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D:\BKP 02-06-2021\j pedro\Desktop\J PEDRO\PORTO SEGURO\CONCORRENCIA\2026\CE010-2026 - CONSTRUÇÃO DE UBS-CAPS-POLICLINICA\"/>
    </mc:Choice>
  </mc:AlternateContent>
  <xr:revisionPtr revIDLastSave="0" documentId="13_ncr:1_{47D09C1B-5F4B-483C-A906-F4DAEE0C2E6E}" xr6:coauthVersionLast="47" xr6:coauthVersionMax="47" xr10:uidLastSave="{00000000-0000-0000-0000-000000000000}"/>
  <bookViews>
    <workbookView xWindow="-110" yWindow="-110" windowWidth="19420" windowHeight="11500" tabRatio="797" firstSheet="1" activeTab="6" xr2:uid="{00000000-000D-0000-FFFF-FFFF00000000}"/>
  </bookViews>
  <sheets>
    <sheet name="DADOS" sheetId="2" state="hidden" r:id="rId1"/>
    <sheet name="ORÇAMENTO SINTÉTICO" sheetId="5" r:id="rId2"/>
    <sheet name="PLQ" sheetId="23" state="hidden" r:id="rId3"/>
    <sheet name="ORÇAMENTO ANALÍTICO" sheetId="17" r:id="rId4"/>
    <sheet name="CURVA ABC" sheetId="19" r:id="rId5"/>
    <sheet name="encargos" sheetId="25" r:id="rId6"/>
    <sheet name="BDI SERV." sheetId="24" r:id="rId7"/>
    <sheet name="COMPOSIÇÃO PRÓPRIA" sheetId="21" state="hidden" r:id="rId8"/>
    <sheet name="CRONOGRAMA" sheetId="16" state="hidden" r:id="rId9"/>
    <sheet name="COTAÇÕES" sheetId="20" state="hidden" r:id="rId10"/>
    <sheet name="PLANILHA REPROGRAMAÇÃO" sheetId="6" state="hidden" r:id="rId11"/>
    <sheet name="PLANILHA SERVIÇOS EXTRAS" sheetId="11" state="hidden" r:id="rId12"/>
    <sheet name="PLANILHA CONTROLE BM" sheetId="12" state="hidden" r:id="rId13"/>
  </sheets>
  <externalReferences>
    <externalReference r:id="rId14"/>
  </externalReferences>
  <definedNames>
    <definedName name="_Fill" localSheetId="6" hidden="1">#REF!</definedName>
    <definedName name="_Fill" hidden="1">#REF!</definedName>
    <definedName name="_Key1" hidden="1">#REF!</definedName>
    <definedName name="_Key2" hidden="1">#REF!</definedName>
    <definedName name="_Order1" hidden="1">255</definedName>
    <definedName name="_Order2" hidden="1">255</definedName>
    <definedName name="_Sort" localSheetId="6" hidden="1">#REF!</definedName>
    <definedName name="_Sort" hidden="1">#REF!</definedName>
    <definedName name="ACRE" localSheetId="6" hidden="1">#REF!</definedName>
    <definedName name="ACRE" hidden="1">#REF!</definedName>
    <definedName name="ademir" localSheetId="6" hidden="1">{#N/A,#N/A,FALSE,"Cronograma";#N/A,#N/A,FALSE,"Cronogr. 2"}</definedName>
    <definedName name="ademir" hidden="1">{#N/A,#N/A,FALSE,"Cronograma";#N/A,#N/A,FALSE,"Cronogr. 2"}</definedName>
    <definedName name="_xlnm.Print_Area" localSheetId="6">'BDI SERV.'!$I$1:$R$60</definedName>
    <definedName name="_xlnm.Print_Area" localSheetId="7">'COMPOSIÇÃO PRÓPRIA'!$A$1:$I$98</definedName>
    <definedName name="_xlnm.Print_Area" localSheetId="8">CRONOGRAMA!$A$1:$I$47</definedName>
    <definedName name="_xlnm.Print_Area" localSheetId="4">'CURVA ABC'!$A$1:$I$394</definedName>
    <definedName name="_xlnm.Print_Area" localSheetId="3">'ORÇAMENTO ANALÍTICO'!$A$1:$J$1290</definedName>
    <definedName name="_xlnm.Print_Area" localSheetId="1">'ORÇAMENTO SINTÉTICO'!$A$1:$J$489</definedName>
    <definedName name="_xlnm.Print_Area" localSheetId="12">'PLANILHA CONTROLE BM'!$A$1:$O$82</definedName>
    <definedName name="_xlnm.Print_Area" localSheetId="10">'PLANILHA REPROGRAMAÇÃO'!$A$3:$N$81</definedName>
    <definedName name="_xlnm.Print_Area" localSheetId="11">'PLANILHA SERVIÇOS EXTRAS'!$A$2:$K$35</definedName>
    <definedName name="_xlnm.Print_Area" localSheetId="2">PLQ!$A$1:$N$25</definedName>
    <definedName name="bosta" localSheetId="6" hidden="1">{#N/A,#N/A,FALSE,"Cronograma";#N/A,#N/A,FALSE,"Cronogr. 2"}</definedName>
    <definedName name="bosta" hidden="1">{#N/A,#N/A,FALSE,"Cronograma";#N/A,#N/A,FALSE,"Cronogr. 2"}</definedName>
    <definedName name="CA´L" localSheetId="6" hidden="1">{#N/A,#N/A,FALSE,"Cronograma";#N/A,#N/A,FALSE,"Cronogr. 2"}</definedName>
    <definedName name="CA´L" hidden="1">{#N/A,#N/A,FALSE,"Cronograma";#N/A,#N/A,FALSE,"Cronogr. 2"}</definedName>
    <definedName name="CONCATENAR">CONCATENATE(#REF!," ",#REF!)</definedName>
    <definedName name="concorrentes" localSheetId="6" hidden="1">{#N/A,#N/A,FALSE,"Cronograma";#N/A,#N/A,FALSE,"Cronogr. 2"}</definedName>
    <definedName name="concorrentes" hidden="1">{#N/A,#N/A,FALSE,"Cronograma";#N/A,#N/A,FALSE,"Cronogr. 2"}</definedName>
    <definedName name="Cot.LP.Banco" localSheetId="6">#REF!</definedName>
    <definedName name="Cot.LP.Banco">#REF!</definedName>
    <definedName name="Cot.LP.Cot" localSheetId="6">#REF!</definedName>
    <definedName name="Cot.LP.Cot">#REF!</definedName>
    <definedName name="Cot.LP.Cotacao" localSheetId="6">#REF!</definedName>
    <definedName name="Cot.LP.Cotacao">#REF!</definedName>
    <definedName name="Cot.LP.Empresa" localSheetId="6">#REF!</definedName>
    <definedName name="Cot.LP.Empresa">#REF!</definedName>
    <definedName name="Cot.LP.Indice" localSheetId="6">#REF!</definedName>
    <definedName name="Cot.LP.Indice">#REF!</definedName>
    <definedName name="DescForms" localSheetId="6">#REF!</definedName>
    <definedName name="DescForms">#REF!</definedName>
    <definedName name="EMPRESAS" localSheetId="6">OFFSET(#REF!,1,0):OFFSET(#REF!,-1,0)</definedName>
    <definedName name="EMPRESAS">OFFSET(#REF!,1,0):OFFSET(#REF!,-1,0)</definedName>
    <definedName name="FiltroCot" localSheetId="6">#REF!</definedName>
    <definedName name="FiltroCot">#REF!</definedName>
    <definedName name="INDICES" localSheetId="6">OFFSET(#REF!,1,0):OFFSET(#REF!,-1,0)</definedName>
    <definedName name="INDICES">OFFSET(#REF!,1,0):OFFSET(#REF!,-1,0)</definedName>
    <definedName name="JR_PAGE_ANCHOR_0_1">encargos!$A$1</definedName>
    <definedName name="ListaFontes" hidden="1">OFFSET([1]Composições!$X$1,0,0,COUNTA([1]Composições!$X:$X),1)</definedName>
    <definedName name="NCOMPOSICOES">27</definedName>
    <definedName name="NCOTACOES">19</definedName>
    <definedName name="NEMPRESAS">33</definedName>
    <definedName name="NINDICES">3</definedName>
    <definedName name="NRELATORIOS">COUNTA(#REF!)-2</definedName>
    <definedName name="NumerEmpresa">33</definedName>
    <definedName name="NumerIndice">3</definedName>
    <definedName name="Objeto">"Referência"</definedName>
    <definedName name="OQUE" localSheetId="6">#REF!</definedName>
    <definedName name="OQUE">#REF!</definedName>
    <definedName name="ORÇAMENTO.BancoRef" localSheetId="6" hidden="1">#REF!</definedName>
    <definedName name="ORÇAMENTO.BancoRef" hidden="1">#REF!</definedName>
    <definedName name="PLANOS" localSheetId="6">#REF!</definedName>
    <definedName name="PLANOS">#REF!</definedName>
    <definedName name="PLANOS." localSheetId="6">#REF!</definedName>
    <definedName name="PLANOS.">#REF!</definedName>
    <definedName name="Popular" localSheetId="6" hidden="1">{#N/A,#N/A,FALSE,"Cronograma";#N/A,#N/A,FALSE,"Cronogr. 2"}</definedName>
    <definedName name="Popular" hidden="1">{#N/A,#N/A,FALSE,"Cronograma";#N/A,#N/A,FALSE,"Cronogr. 2"}</definedName>
    <definedName name="REFERENCIA.Descricao" localSheetId="6" hidden="1">IF(ISNUMBER(#REF!),OFFSET(INDIRECT('BDI SERV.'!ORÇAMENTO.BancoRef),#REF!-1,3,1),#REF!)</definedName>
    <definedName name="REFERENCIA.Descricao" hidden="1">IF(ISNUMBER(#REF!),OFFSET(INDIRECT(ORÇAMENTO.BancoRef),#REF!-1,3,1),#REF!)</definedName>
    <definedName name="RelatoriosFontes" localSheetId="6">OFFSET(#REF!,1,0,NRELATORIOS)</definedName>
    <definedName name="RelatoriosFontes">OFFSET(#REF!,1,0,NRELATORIOS)</definedName>
    <definedName name="rio" localSheetId="6" hidden="1">{#N/A,#N/A,FALSE,"Cronograma";#N/A,#N/A,FALSE,"Cronogr. 2"}</definedName>
    <definedName name="rio" hidden="1">{#N/A,#N/A,FALSE,"Cronograma";#N/A,#N/A,FALSE,"Cronogr. 2"}</definedName>
    <definedName name="SENHAGT" hidden="1">"PM2CAIXA"</definedName>
    <definedName name="SINAPI_AC" localSheetId="6" hidden="1">#REF!</definedName>
    <definedName name="SINAPI_AC" hidden="1">#REF!</definedName>
    <definedName name="ss" localSheetId="6" hidden="1">{#N/A,#N/A,FALSE,"Cronograma";#N/A,#N/A,FALSE,"Cronogr. 2"}</definedName>
    <definedName name="ss" hidden="1">{#N/A,#N/A,FALSE,"Cronograma";#N/A,#N/A,FALSE,"Cronogr. 2"}</definedName>
    <definedName name="_xlnm.Print_Titles" localSheetId="7">'COMPOSIÇÃO PRÓPRIA'!$1:$7</definedName>
    <definedName name="_xlnm.Print_Titles" localSheetId="9">COTAÇÕES!$1:$7</definedName>
    <definedName name="_xlnm.Print_Titles" localSheetId="8">CRONOGRAMA!$1:$6</definedName>
    <definedName name="_xlnm.Print_Titles" localSheetId="4">'CURVA ABC'!$1:$8</definedName>
    <definedName name="_xlnm.Print_Titles" localSheetId="3">'ORÇAMENTO ANALÍTICO'!$1:$6</definedName>
    <definedName name="_xlnm.Print_Titles" localSheetId="1">'ORÇAMENTO SINTÉTICO'!$1:$6</definedName>
    <definedName name="_xlnm.Print_Titles" localSheetId="12">'PLANILHA CONTROLE BM'!$1:$9</definedName>
    <definedName name="_xlnm.Print_Titles" localSheetId="10">'PLANILHA REPROGRAMAÇÃO'!$3:$8</definedName>
    <definedName name="_xlnm.Print_Titles" localSheetId="11">'PLANILHA SERVIÇOS EXTRAS'!$1:$9</definedName>
    <definedName name="_xlnm.Print_Titles" localSheetId="2">PLQ!$1:$6</definedName>
    <definedName name="wrn.Cronograma." localSheetId="6" hidden="1">{#N/A,#N/A,FALSE,"Cronograma";#N/A,#N/A,FALSE,"Cronogr. 2"}</definedName>
    <definedName name="wrn.Cronograma." hidden="1">{#N/A,#N/A,FALSE,"Cronograma";#N/A,#N/A,FALSE,"Cronogr. 2"}</definedName>
    <definedName name="wrn.GERAL." localSheetId="6" hidden="1">{#N/A,#N/A,FALSE,"ET-CAPA";#N/A,#N/A,FALSE,"ET-PAG1";#N/A,#N/A,FALSE,"ET-PAG2";#N/A,#N/A,FALSE,"ET-PAG3";#N/A,#N/A,FALSE,"ET-PAG4";#N/A,#N/A,FALSE,"ET-PAG5"}</definedName>
    <definedName name="wrn.GERAL." hidden="1">{#N/A,#N/A,FALSE,"ET-CAPA";#N/A,#N/A,FALSE,"ET-PAG1";#N/A,#N/A,FALSE,"ET-PAG2";#N/A,#N/A,FALSE,"ET-PAG3";#N/A,#N/A,FALSE,"ET-PAG4";#N/A,#N/A,FALSE,"ET-PAG5"}</definedName>
    <definedName name="wrn.PENDENCIAS." localSheetId="6"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0" i="5" l="1"/>
  <c r="I11" i="19"/>
  <c r="I12" i="19"/>
  <c r="I13" i="19"/>
  <c r="I14" i="19" s="1"/>
  <c r="I15" i="19" s="1"/>
  <c r="I16" i="19" s="1"/>
  <c r="I17" i="19" s="1"/>
  <c r="I18" i="19" s="1"/>
  <c r="I19" i="19" s="1"/>
  <c r="I20" i="19" s="1"/>
  <c r="I21" i="19" s="1"/>
  <c r="I22" i="19" s="1"/>
  <c r="I23" i="19" s="1"/>
  <c r="I24" i="19" s="1"/>
  <c r="I25" i="19" s="1"/>
  <c r="I26" i="19" s="1"/>
  <c r="I27" i="19" s="1"/>
  <c r="I28" i="19" s="1"/>
  <c r="I29" i="19" s="1"/>
  <c r="I30" i="19" s="1"/>
  <c r="I31" i="19" s="1"/>
  <c r="I32" i="19" s="1"/>
  <c r="I33" i="19" s="1"/>
  <c r="I34" i="19" s="1"/>
  <c r="I35" i="19" s="1"/>
  <c r="I36" i="19" s="1"/>
  <c r="I37" i="19" s="1"/>
  <c r="I38" i="19" s="1"/>
  <c r="I39" i="19" s="1"/>
  <c r="I40" i="19" s="1"/>
  <c r="I41" i="19" s="1"/>
  <c r="I42" i="19" s="1"/>
  <c r="I43" i="19" s="1"/>
  <c r="I44" i="19" s="1"/>
  <c r="I45" i="19" s="1"/>
  <c r="I46" i="19" s="1"/>
  <c r="I47" i="19" s="1"/>
  <c r="I48" i="19" s="1"/>
  <c r="I49" i="19" s="1"/>
  <c r="I50" i="19" s="1"/>
  <c r="I51" i="19" s="1"/>
  <c r="I52" i="19" s="1"/>
  <c r="I53" i="19" s="1"/>
  <c r="I54" i="19" s="1"/>
  <c r="I55" i="19" s="1"/>
  <c r="I56" i="19" s="1"/>
  <c r="I57" i="19" s="1"/>
  <c r="I58" i="19" s="1"/>
  <c r="I59" i="19" s="1"/>
  <c r="I60" i="19" s="1"/>
  <c r="I61" i="19" s="1"/>
  <c r="I62" i="19" s="1"/>
  <c r="I63" i="19" s="1"/>
  <c r="I64" i="19" s="1"/>
  <c r="I65" i="19" s="1"/>
  <c r="I66" i="19" s="1"/>
  <c r="I67" i="19" s="1"/>
  <c r="I68" i="19" s="1"/>
  <c r="I69" i="19" s="1"/>
  <c r="I70" i="19" s="1"/>
  <c r="I71" i="19" s="1"/>
  <c r="I72" i="19" s="1"/>
  <c r="I73" i="19" s="1"/>
  <c r="I74" i="19" s="1"/>
  <c r="I75" i="19" s="1"/>
  <c r="I76" i="19" s="1"/>
  <c r="I77" i="19" s="1"/>
  <c r="I78" i="19" s="1"/>
  <c r="I79" i="19" s="1"/>
  <c r="I80" i="19" s="1"/>
  <c r="I81" i="19" s="1"/>
  <c r="I82" i="19" s="1"/>
  <c r="I83" i="19" s="1"/>
  <c r="I84" i="19" s="1"/>
  <c r="I85" i="19" s="1"/>
  <c r="I86" i="19" s="1"/>
  <c r="I87" i="19" s="1"/>
  <c r="I88" i="19" s="1"/>
  <c r="I89" i="19" s="1"/>
  <c r="I90" i="19" s="1"/>
  <c r="I91" i="19" s="1"/>
  <c r="I92" i="19" s="1"/>
  <c r="I93" i="19" s="1"/>
  <c r="I94" i="19" s="1"/>
  <c r="I95" i="19" s="1"/>
  <c r="I96" i="19" s="1"/>
  <c r="I97" i="19" s="1"/>
  <c r="I98" i="19" s="1"/>
  <c r="I99" i="19" s="1"/>
  <c r="I100" i="19" s="1"/>
  <c r="I101" i="19" s="1"/>
  <c r="I102" i="19" s="1"/>
  <c r="I103" i="19" s="1"/>
  <c r="I104" i="19" s="1"/>
  <c r="I105" i="19" s="1"/>
  <c r="I106" i="19" s="1"/>
  <c r="I107" i="19" s="1"/>
  <c r="I108" i="19" s="1"/>
  <c r="I109" i="19" s="1"/>
  <c r="I110" i="19" s="1"/>
  <c r="I111" i="19" s="1"/>
  <c r="I112" i="19" s="1"/>
  <c r="I113" i="19" s="1"/>
  <c r="I114" i="19" s="1"/>
  <c r="I115" i="19" s="1"/>
  <c r="I116" i="19" s="1"/>
  <c r="I117" i="19" s="1"/>
  <c r="I118" i="19" s="1"/>
  <c r="I119" i="19" s="1"/>
  <c r="I120" i="19" s="1"/>
  <c r="I121" i="19" s="1"/>
  <c r="I122" i="19" s="1"/>
  <c r="I123" i="19" s="1"/>
  <c r="I124" i="19" s="1"/>
  <c r="I125" i="19" s="1"/>
  <c r="I126" i="19" s="1"/>
  <c r="I127" i="19" s="1"/>
  <c r="I128" i="19" s="1"/>
  <c r="I129" i="19" s="1"/>
  <c r="I130" i="19" s="1"/>
  <c r="I131" i="19" s="1"/>
  <c r="I132" i="19" s="1"/>
  <c r="I133" i="19" s="1"/>
  <c r="I134" i="19" s="1"/>
  <c r="I135" i="19" s="1"/>
  <c r="I136" i="19" s="1"/>
  <c r="I137" i="19" s="1"/>
  <c r="I138" i="19" s="1"/>
  <c r="I139" i="19" s="1"/>
  <c r="I140" i="19" s="1"/>
  <c r="I141" i="19" s="1"/>
  <c r="I142" i="19" s="1"/>
  <c r="I143" i="19" s="1"/>
  <c r="I144" i="19" s="1"/>
  <c r="I145" i="19" s="1"/>
  <c r="I146" i="19" s="1"/>
  <c r="I147" i="19" s="1"/>
  <c r="I148" i="19" s="1"/>
  <c r="I149" i="19" s="1"/>
  <c r="I150" i="19" s="1"/>
  <c r="I151" i="19" s="1"/>
  <c r="I152" i="19" s="1"/>
  <c r="I153" i="19" s="1"/>
  <c r="I154" i="19" s="1"/>
  <c r="I155" i="19" s="1"/>
  <c r="I156" i="19" s="1"/>
  <c r="I157" i="19" s="1"/>
  <c r="I158" i="19" s="1"/>
  <c r="I159" i="19" s="1"/>
  <c r="I160" i="19" s="1"/>
  <c r="I161" i="19" s="1"/>
  <c r="I162" i="19" s="1"/>
  <c r="I163" i="19" s="1"/>
  <c r="I164" i="19" s="1"/>
  <c r="I165" i="19" s="1"/>
  <c r="I166" i="19" s="1"/>
  <c r="I167" i="19" s="1"/>
  <c r="I168" i="19" s="1"/>
  <c r="I169" i="19" s="1"/>
  <c r="I170" i="19" s="1"/>
  <c r="I171" i="19" s="1"/>
  <c r="I172" i="19" s="1"/>
  <c r="I173" i="19" s="1"/>
  <c r="I174" i="19" s="1"/>
  <c r="I175" i="19" s="1"/>
  <c r="I176" i="19" s="1"/>
  <c r="I177" i="19" s="1"/>
  <c r="I178" i="19" s="1"/>
  <c r="I179" i="19" s="1"/>
  <c r="I180" i="19" s="1"/>
  <c r="I181" i="19" s="1"/>
  <c r="I182" i="19" s="1"/>
  <c r="I183" i="19" s="1"/>
  <c r="I184" i="19" s="1"/>
  <c r="I185" i="19" s="1"/>
  <c r="I186" i="19" s="1"/>
  <c r="I187" i="19" s="1"/>
  <c r="I188" i="19" s="1"/>
  <c r="I189" i="19" s="1"/>
  <c r="I190" i="19" s="1"/>
  <c r="I191" i="19" s="1"/>
  <c r="I192" i="19" s="1"/>
  <c r="I193" i="19" s="1"/>
  <c r="I194" i="19" s="1"/>
  <c r="I195" i="19" s="1"/>
  <c r="I196" i="19" s="1"/>
  <c r="I197" i="19" s="1"/>
  <c r="I198" i="19" s="1"/>
  <c r="I199" i="19" s="1"/>
  <c r="I200" i="19" s="1"/>
  <c r="I201" i="19" s="1"/>
  <c r="I202" i="19" s="1"/>
  <c r="I203" i="19" s="1"/>
  <c r="I204" i="19" s="1"/>
  <c r="I205" i="19" s="1"/>
  <c r="I206" i="19" s="1"/>
  <c r="I207" i="19" s="1"/>
  <c r="I208" i="19" s="1"/>
  <c r="I209" i="19" s="1"/>
  <c r="I210" i="19" s="1"/>
  <c r="I211" i="19" s="1"/>
  <c r="I212" i="19" s="1"/>
  <c r="I213" i="19" s="1"/>
  <c r="I214" i="19" s="1"/>
  <c r="I215" i="19" s="1"/>
  <c r="I216" i="19" s="1"/>
  <c r="I217" i="19" s="1"/>
  <c r="I218" i="19" s="1"/>
  <c r="I219" i="19" s="1"/>
  <c r="I220" i="19" s="1"/>
  <c r="I221" i="19" s="1"/>
  <c r="I222" i="19" s="1"/>
  <c r="I223" i="19" s="1"/>
  <c r="I224" i="19" s="1"/>
  <c r="I225" i="19" s="1"/>
  <c r="I226" i="19" s="1"/>
  <c r="I227" i="19" s="1"/>
  <c r="I228" i="19" s="1"/>
  <c r="I229" i="19" s="1"/>
  <c r="I230" i="19" s="1"/>
  <c r="I231" i="19" s="1"/>
  <c r="I232" i="19" s="1"/>
  <c r="I233" i="19" s="1"/>
  <c r="I234" i="19" s="1"/>
  <c r="I235" i="19" s="1"/>
  <c r="I236" i="19" s="1"/>
  <c r="I237" i="19" s="1"/>
  <c r="I238" i="19" s="1"/>
  <c r="I239" i="19" s="1"/>
  <c r="I240" i="19" s="1"/>
  <c r="I241" i="19" s="1"/>
  <c r="I242" i="19" s="1"/>
  <c r="I243" i="19" s="1"/>
  <c r="I244" i="19" s="1"/>
  <c r="I245" i="19" s="1"/>
  <c r="I246" i="19" s="1"/>
  <c r="I247" i="19" s="1"/>
  <c r="I248" i="19" s="1"/>
  <c r="I249" i="19" s="1"/>
  <c r="I250" i="19" s="1"/>
  <c r="I251" i="19" s="1"/>
  <c r="I252" i="19" s="1"/>
  <c r="I253" i="19" s="1"/>
  <c r="I254" i="19" s="1"/>
  <c r="I255" i="19" s="1"/>
  <c r="I256" i="19" s="1"/>
  <c r="I257" i="19" s="1"/>
  <c r="I258" i="19" s="1"/>
  <c r="I259" i="19" s="1"/>
  <c r="I260" i="19" s="1"/>
  <c r="I261" i="19" s="1"/>
  <c r="I262" i="19" s="1"/>
  <c r="I263" i="19" s="1"/>
  <c r="I264" i="19" s="1"/>
  <c r="I265" i="19" s="1"/>
  <c r="I266" i="19" s="1"/>
  <c r="I267" i="19" s="1"/>
  <c r="I268" i="19" s="1"/>
  <c r="I269" i="19" s="1"/>
  <c r="I270" i="19" s="1"/>
  <c r="I271" i="19" s="1"/>
  <c r="I272" i="19" s="1"/>
  <c r="I273" i="19" s="1"/>
  <c r="I274" i="19" s="1"/>
  <c r="I275" i="19" s="1"/>
  <c r="I276" i="19" s="1"/>
  <c r="I277" i="19" s="1"/>
  <c r="I278" i="19" s="1"/>
  <c r="I279" i="19" s="1"/>
  <c r="I280" i="19" s="1"/>
  <c r="I281" i="19" s="1"/>
  <c r="I282" i="19" s="1"/>
  <c r="I283" i="19" s="1"/>
  <c r="I284" i="19" s="1"/>
  <c r="I285" i="19" s="1"/>
  <c r="I286" i="19" s="1"/>
  <c r="I287" i="19" s="1"/>
  <c r="I288" i="19" s="1"/>
  <c r="I289" i="19" s="1"/>
  <c r="I290" i="19" s="1"/>
  <c r="I291" i="19" s="1"/>
  <c r="I292" i="19" s="1"/>
  <c r="I293" i="19" s="1"/>
  <c r="I294" i="19" s="1"/>
  <c r="I295" i="19" s="1"/>
  <c r="I296" i="19" s="1"/>
  <c r="I297" i="19" s="1"/>
  <c r="I298" i="19" s="1"/>
  <c r="I299" i="19" s="1"/>
  <c r="I300" i="19" s="1"/>
  <c r="I301" i="19" s="1"/>
  <c r="I302" i="19" s="1"/>
  <c r="I303" i="19" s="1"/>
  <c r="I304" i="19" s="1"/>
  <c r="I305" i="19" s="1"/>
  <c r="I306" i="19" s="1"/>
  <c r="I307" i="19" s="1"/>
  <c r="I308" i="19" s="1"/>
  <c r="I309" i="19" s="1"/>
  <c r="I310" i="19" s="1"/>
  <c r="I311" i="19" s="1"/>
  <c r="I312" i="19" s="1"/>
  <c r="I313" i="19" s="1"/>
  <c r="I314" i="19" s="1"/>
  <c r="I315" i="19" s="1"/>
  <c r="I316" i="19" s="1"/>
  <c r="I317" i="19" s="1"/>
  <c r="I318" i="19" s="1"/>
  <c r="I319" i="19" s="1"/>
  <c r="I320" i="19" s="1"/>
  <c r="I321" i="19" s="1"/>
  <c r="I322" i="19" s="1"/>
  <c r="I323" i="19" s="1"/>
  <c r="I324" i="19" s="1"/>
  <c r="I325" i="19" s="1"/>
  <c r="I326" i="19" s="1"/>
  <c r="I327" i="19" s="1"/>
  <c r="I328" i="19" s="1"/>
  <c r="I329" i="19" s="1"/>
  <c r="I330" i="19" s="1"/>
  <c r="I331" i="19" s="1"/>
  <c r="I332" i="19" s="1"/>
  <c r="I333" i="19" s="1"/>
  <c r="I334" i="19" s="1"/>
  <c r="I335" i="19" s="1"/>
  <c r="I336" i="19" s="1"/>
  <c r="I337" i="19" s="1"/>
  <c r="I338" i="19" s="1"/>
  <c r="I339" i="19" s="1"/>
  <c r="I340" i="19" s="1"/>
  <c r="I341" i="19" s="1"/>
  <c r="I342" i="19" s="1"/>
  <c r="I343" i="19" s="1"/>
  <c r="I344" i="19" s="1"/>
  <c r="I345" i="19" s="1"/>
  <c r="I346" i="19" s="1"/>
  <c r="I347" i="19" s="1"/>
  <c r="I348" i="19" s="1"/>
  <c r="I349" i="19" s="1"/>
  <c r="I350" i="19" s="1"/>
  <c r="I351" i="19" s="1"/>
  <c r="I352" i="19" s="1"/>
  <c r="I353" i="19" s="1"/>
  <c r="I354" i="19" s="1"/>
  <c r="I355" i="19" s="1"/>
  <c r="I356" i="19" s="1"/>
  <c r="I357" i="19" s="1"/>
  <c r="I358" i="19" s="1"/>
  <c r="I359" i="19" s="1"/>
  <c r="I360" i="19" s="1"/>
  <c r="I361" i="19" s="1"/>
  <c r="I362" i="19" s="1"/>
  <c r="I363" i="19" s="1"/>
  <c r="I364" i="19" s="1"/>
  <c r="I365" i="19" s="1"/>
  <c r="I366" i="19" s="1"/>
  <c r="I367" i="19" s="1"/>
  <c r="I368" i="19" s="1"/>
  <c r="I369" i="19" s="1"/>
  <c r="I370" i="19" s="1"/>
  <c r="I371" i="19" s="1"/>
  <c r="I372" i="19" s="1"/>
  <c r="I373" i="19" s="1"/>
  <c r="I374" i="19" s="1"/>
  <c r="I375" i="19" s="1"/>
  <c r="I376" i="19" s="1"/>
  <c r="I10" i="19"/>
  <c r="F9" i="19"/>
  <c r="G9" i="19" s="1"/>
  <c r="H9" i="19" s="1"/>
  <c r="I9" i="19" s="1"/>
  <c r="E9" i="19"/>
  <c r="F152" i="17"/>
  <c r="J152" i="17"/>
  <c r="J148" i="17"/>
  <c r="J146" i="17" s="1"/>
  <c r="J149" i="17"/>
  <c r="J150" i="17"/>
  <c r="J151" i="17"/>
  <c r="J147" i="17"/>
  <c r="I20" i="5"/>
  <c r="I19" i="5" s="1"/>
  <c r="I7" i="5" s="1"/>
  <c r="H20" i="5"/>
  <c r="A10" i="19"/>
  <c r="J4394" i="17"/>
  <c r="J4393" i="17"/>
  <c r="J4391" i="17"/>
  <c r="J4392" i="17"/>
  <c r="J4390" i="17"/>
  <c r="J4389" i="17"/>
  <c r="F4395" i="17" s="1"/>
  <c r="I50" i="5"/>
  <c r="I43" i="5"/>
  <c r="I25" i="5"/>
  <c r="I8" i="5"/>
  <c r="E146" i="20"/>
  <c r="E143" i="20"/>
  <c r="E140" i="20"/>
  <c r="E133" i="20"/>
  <c r="E130" i="20"/>
  <c r="E127" i="20"/>
  <c r="E120" i="20"/>
  <c r="E117" i="20"/>
  <c r="E114" i="20"/>
  <c r="E107" i="20"/>
  <c r="E104" i="20"/>
  <c r="E101" i="20"/>
  <c r="E94" i="20"/>
  <c r="E91" i="20"/>
  <c r="E88" i="20"/>
  <c r="E81" i="20"/>
  <c r="E78" i="20"/>
  <c r="E75" i="20"/>
  <c r="E84" i="20" s="1"/>
  <c r="E68" i="20"/>
  <c r="E65" i="20"/>
  <c r="E62" i="20"/>
  <c r="E71" i="20" s="1"/>
  <c r="E55" i="20"/>
  <c r="E52" i="20"/>
  <c r="E49" i="20"/>
  <c r="E58" i="20" s="1"/>
  <c r="E42" i="20"/>
  <c r="E39" i="20"/>
  <c r="E36" i="20"/>
  <c r="E29" i="20"/>
  <c r="E26" i="20"/>
  <c r="E23" i="20"/>
  <c r="C4414" i="17"/>
  <c r="C4413" i="17"/>
  <c r="C4412" i="17"/>
  <c r="A4404" i="17"/>
  <c r="A86" i="21"/>
  <c r="C96" i="21"/>
  <c r="C97" i="21"/>
  <c r="C98" i="21"/>
  <c r="I42" i="5" l="1"/>
  <c r="E123" i="20"/>
  <c r="E110" i="20"/>
  <c r="E136" i="20"/>
  <c r="E97" i="20"/>
  <c r="E149" i="20"/>
  <c r="E45" i="20"/>
  <c r="E32" i="20"/>
  <c r="C17" i="16"/>
  <c r="C15" i="16"/>
  <c r="C13" i="16"/>
  <c r="C11" i="16"/>
  <c r="C9" i="16"/>
  <c r="C7" i="16"/>
  <c r="B17" i="16"/>
  <c r="B11" i="2"/>
  <c r="D17" i="16"/>
  <c r="I18" i="16" s="1"/>
  <c r="D7" i="16"/>
  <c r="P2" i="5"/>
  <c r="I2" i="5"/>
  <c r="J2" i="23"/>
  <c r="D2" i="20"/>
  <c r="B2" i="20"/>
  <c r="E18" i="16" l="1"/>
  <c r="F18" i="16"/>
  <c r="G18" i="16"/>
  <c r="H18" i="16"/>
  <c r="B20" i="2"/>
  <c r="C24" i="23"/>
  <c r="C25" i="23"/>
  <c r="C23" i="23"/>
  <c r="A15" i="23"/>
  <c r="G86" i="21" l="1"/>
  <c r="H4404" i="17"/>
  <c r="M2" i="5"/>
  <c r="H472" i="5" s="1"/>
  <c r="I472" i="5" l="1"/>
  <c r="F10" i="19"/>
  <c r="G10" i="19" s="1"/>
  <c r="M9" i="23"/>
  <c r="I469" i="5" l="1"/>
  <c r="J477" i="5" s="1"/>
  <c r="J4395" i="17"/>
  <c r="B13" i="16"/>
  <c r="B9" i="16"/>
  <c r="B11" i="16"/>
  <c r="B15" i="16"/>
  <c r="B7" i="16"/>
  <c r="M10" i="23"/>
  <c r="M11" i="23"/>
  <c r="J476" i="5" l="1"/>
  <c r="J475" i="5" s="1"/>
  <c r="G378" i="19" s="1"/>
  <c r="H4401" i="17"/>
  <c r="G380" i="19"/>
  <c r="D13" i="16"/>
  <c r="H43" i="19" l="1"/>
  <c r="H358" i="19"/>
  <c r="H181" i="19"/>
  <c r="H259" i="19"/>
  <c r="H374" i="19"/>
  <c r="H144" i="19"/>
  <c r="H134" i="19"/>
  <c r="H91" i="19"/>
  <c r="H172" i="19"/>
  <c r="H106" i="19"/>
  <c r="H362" i="19"/>
  <c r="H123" i="19"/>
  <c r="H141" i="19"/>
  <c r="H204" i="19"/>
  <c r="H157" i="19"/>
  <c r="H158" i="19"/>
  <c r="H63" i="19"/>
  <c r="H319" i="19"/>
  <c r="H192" i="19"/>
  <c r="H33" i="19"/>
  <c r="H289" i="19"/>
  <c r="H66" i="19"/>
  <c r="H322" i="19"/>
  <c r="H67" i="19"/>
  <c r="H323" i="19"/>
  <c r="H148" i="19"/>
  <c r="H101" i="19"/>
  <c r="H182" i="19"/>
  <c r="H88" i="19"/>
  <c r="H167" i="19"/>
  <c r="H168" i="19"/>
  <c r="H122" i="19"/>
  <c r="H29" i="19"/>
  <c r="H139" i="19"/>
  <c r="H189" i="19"/>
  <c r="H220" i="19"/>
  <c r="H221" i="19"/>
  <c r="H174" i="19"/>
  <c r="H79" i="19"/>
  <c r="H335" i="19"/>
  <c r="H208" i="19"/>
  <c r="H49" i="19"/>
  <c r="H305" i="19"/>
  <c r="H82" i="19"/>
  <c r="H338" i="19"/>
  <c r="H83" i="19"/>
  <c r="H339" i="19"/>
  <c r="H164" i="19"/>
  <c r="H165" i="19"/>
  <c r="H198" i="19"/>
  <c r="H120" i="19"/>
  <c r="H183" i="19"/>
  <c r="H200" i="19"/>
  <c r="H138" i="19"/>
  <c r="H125" i="19"/>
  <c r="H155" i="19"/>
  <c r="H237" i="19"/>
  <c r="H236" i="19"/>
  <c r="H269" i="19"/>
  <c r="H190" i="19"/>
  <c r="H95" i="19"/>
  <c r="H351" i="19"/>
  <c r="H224" i="19"/>
  <c r="H65" i="19"/>
  <c r="H321" i="19"/>
  <c r="H98" i="19"/>
  <c r="H354" i="19"/>
  <c r="H99" i="19"/>
  <c r="H355" i="19"/>
  <c r="H180" i="19"/>
  <c r="H261" i="19"/>
  <c r="H214" i="19"/>
  <c r="H152" i="19"/>
  <c r="H199" i="19"/>
  <c r="H232" i="19"/>
  <c r="H317" i="19"/>
  <c r="H367" i="19"/>
  <c r="H81" i="19"/>
  <c r="H337" i="19"/>
  <c r="H370" i="19"/>
  <c r="H371" i="19"/>
  <c r="H341" i="19"/>
  <c r="H184" i="19"/>
  <c r="H264" i="19"/>
  <c r="H205" i="19"/>
  <c r="H187" i="19"/>
  <c r="H268" i="19"/>
  <c r="H365" i="19"/>
  <c r="H127" i="19"/>
  <c r="H256" i="19"/>
  <c r="H353" i="19"/>
  <c r="H69" i="19"/>
  <c r="H117" i="19"/>
  <c r="H344" i="19"/>
  <c r="H154" i="19"/>
  <c r="H173" i="19"/>
  <c r="H171" i="19"/>
  <c r="H285" i="19"/>
  <c r="H252" i="19"/>
  <c r="H206" i="19"/>
  <c r="H111" i="19"/>
  <c r="H240" i="19"/>
  <c r="H114" i="19"/>
  <c r="H115" i="19"/>
  <c r="H196" i="19"/>
  <c r="H230" i="19"/>
  <c r="H215" i="19"/>
  <c r="H170" i="19"/>
  <c r="H333" i="19"/>
  <c r="H222" i="19"/>
  <c r="H325" i="19"/>
  <c r="H97" i="19"/>
  <c r="H130" i="19"/>
  <c r="H131" i="19"/>
  <c r="H212" i="19"/>
  <c r="H246" i="19"/>
  <c r="H231" i="19"/>
  <c r="H186" i="19"/>
  <c r="H253" i="19"/>
  <c r="H203" i="19"/>
  <c r="H28" i="19"/>
  <c r="H284" i="19"/>
  <c r="H105" i="19"/>
  <c r="H238" i="19"/>
  <c r="H143" i="19"/>
  <c r="H153" i="19"/>
  <c r="H272" i="19"/>
  <c r="H113" i="19"/>
  <c r="H369" i="19"/>
  <c r="H146" i="19"/>
  <c r="H85" i="19"/>
  <c r="H147" i="19"/>
  <c r="H213" i="19"/>
  <c r="H228" i="19"/>
  <c r="H41" i="19"/>
  <c r="H262" i="19"/>
  <c r="H248" i="19"/>
  <c r="H247" i="19"/>
  <c r="H312" i="19"/>
  <c r="H202" i="19"/>
  <c r="H301" i="19"/>
  <c r="H219" i="19"/>
  <c r="H44" i="19"/>
  <c r="H300" i="19"/>
  <c r="H169" i="19"/>
  <c r="H254" i="19"/>
  <c r="H159" i="19"/>
  <c r="H32" i="19"/>
  <c r="H288" i="19"/>
  <c r="H129" i="19"/>
  <c r="H53" i="19"/>
  <c r="H162" i="19"/>
  <c r="H149" i="19"/>
  <c r="H163" i="19"/>
  <c r="H293" i="19"/>
  <c r="H244" i="19"/>
  <c r="H297" i="19"/>
  <c r="H278" i="19"/>
  <c r="H296" i="19"/>
  <c r="H263" i="19"/>
  <c r="H376" i="19"/>
  <c r="H96" i="19"/>
  <c r="H226" i="19"/>
  <c r="H52" i="19"/>
  <c r="H86" i="19"/>
  <c r="H71" i="19"/>
  <c r="H26" i="19"/>
  <c r="H299" i="19"/>
  <c r="H45" i="19"/>
  <c r="H239" i="19"/>
  <c r="H112" i="19"/>
  <c r="H209" i="19"/>
  <c r="H360" i="19"/>
  <c r="H243" i="19"/>
  <c r="H324" i="19"/>
  <c r="H87" i="19"/>
  <c r="H42" i="19"/>
  <c r="H315" i="19"/>
  <c r="H61" i="19"/>
  <c r="H350" i="19"/>
  <c r="H225" i="19"/>
  <c r="H121" i="19"/>
  <c r="H340" i="19"/>
  <c r="H359" i="19"/>
  <c r="H314" i="19"/>
  <c r="H156" i="19"/>
  <c r="H366" i="19"/>
  <c r="H241" i="19"/>
  <c r="H274" i="19"/>
  <c r="H100" i="19"/>
  <c r="H40" i="19"/>
  <c r="H74" i="19"/>
  <c r="H218" i="19"/>
  <c r="H349" i="19"/>
  <c r="H235" i="19"/>
  <c r="H60" i="19"/>
  <c r="H316" i="19"/>
  <c r="H265" i="19"/>
  <c r="H270" i="19"/>
  <c r="H175" i="19"/>
  <c r="H48" i="19"/>
  <c r="H304" i="19"/>
  <c r="H145" i="19"/>
  <c r="H133" i="19"/>
  <c r="H178" i="19"/>
  <c r="H197" i="19"/>
  <c r="H179" i="19"/>
  <c r="H201" i="19"/>
  <c r="H260" i="19"/>
  <c r="H38" i="19"/>
  <c r="H294" i="19"/>
  <c r="H249" i="19"/>
  <c r="H279" i="19"/>
  <c r="H73" i="19"/>
  <c r="H281" i="19"/>
  <c r="H46" i="19"/>
  <c r="H80" i="19"/>
  <c r="H177" i="19"/>
  <c r="H277" i="19"/>
  <c r="H36" i="19"/>
  <c r="H70" i="19"/>
  <c r="H55" i="19"/>
  <c r="H329" i="19"/>
  <c r="H27" i="19"/>
  <c r="H318" i="19"/>
  <c r="H193" i="19"/>
  <c r="H357" i="19"/>
  <c r="H308" i="19"/>
  <c r="H327" i="19"/>
  <c r="H282" i="19"/>
  <c r="H124" i="19"/>
  <c r="H334" i="19"/>
  <c r="H368" i="19"/>
  <c r="H242" i="19"/>
  <c r="H68" i="19"/>
  <c r="H343" i="19"/>
  <c r="H298" i="19"/>
  <c r="H140" i="19"/>
  <c r="H94" i="19"/>
  <c r="H128" i="19"/>
  <c r="H258" i="19"/>
  <c r="H118" i="19"/>
  <c r="H75" i="19"/>
  <c r="H77" i="19"/>
  <c r="H271" i="19"/>
  <c r="H345" i="19"/>
  <c r="H275" i="19"/>
  <c r="H119" i="19"/>
  <c r="H347" i="19"/>
  <c r="H234" i="19"/>
  <c r="H57" i="19"/>
  <c r="H251" i="19"/>
  <c r="H76" i="19"/>
  <c r="H332" i="19"/>
  <c r="H30" i="19"/>
  <c r="H286" i="19"/>
  <c r="H191" i="19"/>
  <c r="H64" i="19"/>
  <c r="H320" i="19"/>
  <c r="H161" i="19"/>
  <c r="H229" i="19"/>
  <c r="H194" i="19"/>
  <c r="H245" i="19"/>
  <c r="H195" i="19"/>
  <c r="H361" i="19"/>
  <c r="H276" i="19"/>
  <c r="H54" i="19"/>
  <c r="H310" i="19"/>
  <c r="H39" i="19"/>
  <c r="H295" i="19"/>
  <c r="H185" i="19"/>
  <c r="H250" i="19"/>
  <c r="H267" i="19"/>
  <c r="H92" i="19"/>
  <c r="H348" i="19"/>
  <c r="H302" i="19"/>
  <c r="H207" i="19"/>
  <c r="H336" i="19"/>
  <c r="H309" i="19"/>
  <c r="H210" i="19"/>
  <c r="H211" i="19"/>
  <c r="H292" i="19"/>
  <c r="H326" i="19"/>
  <c r="H311" i="19"/>
  <c r="H266" i="19"/>
  <c r="H283" i="19"/>
  <c r="H108" i="19"/>
  <c r="H364" i="19"/>
  <c r="H62" i="19"/>
  <c r="H223" i="19"/>
  <c r="H352" i="19"/>
  <c r="H373" i="19"/>
  <c r="H227" i="19"/>
  <c r="H342" i="19"/>
  <c r="H78" i="19"/>
  <c r="H328" i="19"/>
  <c r="H102" i="19"/>
  <c r="H59" i="19"/>
  <c r="H255" i="19"/>
  <c r="H89" i="19"/>
  <c r="H84" i="19"/>
  <c r="H103" i="19"/>
  <c r="H58" i="19"/>
  <c r="H331" i="19"/>
  <c r="H110" i="19"/>
  <c r="H137" i="19"/>
  <c r="H233" i="19"/>
  <c r="H356" i="19"/>
  <c r="H375" i="19"/>
  <c r="H330" i="19"/>
  <c r="H188" i="19"/>
  <c r="H50" i="19"/>
  <c r="H135" i="19"/>
  <c r="H136" i="19"/>
  <c r="H291" i="19"/>
  <c r="H372" i="19"/>
  <c r="H346" i="19"/>
  <c r="H34" i="19"/>
  <c r="H93" i="19"/>
  <c r="H290" i="19"/>
  <c r="H151" i="19"/>
  <c r="H109" i="19"/>
  <c r="H306" i="19"/>
  <c r="H104" i="19"/>
  <c r="H126" i="19"/>
  <c r="H35" i="19"/>
  <c r="H116" i="19"/>
  <c r="H217" i="19"/>
  <c r="H257" i="19"/>
  <c r="H273" i="19"/>
  <c r="H142" i="19"/>
  <c r="H51" i="19"/>
  <c r="H280" i="19"/>
  <c r="H31" i="19"/>
  <c r="H176" i="19"/>
  <c r="H90" i="19"/>
  <c r="H72" i="19"/>
  <c r="H47" i="19"/>
  <c r="H307" i="19"/>
  <c r="H287" i="19"/>
  <c r="H37" i="19"/>
  <c r="H313" i="19"/>
  <c r="H107" i="19"/>
  <c r="H216" i="19"/>
  <c r="H303" i="19"/>
  <c r="H132" i="19"/>
  <c r="H160" i="19"/>
  <c r="H150" i="19"/>
  <c r="H166" i="19"/>
  <c r="H56" i="19"/>
  <c r="H363" i="19"/>
  <c r="H10" i="19"/>
  <c r="H4400" i="17"/>
  <c r="H4399" i="17" s="1"/>
  <c r="G379" i="19"/>
  <c r="D9" i="16"/>
  <c r="D15" i="16"/>
  <c r="H2" i="5" l="1"/>
  <c r="E2" i="5"/>
  <c r="D2" i="5"/>
  <c r="G2" i="16"/>
  <c r="E2" i="16"/>
  <c r="B2" i="16"/>
  <c r="D2" i="21"/>
  <c r="C2" i="21"/>
  <c r="D2" i="19"/>
  <c r="C2" i="19"/>
  <c r="I2" i="17"/>
  <c r="G2" i="19" s="1"/>
  <c r="G2" i="17"/>
  <c r="E2" i="17"/>
  <c r="C2" i="17"/>
  <c r="H2" i="23"/>
  <c r="J59" i="24"/>
  <c r="J60" i="24"/>
  <c r="J58" i="24"/>
  <c r="I48" i="24"/>
  <c r="K12" i="24"/>
  <c r="A57" i="24"/>
  <c r="A58" i="24" s="1"/>
  <c r="C56" i="24"/>
  <c r="A56" i="24"/>
  <c r="C50" i="24"/>
  <c r="A45" i="24"/>
  <c r="C45" i="24" s="1"/>
  <c r="C44" i="24"/>
  <c r="I43" i="24"/>
  <c r="I41" i="24"/>
  <c r="M39" i="24"/>
  <c r="M38" i="24"/>
  <c r="L38" i="24"/>
  <c r="I35" i="24"/>
  <c r="A35" i="24"/>
  <c r="A38" i="24" s="1"/>
  <c r="A34" i="24"/>
  <c r="C34" i="24" s="1"/>
  <c r="O33" i="24"/>
  <c r="C33" i="24"/>
  <c r="N31" i="24"/>
  <c r="O31" i="24" s="1"/>
  <c r="N30" i="24"/>
  <c r="N32" i="24" s="1"/>
  <c r="M28" i="24"/>
  <c r="I28" i="24"/>
  <c r="A28" i="24"/>
  <c r="A29" i="24" s="1"/>
  <c r="M27" i="24"/>
  <c r="I27" i="24"/>
  <c r="C27" i="24"/>
  <c r="M26" i="24"/>
  <c r="I26" i="24"/>
  <c r="M25" i="24"/>
  <c r="I25" i="24"/>
  <c r="M24" i="24"/>
  <c r="I24" i="24"/>
  <c r="C21" i="24"/>
  <c r="A21" i="24"/>
  <c r="A23" i="24" s="1"/>
  <c r="C20" i="24"/>
  <c r="C19" i="24"/>
  <c r="C18" i="24"/>
  <c r="C17" i="24"/>
  <c r="C16" i="24"/>
  <c r="C10" i="24"/>
  <c r="C9" i="24"/>
  <c r="A3" i="24"/>
  <c r="C3" i="24" s="1"/>
  <c r="C2" i="24"/>
  <c r="N1" i="24"/>
  <c r="B13" i="2"/>
  <c r="E2" i="23"/>
  <c r="C2" i="23"/>
  <c r="A24" i="24" l="1"/>
  <c r="C23" i="24"/>
  <c r="A46" i="24"/>
  <c r="C46" i="24" s="1"/>
  <c r="F2" i="21"/>
  <c r="C38" i="24"/>
  <c r="A39" i="24"/>
  <c r="A59" i="24"/>
  <c r="C58" i="24"/>
  <c r="A30" i="24"/>
  <c r="C29" i="24"/>
  <c r="C24" i="24"/>
  <c r="A25" i="24"/>
  <c r="A4" i="24"/>
  <c r="N33" i="24"/>
  <c r="A47" i="24"/>
  <c r="C57" i="24"/>
  <c r="C28" i="24"/>
  <c r="C35" i="24"/>
  <c r="C30" i="24" l="1"/>
  <c r="A31" i="24"/>
  <c r="A60" i="24"/>
  <c r="C60" i="24" s="1"/>
  <c r="C59" i="24"/>
  <c r="A40" i="24"/>
  <c r="C40" i="24" s="1"/>
  <c r="C39" i="24"/>
  <c r="A48" i="24"/>
  <c r="C47" i="24"/>
  <c r="A26" i="24"/>
  <c r="C26" i="24" s="1"/>
  <c r="C25" i="24"/>
  <c r="C4" i="24"/>
  <c r="A5" i="24"/>
  <c r="A7" i="24" l="1"/>
  <c r="C5" i="24"/>
  <c r="A49" i="24"/>
  <c r="C49" i="24" s="1"/>
  <c r="C48" i="24"/>
  <c r="A32" i="24"/>
  <c r="C32" i="24" s="1"/>
  <c r="C31" i="24"/>
  <c r="Q32" i="24" l="1"/>
  <c r="R28" i="24"/>
  <c r="Q28" i="24"/>
  <c r="P25" i="24"/>
  <c r="Q24" i="24"/>
  <c r="R25" i="24"/>
  <c r="P27" i="24"/>
  <c r="C7" i="24"/>
  <c r="Q25" i="24" s="1"/>
  <c r="A8" i="24"/>
  <c r="C8" i="24" s="1"/>
  <c r="P28" i="24" s="1"/>
  <c r="P24" i="24"/>
  <c r="R27" i="24"/>
  <c r="R26" i="24" l="1"/>
  <c r="R24" i="24"/>
  <c r="P32" i="24"/>
  <c r="Q26" i="24"/>
  <c r="Q27" i="24"/>
  <c r="P26" i="24"/>
  <c r="R32" i="24"/>
  <c r="O32" i="24" l="1"/>
  <c r="V33" i="24" s="1"/>
  <c r="T22" i="24" s="1"/>
  <c r="D11" i="16" l="1"/>
  <c r="D6" i="16" s="1"/>
  <c r="M12" i="23"/>
  <c r="L12" i="23" s="1"/>
  <c r="F8" i="23" s="1"/>
  <c r="K15" i="23" l="1"/>
  <c r="J7" i="12"/>
  <c r="J5" i="12"/>
  <c r="P63" i="12"/>
  <c r="M55" i="12"/>
  <c r="N55" i="12"/>
  <c r="M56" i="12"/>
  <c r="O56" i="12" s="1"/>
  <c r="Q56" i="12" s="1"/>
  <c r="N56" i="12"/>
  <c r="M57" i="12"/>
  <c r="N57" i="12"/>
  <c r="O57" i="12"/>
  <c r="Q57" i="12" s="1"/>
  <c r="M58" i="12"/>
  <c r="O58" i="12" s="1"/>
  <c r="Q58" i="12" s="1"/>
  <c r="N58" i="12"/>
  <c r="M59" i="12"/>
  <c r="N59" i="12"/>
  <c r="M60" i="12"/>
  <c r="N60" i="12"/>
  <c r="P14" i="12"/>
  <c r="P15" i="12"/>
  <c r="P16" i="12"/>
  <c r="P17" i="12"/>
  <c r="P18" i="12"/>
  <c r="P19" i="12"/>
  <c r="P20" i="12"/>
  <c r="P21" i="12"/>
  <c r="P22" i="12"/>
  <c r="P23" i="12"/>
  <c r="P24" i="12"/>
  <c r="P25" i="12"/>
  <c r="P26" i="12"/>
  <c r="P27" i="12"/>
  <c r="P28" i="12"/>
  <c r="P29" i="12"/>
  <c r="P30" i="12"/>
  <c r="P31" i="12"/>
  <c r="P32" i="12"/>
  <c r="P33" i="12"/>
  <c r="P34" i="12"/>
  <c r="P35" i="12"/>
  <c r="P36" i="12"/>
  <c r="P37" i="12"/>
  <c r="P38" i="12"/>
  <c r="P39" i="12"/>
  <c r="P40" i="12"/>
  <c r="P41" i="12"/>
  <c r="P42" i="12"/>
  <c r="P43" i="12"/>
  <c r="P44" i="12"/>
  <c r="P45" i="12"/>
  <c r="P46" i="12"/>
  <c r="P47" i="12"/>
  <c r="P48" i="12"/>
  <c r="P49" i="12"/>
  <c r="P50" i="12"/>
  <c r="P51" i="12"/>
  <c r="P52" i="12"/>
  <c r="P53" i="12"/>
  <c r="P54" i="12"/>
  <c r="P55" i="12"/>
  <c r="P56" i="12"/>
  <c r="P57" i="12"/>
  <c r="P58" i="12"/>
  <c r="P59" i="12"/>
  <c r="P60" i="12"/>
  <c r="P61" i="12"/>
  <c r="P62" i="12"/>
  <c r="P13" i="12"/>
  <c r="E10" i="16"/>
  <c r="F10" i="16"/>
  <c r="E12" i="16"/>
  <c r="F12" i="16"/>
  <c r="G12" i="16"/>
  <c r="H12" i="16"/>
  <c r="I12" i="16"/>
  <c r="E14" i="16"/>
  <c r="F14" i="16"/>
  <c r="G14" i="16"/>
  <c r="H14" i="16"/>
  <c r="I14" i="16"/>
  <c r="E16" i="16"/>
  <c r="F16" i="16"/>
  <c r="G16" i="16"/>
  <c r="H16" i="16"/>
  <c r="I16" i="16"/>
  <c r="I10" i="16"/>
  <c r="H10" i="16"/>
  <c r="G10" i="16"/>
  <c r="I8" i="16" l="1"/>
  <c r="I25" i="16" s="1"/>
  <c r="F8" i="16"/>
  <c r="F25" i="16" s="1"/>
  <c r="E8" i="16"/>
  <c r="E25" i="16" s="1"/>
  <c r="G8" i="16"/>
  <c r="G25" i="16" s="1"/>
  <c r="H8" i="16"/>
  <c r="H25" i="16" s="1"/>
  <c r="O48" i="24"/>
  <c r="O55" i="12"/>
  <c r="Q55" i="12" s="1"/>
  <c r="O60" i="12"/>
  <c r="Q60" i="12" s="1"/>
  <c r="O59" i="12"/>
  <c r="Q59" i="12" s="1"/>
  <c r="H11" i="19" l="1"/>
  <c r="H21" i="19"/>
  <c r="H18" i="19"/>
  <c r="H12" i="19"/>
  <c r="H22" i="19"/>
  <c r="H13" i="19"/>
  <c r="H23" i="19"/>
  <c r="H14" i="19"/>
  <c r="H24" i="19"/>
  <c r="H17" i="19"/>
  <c r="H15" i="19"/>
  <c r="H25" i="19"/>
  <c r="H16" i="19"/>
  <c r="H20" i="19"/>
  <c r="H19" i="19"/>
  <c r="E26" i="16"/>
  <c r="G26" i="16"/>
  <c r="I26" i="16"/>
  <c r="H26" i="16"/>
  <c r="F26" i="16"/>
  <c r="M6" i="5"/>
  <c r="E28" i="16"/>
  <c r="E29" i="16" s="1"/>
  <c r="F28" i="16" l="1"/>
  <c r="G28" i="16" l="1"/>
  <c r="H28" i="16" s="1"/>
  <c r="I28" i="16" s="1"/>
  <c r="F29" i="16"/>
  <c r="H29" i="16" l="1"/>
  <c r="G29" i="16"/>
  <c r="L7" i="12"/>
  <c r="L5" i="12"/>
  <c r="E7" i="12"/>
  <c r="G7" i="12"/>
  <c r="A7" i="12"/>
  <c r="E5" i="12"/>
  <c r="A5" i="12"/>
  <c r="G4" i="11"/>
  <c r="A4" i="11"/>
  <c r="E2" i="11"/>
  <c r="A2" i="11"/>
  <c r="G4" i="6"/>
  <c r="A4" i="6"/>
  <c r="E2" i="6"/>
  <c r="A2" i="6"/>
  <c r="I29" i="16" l="1"/>
  <c r="K16" i="16"/>
  <c r="O25" i="16" l="1"/>
  <c r="O26" i="16" s="1"/>
  <c r="M25" i="16"/>
  <c r="M26" i="16" s="1"/>
  <c r="N25" i="16"/>
  <c r="N26" i="16" s="1"/>
  <c r="K25" i="16"/>
  <c r="K26" i="16" s="1"/>
  <c r="L25" i="16"/>
  <c r="L26" i="16" s="1"/>
  <c r="E16" i="20"/>
  <c r="E13" i="20"/>
  <c r="E10" i="20"/>
  <c r="B164" i="20"/>
  <c r="B163" i="20"/>
  <c r="B162" i="20"/>
  <c r="D153" i="20"/>
  <c r="A153" i="20"/>
  <c r="E19" i="20" l="1"/>
  <c r="C394" i="19"/>
  <c r="C393" i="19"/>
  <c r="C392" i="19"/>
  <c r="F382" i="19"/>
  <c r="A382" i="19"/>
  <c r="E35" i="16"/>
  <c r="A35" i="16" l="1"/>
  <c r="B46" i="16"/>
  <c r="B47" i="16"/>
  <c r="B45" i="16"/>
  <c r="I4" i="6" l="1"/>
  <c r="I4" i="11"/>
  <c r="A70" i="12"/>
  <c r="C81" i="12"/>
  <c r="C82" i="12"/>
  <c r="C80" i="12"/>
  <c r="A34" i="11"/>
  <c r="C80" i="6"/>
  <c r="C81" i="6"/>
  <c r="C79" i="6"/>
  <c r="A69" i="6"/>
  <c r="C488" i="5"/>
  <c r="C489" i="5"/>
  <c r="C487" i="5"/>
  <c r="H479" i="5"/>
  <c r="A479" i="5"/>
  <c r="M39" i="12" l="1"/>
  <c r="N39" i="12"/>
  <c r="M40" i="12"/>
  <c r="N40" i="12"/>
  <c r="M41" i="12"/>
  <c r="N41" i="12"/>
  <c r="M42" i="12"/>
  <c r="N42" i="12"/>
  <c r="M43" i="12"/>
  <c r="N43" i="12"/>
  <c r="M44" i="12"/>
  <c r="N44" i="12"/>
  <c r="M45" i="12"/>
  <c r="N45" i="12"/>
  <c r="M46" i="12"/>
  <c r="N46" i="12"/>
  <c r="M47" i="12"/>
  <c r="N47" i="12"/>
  <c r="M48" i="12"/>
  <c r="N48" i="12"/>
  <c r="M49" i="12"/>
  <c r="N49" i="12"/>
  <c r="M50" i="12"/>
  <c r="N50" i="12"/>
  <c r="M51" i="12"/>
  <c r="N51" i="12"/>
  <c r="M52" i="12"/>
  <c r="N52" i="12"/>
  <c r="M14" i="12"/>
  <c r="N14" i="12"/>
  <c r="M15" i="12"/>
  <c r="N15" i="12"/>
  <c r="M16" i="12"/>
  <c r="N16" i="12"/>
  <c r="M17" i="12"/>
  <c r="N17" i="12"/>
  <c r="M18" i="12"/>
  <c r="N18" i="12"/>
  <c r="M19" i="12"/>
  <c r="N19" i="12"/>
  <c r="M20" i="12"/>
  <c r="N20" i="12"/>
  <c r="M21" i="12"/>
  <c r="N21" i="12"/>
  <c r="M22" i="12"/>
  <c r="N22" i="12"/>
  <c r="M23" i="12"/>
  <c r="N23" i="12"/>
  <c r="M24" i="12"/>
  <c r="N24" i="12"/>
  <c r="M25" i="12"/>
  <c r="N25" i="12"/>
  <c r="M26" i="12"/>
  <c r="N26" i="12"/>
  <c r="M27" i="12"/>
  <c r="N27" i="12"/>
  <c r="M28" i="12"/>
  <c r="N28" i="12"/>
  <c r="M29" i="12"/>
  <c r="N29" i="12"/>
  <c r="M30" i="12"/>
  <c r="N30" i="12"/>
  <c r="M31" i="12"/>
  <c r="N31" i="12"/>
  <c r="M32" i="12"/>
  <c r="N32" i="12"/>
  <c r="M33" i="12"/>
  <c r="N33" i="12"/>
  <c r="M34" i="12"/>
  <c r="N34" i="12"/>
  <c r="M35" i="12"/>
  <c r="N35" i="12"/>
  <c r="M36" i="12"/>
  <c r="N36" i="12"/>
  <c r="M37" i="12"/>
  <c r="N37" i="12"/>
  <c r="M38" i="12"/>
  <c r="N38" i="12"/>
  <c r="M53" i="12"/>
  <c r="N53" i="12"/>
  <c r="M54" i="12"/>
  <c r="N54" i="12"/>
  <c r="M61" i="12"/>
  <c r="N61" i="12"/>
  <c r="M62" i="12"/>
  <c r="N62" i="12"/>
  <c r="M63" i="12"/>
  <c r="N63" i="12"/>
  <c r="N13" i="12"/>
  <c r="M13" i="12"/>
  <c r="H13" i="11"/>
  <c r="I13" i="11" s="1"/>
  <c r="H14" i="11"/>
  <c r="I14" i="11" s="1"/>
  <c r="H15" i="11"/>
  <c r="I15" i="11" s="1"/>
  <c r="H16" i="11"/>
  <c r="I16" i="11" s="1"/>
  <c r="H17" i="11"/>
  <c r="I17" i="11" s="1"/>
  <c r="H18" i="11"/>
  <c r="I18" i="11" s="1"/>
  <c r="H19" i="11"/>
  <c r="I19" i="11" s="1"/>
  <c r="H20" i="11"/>
  <c r="I20" i="11" s="1"/>
  <c r="H21" i="11"/>
  <c r="I21" i="11" s="1"/>
  <c r="H22" i="11"/>
  <c r="I22" i="11" s="1"/>
  <c r="H23" i="11"/>
  <c r="I23" i="11" s="1"/>
  <c r="L14" i="6"/>
  <c r="M14" i="6"/>
  <c r="L15" i="6"/>
  <c r="M15" i="6"/>
  <c r="L16" i="6"/>
  <c r="M16" i="6"/>
  <c r="L17" i="6"/>
  <c r="M17" i="6"/>
  <c r="L18" i="6"/>
  <c r="M18" i="6"/>
  <c r="L19" i="6"/>
  <c r="M19" i="6"/>
  <c r="L20" i="6"/>
  <c r="M20" i="6"/>
  <c r="L21" i="6"/>
  <c r="M21" i="6"/>
  <c r="L22" i="6"/>
  <c r="M22" i="6"/>
  <c r="L23" i="6"/>
  <c r="M23" i="6"/>
  <c r="L24" i="6"/>
  <c r="M24" i="6"/>
  <c r="L25" i="6"/>
  <c r="M25" i="6"/>
  <c r="L26" i="6"/>
  <c r="M26" i="6"/>
  <c r="L27" i="6"/>
  <c r="M27" i="6"/>
  <c r="L28" i="6"/>
  <c r="M28" i="6"/>
  <c r="L29" i="6"/>
  <c r="M29" i="6"/>
  <c r="L30" i="6"/>
  <c r="M30" i="6"/>
  <c r="L31" i="6"/>
  <c r="M31" i="6"/>
  <c r="L32" i="6"/>
  <c r="M32" i="6"/>
  <c r="L33" i="6"/>
  <c r="M33" i="6"/>
  <c r="L34" i="6"/>
  <c r="M34" i="6"/>
  <c r="L35" i="6"/>
  <c r="M35" i="6"/>
  <c r="L36" i="6"/>
  <c r="M36" i="6"/>
  <c r="L37" i="6"/>
  <c r="M37" i="6"/>
  <c r="L38" i="6"/>
  <c r="M38" i="6"/>
  <c r="L39" i="6"/>
  <c r="M39" i="6"/>
  <c r="L40" i="6"/>
  <c r="M40" i="6"/>
  <c r="L41" i="6"/>
  <c r="M41" i="6"/>
  <c r="L42" i="6"/>
  <c r="M42" i="6"/>
  <c r="L43" i="6"/>
  <c r="M43" i="6"/>
  <c r="L44" i="6"/>
  <c r="M44" i="6"/>
  <c r="L45" i="6"/>
  <c r="M45" i="6"/>
  <c r="L46" i="6"/>
  <c r="M46" i="6"/>
  <c r="K14" i="6"/>
  <c r="N14" i="6" s="1"/>
  <c r="K15" i="6"/>
  <c r="N15" i="6" s="1"/>
  <c r="K16" i="6"/>
  <c r="N16" i="6" s="1"/>
  <c r="K17" i="6"/>
  <c r="N17" i="6" s="1"/>
  <c r="K18" i="6"/>
  <c r="N18" i="6" s="1"/>
  <c r="K19" i="6"/>
  <c r="N19" i="6" s="1"/>
  <c r="K20" i="6"/>
  <c r="N20" i="6" s="1"/>
  <c r="K21" i="6"/>
  <c r="N21" i="6" s="1"/>
  <c r="K22" i="6"/>
  <c r="N22" i="6" s="1"/>
  <c r="K23" i="6"/>
  <c r="N23" i="6" s="1"/>
  <c r="K24" i="6"/>
  <c r="N24" i="6" s="1"/>
  <c r="K25" i="6"/>
  <c r="N25" i="6" s="1"/>
  <c r="K26" i="6"/>
  <c r="N26" i="6" s="1"/>
  <c r="K27" i="6"/>
  <c r="N27" i="6" s="1"/>
  <c r="K28" i="6"/>
  <c r="N28" i="6" s="1"/>
  <c r="K29" i="6"/>
  <c r="N29" i="6" s="1"/>
  <c r="K30" i="6"/>
  <c r="N30" i="6" s="1"/>
  <c r="K31" i="6"/>
  <c r="N31" i="6" s="1"/>
  <c r="K32" i="6"/>
  <c r="N32" i="6" s="1"/>
  <c r="K33" i="6"/>
  <c r="N33" i="6" s="1"/>
  <c r="K34" i="6"/>
  <c r="N34" i="6" s="1"/>
  <c r="K35" i="6"/>
  <c r="N35" i="6" s="1"/>
  <c r="K36" i="6"/>
  <c r="N36" i="6" s="1"/>
  <c r="K37" i="6"/>
  <c r="N37" i="6" s="1"/>
  <c r="K38" i="6"/>
  <c r="N38" i="6" s="1"/>
  <c r="K39" i="6"/>
  <c r="N39" i="6" s="1"/>
  <c r="K40" i="6"/>
  <c r="N40" i="6" s="1"/>
  <c r="K41" i="6"/>
  <c r="N41" i="6" s="1"/>
  <c r="K42" i="6"/>
  <c r="N42" i="6" s="1"/>
  <c r="K43" i="6"/>
  <c r="N43" i="6" s="1"/>
  <c r="K44" i="6"/>
  <c r="N44" i="6" s="1"/>
  <c r="K45" i="6"/>
  <c r="N45" i="6" s="1"/>
  <c r="K46" i="6"/>
  <c r="N46" i="6" s="1"/>
  <c r="K47" i="6"/>
  <c r="N47" i="6" s="1"/>
  <c r="K48" i="6"/>
  <c r="N48" i="6" s="1"/>
  <c r="K49" i="6"/>
  <c r="N49" i="6" s="1"/>
  <c r="K50" i="6"/>
  <c r="N50" i="6" s="1"/>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L47" i="6"/>
  <c r="M47" i="6"/>
  <c r="L48" i="6"/>
  <c r="M48" i="6"/>
  <c r="L49" i="6"/>
  <c r="M49" i="6"/>
  <c r="L50" i="6"/>
  <c r="M50" i="6"/>
  <c r="L51" i="6"/>
  <c r="M51" i="6"/>
  <c r="K51" i="6"/>
  <c r="N51" i="6" s="1"/>
  <c r="H46" i="6"/>
  <c r="H47" i="6"/>
  <c r="H48" i="6"/>
  <c r="H49" i="6"/>
  <c r="H50" i="6"/>
  <c r="O49" i="12" l="1"/>
  <c r="Q49" i="12" s="1"/>
  <c r="O45" i="12"/>
  <c r="Q45" i="12" s="1"/>
  <c r="O39" i="12"/>
  <c r="Q39" i="12" s="1"/>
  <c r="O44" i="12"/>
  <c r="Q44" i="12" s="1"/>
  <c r="O38" i="12"/>
  <c r="Q38" i="12" s="1"/>
  <c r="O13" i="12"/>
  <c r="Q13" i="12" s="1"/>
  <c r="O34" i="12"/>
  <c r="Q34" i="12" s="1"/>
  <c r="O28" i="12"/>
  <c r="Q28" i="12" s="1"/>
  <c r="O43" i="12"/>
  <c r="Q43" i="12" s="1"/>
  <c r="O48" i="12"/>
  <c r="Q48" i="12" s="1"/>
  <c r="O42" i="12"/>
  <c r="Q42" i="12" s="1"/>
  <c r="O47" i="12"/>
  <c r="Q47" i="12" s="1"/>
  <c r="O41" i="12"/>
  <c r="Q41" i="12" s="1"/>
  <c r="O52" i="12"/>
  <c r="Q52" i="12" s="1"/>
  <c r="O46" i="12"/>
  <c r="Q46" i="12" s="1"/>
  <c r="O51" i="12"/>
  <c r="Q51" i="12" s="1"/>
  <c r="O50" i="12"/>
  <c r="Q50" i="12" s="1"/>
  <c r="O24" i="12"/>
  <c r="Q24" i="12" s="1"/>
  <c r="O40" i="12"/>
  <c r="Q40" i="12" s="1"/>
  <c r="O26" i="12"/>
  <c r="Q26" i="12" s="1"/>
  <c r="O14" i="12"/>
  <c r="Q14" i="12" s="1"/>
  <c r="O36" i="12"/>
  <c r="Q36" i="12" s="1"/>
  <c r="O62" i="12"/>
  <c r="Q62" i="12" s="1"/>
  <c r="O16" i="12"/>
  <c r="Q16" i="12" s="1"/>
  <c r="O22" i="12"/>
  <c r="Q22" i="12" s="1"/>
  <c r="O35" i="12"/>
  <c r="Q35" i="12" s="1"/>
  <c r="O18" i="12"/>
  <c r="Q18" i="12" s="1"/>
  <c r="O53" i="12"/>
  <c r="Q53" i="12" s="1"/>
  <c r="O37" i="12"/>
  <c r="Q37" i="12" s="1"/>
  <c r="O32" i="12"/>
  <c r="Q32" i="12" s="1"/>
  <c r="O15" i="12"/>
  <c r="Q15" i="12" s="1"/>
  <c r="O30" i="12"/>
  <c r="Q30" i="12" s="1"/>
  <c r="O25" i="12"/>
  <c r="Q25" i="12" s="1"/>
  <c r="O20" i="12"/>
  <c r="Q20" i="12" s="1"/>
  <c r="O29" i="12"/>
  <c r="Q29" i="12" s="1"/>
  <c r="O54" i="12"/>
  <c r="Q54" i="12" s="1"/>
  <c r="O19" i="12"/>
  <c r="Q19" i="12" s="1"/>
  <c r="O33" i="12"/>
  <c r="Q33" i="12" s="1"/>
  <c r="O23" i="12"/>
  <c r="Q23" i="12" s="1"/>
  <c r="O31" i="12"/>
  <c r="Q31" i="12" s="1"/>
  <c r="O27" i="12"/>
  <c r="Q27" i="12" s="1"/>
  <c r="O17" i="12"/>
  <c r="Q17" i="12" s="1"/>
  <c r="O21" i="12"/>
  <c r="Q21" i="12" s="1"/>
  <c r="O63" i="12"/>
  <c r="Q63" i="12" s="1"/>
  <c r="O61" i="12"/>
  <c r="Q61" i="12" s="1"/>
  <c r="N7" i="12"/>
  <c r="H11" i="11" l="1"/>
  <c r="I11" i="11" s="1"/>
  <c r="H12" i="11"/>
  <c r="I12" i="11" s="1"/>
  <c r="H24" i="11"/>
  <c r="I24" i="11" s="1"/>
  <c r="H25" i="11"/>
  <c r="I25" i="11" s="1"/>
  <c r="H26" i="11"/>
  <c r="I26" i="11" s="1"/>
  <c r="H27" i="11"/>
  <c r="I27" i="11" s="1"/>
  <c r="H28" i="11"/>
  <c r="I28" i="11" s="1"/>
  <c r="H29" i="11"/>
  <c r="I29" i="11" s="1"/>
  <c r="H10" i="11"/>
  <c r="I10" i="11" s="1"/>
  <c r="N67" i="6" l="1"/>
  <c r="N2" i="11" l="1"/>
  <c r="J21" i="11" l="1"/>
  <c r="K21" i="11" s="1"/>
  <c r="J15" i="11"/>
  <c r="K15" i="11" s="1"/>
  <c r="J16" i="11"/>
  <c r="K16" i="11" s="1"/>
  <c r="J22" i="11"/>
  <c r="K22" i="11" s="1"/>
  <c r="J13" i="11"/>
  <c r="K13" i="11" s="1"/>
  <c r="J14" i="11"/>
  <c r="K14" i="11" s="1"/>
  <c r="J23" i="11"/>
  <c r="K23" i="11" s="1"/>
  <c r="J20" i="11"/>
  <c r="K20" i="11" s="1"/>
  <c r="J17" i="11"/>
  <c r="K17" i="11" s="1"/>
  <c r="J19" i="11"/>
  <c r="K19" i="11" s="1"/>
  <c r="J18" i="11"/>
  <c r="K18" i="11" s="1"/>
  <c r="J10" i="11"/>
  <c r="J27" i="11"/>
  <c r="K27" i="11" s="1"/>
  <c r="J28" i="11"/>
  <c r="K28" i="11" s="1"/>
  <c r="J24" i="11"/>
  <c r="K24" i="11" s="1"/>
  <c r="J11" i="11"/>
  <c r="K11" i="11" s="1"/>
  <c r="J25" i="11"/>
  <c r="K25" i="11" s="1"/>
  <c r="J12" i="11"/>
  <c r="K12" i="11" s="1"/>
  <c r="J29" i="11"/>
  <c r="K29" i="11" s="1"/>
  <c r="J26" i="11"/>
  <c r="K26" i="11" s="1"/>
  <c r="E4" i="11"/>
  <c r="E4" i="6" l="1"/>
  <c r="M59" i="6"/>
  <c r="L59" i="6"/>
  <c r="K59" i="6"/>
  <c r="N59" i="6" s="1"/>
  <c r="H59" i="6"/>
  <c r="M58" i="6"/>
  <c r="L58" i="6"/>
  <c r="K58" i="6"/>
  <c r="N58" i="6" s="1"/>
  <c r="H58" i="6"/>
  <c r="M57" i="6"/>
  <c r="L57" i="6"/>
  <c r="K57" i="6"/>
  <c r="N57" i="6" s="1"/>
  <c r="H57" i="6"/>
  <c r="M56" i="6"/>
  <c r="L56" i="6"/>
  <c r="K56" i="6"/>
  <c r="N56" i="6" s="1"/>
  <c r="H56" i="6"/>
  <c r="M55" i="6"/>
  <c r="L55" i="6"/>
  <c r="K55" i="6"/>
  <c r="N55" i="6" s="1"/>
  <c r="H55" i="6"/>
  <c r="M54" i="6"/>
  <c r="L54" i="6"/>
  <c r="K54" i="6"/>
  <c r="N54" i="6" s="1"/>
  <c r="H54" i="6"/>
  <c r="M53" i="6"/>
  <c r="L53" i="6"/>
  <c r="K53" i="6"/>
  <c r="N53" i="6" s="1"/>
  <c r="H53" i="6"/>
  <c r="M52" i="6"/>
  <c r="L52" i="6"/>
  <c r="K52" i="6"/>
  <c r="N52" i="6" s="1"/>
  <c r="H52" i="6"/>
  <c r="H51" i="6"/>
  <c r="M13" i="6"/>
  <c r="L13" i="6"/>
  <c r="K13" i="6"/>
  <c r="N13" i="6" s="1"/>
  <c r="H13" i="6"/>
  <c r="M12" i="6"/>
  <c r="L12" i="6"/>
  <c r="K12" i="6"/>
  <c r="N12" i="6" s="1"/>
  <c r="H12" i="6"/>
  <c r="M11" i="6"/>
  <c r="L11" i="6"/>
  <c r="K11" i="6"/>
  <c r="N11" i="6" s="1"/>
  <c r="H11" i="6"/>
  <c r="M10" i="6"/>
  <c r="L10" i="6"/>
  <c r="K10" i="6"/>
  <c r="N10" i="6" s="1"/>
  <c r="H10" i="6"/>
  <c r="K10" i="11" l="1"/>
  <c r="K9" i="11" l="1"/>
  <c r="K33" i="11" s="1"/>
  <c r="K31" i="11" s="1"/>
  <c r="K32" i="11" s="1"/>
</calcChain>
</file>

<file path=xl/sharedStrings.xml><?xml version="1.0" encoding="utf-8"?>
<sst xmlns="http://schemas.openxmlformats.org/spreadsheetml/2006/main" count="24534" uniqueCount="3222">
  <si>
    <t>01 – NOME DA PREFEITURA PROPONENTE:</t>
  </si>
  <si>
    <t>02 – DESCRIÇÃO:</t>
  </si>
  <si>
    <t>Item</t>
  </si>
  <si>
    <t>Código</t>
  </si>
  <si>
    <t>Banco</t>
  </si>
  <si>
    <t>Descrição</t>
  </si>
  <si>
    <t>Und</t>
  </si>
  <si>
    <t>Quant.</t>
  </si>
  <si>
    <t>Valor Unit</t>
  </si>
  <si>
    <t>Valor Unit com BDI</t>
  </si>
  <si>
    <t>Total</t>
  </si>
  <si>
    <t>SERVIÇOS PRELIMINARES</t>
  </si>
  <si>
    <t>Total sem BDI:</t>
  </si>
  <si>
    <t>Total do BDI:</t>
  </si>
  <si>
    <t>TOTAL GERAL:</t>
  </si>
  <si>
    <t>03 –LOCALIDADE:</t>
  </si>
  <si>
    <t>04 –DATA:</t>
  </si>
  <si>
    <t>06 - BDI</t>
  </si>
  <si>
    <t>BDI</t>
  </si>
  <si>
    <t>Local</t>
  </si>
  <si>
    <t>Data</t>
  </si>
  <si>
    <t>Nome:</t>
  </si>
  <si>
    <t>Responsável Técnico</t>
  </si>
  <si>
    <t>Título:</t>
  </si>
  <si>
    <t>CREA/CAU:</t>
  </si>
  <si>
    <t>Quant. Licitada</t>
  </si>
  <si>
    <t>Quant. Suprimida</t>
  </si>
  <si>
    <t>Quant. Acrescida</t>
  </si>
  <si>
    <t>Quant. Reprogramada</t>
  </si>
  <si>
    <t>Valor Suprimido</t>
  </si>
  <si>
    <t>Valor    Acrescido</t>
  </si>
  <si>
    <t>Total Reprogramado</t>
  </si>
  <si>
    <t>Total Licitado</t>
  </si>
  <si>
    <t>TOTAL LICITADO:</t>
  </si>
  <si>
    <t>Valor Acrescido:</t>
  </si>
  <si>
    <t>Valor Suprimido:</t>
  </si>
  <si>
    <t>TOTAL REPROGRAMADO:</t>
  </si>
  <si>
    <t>TOTAL DO ADITIVO:</t>
  </si>
  <si>
    <t>Kappa EMPRESA:</t>
  </si>
  <si>
    <t xml:space="preserve">SERVIÇOS EXTRA </t>
  </si>
  <si>
    <t>Kappa PLANILHA:</t>
  </si>
  <si>
    <t>CRONOGRAMA FÍSICO-FINANCEIRO</t>
  </si>
  <si>
    <t>Valor Unit     CHEIO</t>
  </si>
  <si>
    <t>Valor Unit PLANILHA</t>
  </si>
  <si>
    <t>Valor Unit EMPRESA</t>
  </si>
  <si>
    <t>Valor Unit       com BDI</t>
  </si>
  <si>
    <t>FÍSICO</t>
  </si>
  <si>
    <t>ANTERIOR</t>
  </si>
  <si>
    <t>PERÍODO</t>
  </si>
  <si>
    <t>ACUMULADO</t>
  </si>
  <si>
    <t>FINANCEIRO</t>
  </si>
  <si>
    <t>TOTAIS</t>
  </si>
  <si>
    <t>TOTAL GERAL</t>
  </si>
  <si>
    <t>VALOR DA MEDIÇÃO</t>
  </si>
  <si>
    <t>EMPRESA:</t>
  </si>
  <si>
    <t>Nº DO CONTRATO:</t>
  </si>
  <si>
    <t>VALOR DO CONTRATO:</t>
  </si>
  <si>
    <t>SALDO:</t>
  </si>
  <si>
    <t>PERÍODO DA MEDIÇÃO:</t>
  </si>
  <si>
    <t>Proponente/Tomador:</t>
  </si>
  <si>
    <t>Município/UF:</t>
  </si>
  <si>
    <t>DADOS DO MUNICÍPIO</t>
  </si>
  <si>
    <t>DADOS DO EMPREENDIMENTO E ORÇAMENTO</t>
  </si>
  <si>
    <t>Nome/Objeto:</t>
  </si>
  <si>
    <t>RESPONSÁVEL PELO ORÇAMENTO</t>
  </si>
  <si>
    <t>RESPONSÁVEL PELO TOMADOR (PREFEITO)</t>
  </si>
  <si>
    <t>Cargo:</t>
  </si>
  <si>
    <t>Prefeito Municipal</t>
  </si>
  <si>
    <t>Data-Base do Orçamento:</t>
  </si>
  <si>
    <t>BDI:</t>
  </si>
  <si>
    <t>DADOS INICIAIS</t>
  </si>
  <si>
    <t>Data do Preenchimento:</t>
  </si>
  <si>
    <t>PROCESSO LICITATÓRIO</t>
  </si>
  <si>
    <t>Nº do Contrato:</t>
  </si>
  <si>
    <t>Nome da Empresa</t>
  </si>
  <si>
    <t>CNPJ:</t>
  </si>
  <si>
    <t>ACOMPANHAMENTO DO EMPREENDIMENTO</t>
  </si>
  <si>
    <t>Data de Início da Obra:</t>
  </si>
  <si>
    <t>Data do Fechamento do BM:</t>
  </si>
  <si>
    <t>RESPONSÁVEL PELA FISCALIZAÇÃO</t>
  </si>
  <si>
    <t>DADOS DA OBRA</t>
  </si>
  <si>
    <t>LICITAÇÃO</t>
  </si>
  <si>
    <t>Tributos (impostos COFINS 3%, e  PIS 0,65%)</t>
  </si>
  <si>
    <t>Tributos (ISS, variável de acordo com o município)</t>
  </si>
  <si>
    <t>Tributos (Contribuição Previdenciária sobre a Receita Bruta - 0% ou 4,5% - Desoneração)</t>
  </si>
  <si>
    <t>AC</t>
  </si>
  <si>
    <t>SG</t>
  </si>
  <si>
    <t>R</t>
  </si>
  <si>
    <t>DF</t>
  </si>
  <si>
    <t>L</t>
  </si>
  <si>
    <t>CP</t>
  </si>
  <si>
    <t>ISS</t>
  </si>
  <si>
    <t>CPRB</t>
  </si>
  <si>
    <t>BDI PAD</t>
  </si>
  <si>
    <t>DESONERAÇÃO</t>
  </si>
  <si>
    <t>Conforme legislação tributária municipal, definir estimativa de percentual da base de cálculo para o ISS:</t>
  </si>
  <si>
    <t>Sobre a base de cálculo, definir a respectiva alíquota do ISS (entre 2% e 5%):</t>
  </si>
  <si>
    <t>Os valores de BDI foram calculados com o emprego da fórmula:</t>
  </si>
  <si>
    <t xml:space="preserve"> - 1</t>
  </si>
  <si>
    <t>Observações:</t>
  </si>
  <si>
    <t>Não</t>
  </si>
  <si>
    <t>1º Quartil</t>
  </si>
  <si>
    <t>Médio</t>
  </si>
  <si>
    <t>3º Quartil</t>
  </si>
  <si>
    <t>Construção e Reforma de Edifícios</t>
  </si>
  <si>
    <t>Construção de Praças Urbanas, Rodovias, Ferrovias e recapeamento e pavimentação de vias urbanas</t>
  </si>
  <si>
    <t>Nº DA MEDIÇÃO</t>
  </si>
  <si>
    <t>PLANILHA ORÇAMENTÁRIA SINTÉTICA</t>
  </si>
  <si>
    <t>PLANILHA ORÇAMENTÁRIA ANALÍTICA</t>
  </si>
  <si>
    <t>Total sem BDI</t>
  </si>
  <si>
    <t>Total do BDI</t>
  </si>
  <si>
    <t>Total Geral</t>
  </si>
  <si>
    <t>QUADRO DE COMPOSIÇÃO DE BDI</t>
  </si>
  <si>
    <t>Valor  Unit</t>
  </si>
  <si>
    <t>Peso (%)</t>
  </si>
  <si>
    <t>CURVA ABC DE SERVIÇOS</t>
  </si>
  <si>
    <t>05 - BANCOS:</t>
  </si>
  <si>
    <t>Peso Acum. (%)</t>
  </si>
  <si>
    <t>EMPRESA</t>
  </si>
  <si>
    <t>VALOR</t>
  </si>
  <si>
    <t>FRETE</t>
  </si>
  <si>
    <t>TOTAL</t>
  </si>
  <si>
    <t>MEDIANA:</t>
  </si>
  <si>
    <t>COTAÇÕES DE MERCADO</t>
  </si>
  <si>
    <t>ITEM</t>
  </si>
  <si>
    <t>CNPJ</t>
  </si>
  <si>
    <t>PLANILHA DE REPROGRAMAÇÃO</t>
  </si>
  <si>
    <t>PLANILHA DE SERVIÇOS EXTRAS</t>
  </si>
  <si>
    <t>PREENCHER CAMPOS AMARELOS</t>
  </si>
  <si>
    <t>Custo Mensal</t>
  </si>
  <si>
    <t>% mensal</t>
  </si>
  <si>
    <t>Custo Acumulado</t>
  </si>
  <si>
    <t>% acumulado</t>
  </si>
  <si>
    <t>SALDO</t>
  </si>
  <si>
    <t>CÓDIGO</t>
  </si>
  <si>
    <t>BANCO</t>
  </si>
  <si>
    <t>DESCRIÇÃO</t>
  </si>
  <si>
    <t>UNIDADE</t>
  </si>
  <si>
    <t>DADOS NUMÉRICOS</t>
  </si>
  <si>
    <t>Quantidade</t>
  </si>
  <si>
    <t>Área</t>
  </si>
  <si>
    <t>Largura</t>
  </si>
  <si>
    <t>Comprimento</t>
  </si>
  <si>
    <t>Altura</t>
  </si>
  <si>
    <t>Porcentagem</t>
  </si>
  <si>
    <t>% ADM:</t>
  </si>
  <si>
    <t>ADMINISTRAÇÃO LOCAL</t>
  </si>
  <si>
    <t>QTDE</t>
  </si>
  <si>
    <t>1.1</t>
  </si>
  <si>
    <t>Obra</t>
  </si>
  <si>
    <t>Bancos</t>
  </si>
  <si>
    <t>B.D.I.</t>
  </si>
  <si>
    <t>Encargos Sociais</t>
  </si>
  <si>
    <t>Valor do BDI de Insumo (%):</t>
  </si>
  <si>
    <t>Valor do BDI de Serviço (%):</t>
  </si>
  <si>
    <t>Orçafascio de elaboração:</t>
  </si>
  <si>
    <t>MIN</t>
  </si>
  <si>
    <t>MED</t>
  </si>
  <si>
    <t>MAX</t>
  </si>
  <si>
    <t>Nº TC/CR</t>
  </si>
  <si>
    <t>PROPONENTE / TOMADOR</t>
  </si>
  <si>
    <t>1039250-00</t>
  </si>
  <si>
    <t>Prefeitura Municipal</t>
  </si>
  <si>
    <t>OBJETO</t>
  </si>
  <si>
    <t>PROJETO DE SINALIZAÇÃO E ADEQUAÇÃO DO CANTEIRO</t>
  </si>
  <si>
    <t>TIPO DE OBRA DO EMPREENDIMENTO</t>
  </si>
  <si>
    <t>Construção de Redes de Abastecimento de Água, Coleta de Esgoto</t>
  </si>
  <si>
    <t>Itens</t>
  </si>
  <si>
    <t>Siglas</t>
  </si>
  <si>
    <t>% Adotado</t>
  </si>
  <si>
    <t>Situação</t>
  </si>
  <si>
    <t>-</t>
  </si>
  <si>
    <t>Construção e Manutenção de Estações e Redes de Distribuição de Energia Elétrica</t>
  </si>
  <si>
    <t>BDI SEM desoneração
(Fórmula Acórdão TCU)</t>
  </si>
  <si>
    <t>Obras Portuárias, Marítimas e Fluviais</t>
  </si>
  <si>
    <t>BDI COM desoneração</t>
  </si>
  <si>
    <t>BDI DES</t>
  </si>
  <si>
    <t>pedir anexo</t>
  </si>
  <si>
    <t>Anexo: Relatório Técnico Circunstanciado justificando a adoção do percentual de cada parcela do BDI.</t>
  </si>
  <si>
    <t>anexo apresentado</t>
  </si>
  <si>
    <t>Fornecimento de Materiais e Equipamentos (aquisição indireta - em conjunto com licitação de obras)</t>
  </si>
  <si>
    <t>Estudos e Projetos, Planos e Gerenciamento e outros correlatos</t>
  </si>
  <si>
    <t>K1</t>
  </si>
  <si>
    <t>K2</t>
  </si>
  <si>
    <t/>
  </si>
  <si>
    <t>K3</t>
  </si>
  <si>
    <t>Fornecimento de Materiais e Equipamentos (aquisição direta)</t>
  </si>
  <si>
    <t>Não Desonerado: embutido nos preços unitário dos insumos de mão de obra, de acordo com as bases.</t>
  </si>
  <si>
    <t>Engenheira Civil</t>
  </si>
  <si>
    <t>MEMORIAL DE CÁLCULO</t>
  </si>
  <si>
    <t>LOGO DO MUNICIPIO</t>
  </si>
  <si>
    <t>MEMORIA DE CÁLCULO</t>
  </si>
  <si>
    <t>B.D.I. Insumo</t>
  </si>
  <si>
    <t>Peso</t>
  </si>
  <si>
    <t>BDI Utilizado</t>
  </si>
  <si>
    <t>B.D.I. Serv.</t>
  </si>
  <si>
    <t>BDI SERVIÇO</t>
  </si>
  <si>
    <t>BDI INSUMO</t>
  </si>
  <si>
    <t xml:space="preserve">  </t>
  </si>
  <si>
    <t xml:space="preserve"> 1.1 </t>
  </si>
  <si>
    <t>SINAPI</t>
  </si>
  <si>
    <t>H</t>
  </si>
  <si>
    <t xml:space="preserve"> 1.2 </t>
  </si>
  <si>
    <t xml:space="preserve"> 2.1 </t>
  </si>
  <si>
    <t>FORNECIMENTO E INSTALAÇÃO DE PLACA DE OBRA COM CHAPA GALVANIZADA E ESTRUTURA DE MADEIRA. AF_03/2022_PS</t>
  </si>
  <si>
    <t>m²</t>
  </si>
  <si>
    <t xml:space="preserve"> 2.2 </t>
  </si>
  <si>
    <t xml:space="preserve"> 3.1 </t>
  </si>
  <si>
    <t>M</t>
  </si>
  <si>
    <t xml:space="preserve"> 3.2 </t>
  </si>
  <si>
    <t xml:space="preserve"> 3.3 </t>
  </si>
  <si>
    <t xml:space="preserve"> 3.4 </t>
  </si>
  <si>
    <t xml:space="preserve"> 3.5 </t>
  </si>
  <si>
    <t xml:space="preserve"> AV 0048 </t>
  </si>
  <si>
    <t>Próprio</t>
  </si>
  <si>
    <t>Cinta de confinamento em meio fio de concreto pre moldado, seção 20X15cm</t>
  </si>
  <si>
    <t xml:space="preserve"> 4.1 </t>
  </si>
  <si>
    <t>m³</t>
  </si>
  <si>
    <t xml:space="preserve"> 4.2 </t>
  </si>
  <si>
    <t xml:space="preserve"> 4.3 </t>
  </si>
  <si>
    <t xml:space="preserve"> 4.4 </t>
  </si>
  <si>
    <t xml:space="preserve"> AV 0044 </t>
  </si>
  <si>
    <t>Piso tátil direcional e/ou alerta, de concreto, na cor natural, p/deficientes visuais, dimensões 25x25cm, aplicado com argamassa industrializada ac-ii, rejuntado, exclusive regularização de base</t>
  </si>
  <si>
    <t xml:space="preserve"> 4.5 </t>
  </si>
  <si>
    <t xml:space="preserve"> AV 0045 </t>
  </si>
  <si>
    <t>PASSAGEM D'ÁGUA A SER IMPLANTADA EM PASSEIOS , CONFORME DETALHE EM PROJETO</t>
  </si>
  <si>
    <t>UN</t>
  </si>
  <si>
    <t>SINALIZAÇÃO</t>
  </si>
  <si>
    <t xml:space="preserve"> 5.1 </t>
  </si>
  <si>
    <t xml:space="preserve"> AV 0046 </t>
  </si>
  <si>
    <t>SINALIZAÇÃO PERMANENTE, VERTICAL, COM PLACA DE AÇO NUM 16 E PINTURA REFLETIVA (40cm) COMPOSTE DE TUBO GALVANIZADO 3,20m FIXADO EM BASE DE CONCRETO 30x30x50cm -FORNECIMENTO E INSTALAÇÃO, INCLUSIVE ESCAVAÇÃO E REATERRO.</t>
  </si>
  <si>
    <t xml:space="preserve"> 5.2 </t>
  </si>
  <si>
    <t xml:space="preserve"> AV 0047 </t>
  </si>
  <si>
    <t>PLACA ESMALTADA PARA IDENTIFICAÇÃO NR DE RUA, DIMENSÕES 45X25CM</t>
  </si>
  <si>
    <t>SERVIÇOS COMPLEMENTARES</t>
  </si>
  <si>
    <t xml:space="preserve"> 6.1 </t>
  </si>
  <si>
    <t xml:space="preserve"> AV 0049 </t>
  </si>
  <si>
    <t>LIMPEZA DE RUAS (VARRIÇÃO E REMOÇÃO DE ENTULHOS)</t>
  </si>
  <si>
    <t>Andressa Vasconcelos Porto</t>
  </si>
  <si>
    <t>CREA/BA 052288016-9</t>
  </si>
  <si>
    <t>MÊS 1</t>
  </si>
  <si>
    <t>MÊS 2</t>
  </si>
  <si>
    <t>MÊS 3</t>
  </si>
  <si>
    <t>MÊS 4</t>
  </si>
  <si>
    <t>MÊS 5</t>
  </si>
  <si>
    <t>COMPOSIÇÕES PRÓRIAS</t>
  </si>
  <si>
    <t>Composição</t>
  </si>
  <si>
    <t>SERVENTE COM ENCARGOS COMPLEMENTARES</t>
  </si>
  <si>
    <t>PEDREIRO COM ENCARGOS COMPLEMENTARES</t>
  </si>
  <si>
    <t>Tipo</t>
  </si>
  <si>
    <t>PAVI - PAVIMENTAÇÃO</t>
  </si>
  <si>
    <t>Composição Auxiliar</t>
  </si>
  <si>
    <t xml:space="preserve"> 88261 </t>
  </si>
  <si>
    <t>CARPINTEIRO DE ESQUADRIAS COM ENCARGOS COMPLEMENTARES</t>
  </si>
  <si>
    <t>Livro SINAPI: Cálculos e Parâmetros</t>
  </si>
  <si>
    <t xml:space="preserve"> 88309 </t>
  </si>
  <si>
    <t xml:space="preserve"> 88316 </t>
  </si>
  <si>
    <t xml:space="preserve"> 93358 </t>
  </si>
  <si>
    <t>ESCAVAÇÃO MANUAL DE VALA. AF_09/2024</t>
  </si>
  <si>
    <t>Escavação de Valas</t>
  </si>
  <si>
    <t>Insumo</t>
  </si>
  <si>
    <t xml:space="preserve"> 00001379 </t>
  </si>
  <si>
    <t>CIMENTO PORTLAND COMPOSTO CP II-32</t>
  </si>
  <si>
    <t>Material</t>
  </si>
  <si>
    <t>KG</t>
  </si>
  <si>
    <t xml:space="preserve"> 00000370 </t>
  </si>
  <si>
    <t>AREIA MEDIA - POSTO JAZIDA/FORNECEDOR (RETIRADO NA JAZIDA, SEM TRANSPORTE)</t>
  </si>
  <si>
    <t xml:space="preserve"> 00041679 </t>
  </si>
  <si>
    <t>MEIO-FIO OU GUIA DE CONCRETO PRE-MOLDADO, COMP 1 M, *20 X 12/15* CM (H X L1/L2)</t>
  </si>
  <si>
    <t xml:space="preserve"> 00004721 </t>
  </si>
  <si>
    <t>PEDRA BRITADA N. 1 (9,5 A 19 MM) POSTO PEDREIRA/FORNECEDOR, SEM FRETE</t>
  </si>
  <si>
    <t xml:space="preserve"> 00004718 </t>
  </si>
  <si>
    <t>PEDRA BRITADA N. 2 (19 A 38 MM) POSTO PEDREIRA/FORNECEDOR, SEM FRETE</t>
  </si>
  <si>
    <t xml:space="preserve"> 00000367 </t>
  </si>
  <si>
    <t>AREIA GROSSA - POSTO JAZIDA/FORNECEDOR (RETIRADO NA JAZIDA, SEM TRANSPORTE)</t>
  </si>
  <si>
    <t>MO sem LS =&gt;</t>
  </si>
  <si>
    <t>LS =&gt;</t>
  </si>
  <si>
    <t>MO com LS =&gt;</t>
  </si>
  <si>
    <t>Valor do BDI =&gt;</t>
  </si>
  <si>
    <t>Valor com BDI =&gt;</t>
  </si>
  <si>
    <t>ASTU - ASSENTAMENTO DE TUBOS E PECAS</t>
  </si>
  <si>
    <t xml:space="preserve"> 00034357 </t>
  </si>
  <si>
    <t>REJUNTE CIMENTICIO, QUALQUER COR</t>
  </si>
  <si>
    <t xml:space="preserve"> 00034353 </t>
  </si>
  <si>
    <t>ARGAMASSA COLANTE AC II</t>
  </si>
  <si>
    <t xml:space="preserve"> 00036178 </t>
  </si>
  <si>
    <t>PISO TATIL / PODOTATIL, LADRILHO HIDRAULICO/CONCRETO, *40 X 40* CM, E= 2,5* CM, PADRAO TATIL ALERTA OU DIRECIONAL, COR NATURAL</t>
  </si>
  <si>
    <t xml:space="preserve"> 101963 </t>
  </si>
  <si>
    <t>LAJE PRÉ-MOLDADA UNIDIRECIONAL, BIAPOIADA, PARA PISO, ENCHIMENTO EM CERÂMICA, VIGOTA CONVENCIONAL, ALTURA TOTAL DA LAJE "LT" = 12 CM (ENCHIMENTO+CAPA) = (8+4). AF_08/2025</t>
  </si>
  <si>
    <t>Lajes Pré-Moldadas</t>
  </si>
  <si>
    <t xml:space="preserve"> 94994 </t>
  </si>
  <si>
    <t>EXECUÇÃO DE PASSEIO (CALÇADA) OU PISO DE CONCRETO COM CONCRETO MOLDADO IN LOCO, FEITO EM OBRA, ACABAMENTO CONVENCIONAL, ESPESSURA 8 CM, ARMADO. AF_08/2022</t>
  </si>
  <si>
    <t>Passeios de Concreto</t>
  </si>
  <si>
    <t xml:space="preserve"> 00043386 </t>
  </si>
  <si>
    <t>MEIO-FIO OU GUIA DE CONCRETO PRE-MOLDADO, TIPO CHAPEU PARA BOCA DE LOBO, DIMENSOES *1,20* X 0,15 X 0,30 M</t>
  </si>
  <si>
    <t xml:space="preserve"> 88315 </t>
  </si>
  <si>
    <t>SERRALHEIRO COM ENCARGOS COMPLEMENTARES</t>
  </si>
  <si>
    <t xml:space="preserve"> 94975 </t>
  </si>
  <si>
    <t>CONCRETO FCK = 15MPA, TRAÇO 1:3,4:3,5 (EM MASSA SECA DE CIMENTO/ AREIA MÉDIA/ BRITA 1) - PREPARO MANUAL. AF_05/2021</t>
  </si>
  <si>
    <t>Produção de Concreto</t>
  </si>
  <si>
    <t xml:space="preserve"> 00004513 </t>
  </si>
  <si>
    <t>CAIBRO 5 X 5 CM EM PINUS, MISTA OU EQUIVALENTE DA REGIAO - BRUTA</t>
  </si>
  <si>
    <t xml:space="preserve"> 00011928 </t>
  </si>
  <si>
    <t>ABRACADEIRA, GALVANIZADA/ZINCADA, ROSCA SEM FIM, PARAFUSO INOX, LARGURA FITA *12,6 A *14 MM, D = 3" A 3 3/4"</t>
  </si>
  <si>
    <t xml:space="preserve"> 00021015 </t>
  </si>
  <si>
    <t>TUBO ACO GALVANIZADO COM COSTURA, CLASSE LEVE, DN 80 MM (3"), E = 3,35 MM, *7,32* KG/M (NBR 5580)</t>
  </si>
  <si>
    <t xml:space="preserve"> 00034723 </t>
  </si>
  <si>
    <t>PLACA DE SINALIZACAO EM CHAPA DE ACO NUM 16 COM PINTURA REFLETIVA</t>
  </si>
  <si>
    <t xml:space="preserve"> 00013521 </t>
  </si>
  <si>
    <t>PLACA DE ACO ESMALTADA PARA IDENTIFICACAO DE RUA, *45 CM X 20* CM</t>
  </si>
  <si>
    <t xml:space="preserve"> 00011950 </t>
  </si>
  <si>
    <t>BUCHA DE NYLON SEM ABA S6, COM PARAFUSO DE 4,20 X 40 MM EM ACO ZINCADO COM ROSCA SOBERBA, CABECA CHATA E FENDA PHILLIPS</t>
  </si>
  <si>
    <t xml:space="preserve"> 95878 </t>
  </si>
  <si>
    <t>TRANSPORTE COM CAMINHÃO BASCULANTE DE 10 M³, EM VIA URBANA PAVIMENTADA, DMT ATÉ 30 KM (UNIDADE: TXKM). AF_07/2020</t>
  </si>
  <si>
    <t>Transporte, Carga e Descarga de Materiais</t>
  </si>
  <si>
    <t>TXKM</t>
  </si>
  <si>
    <t xml:space="preserve"> SINAPI 02/2026</t>
  </si>
  <si>
    <t xml:space="preserve"> 1 </t>
  </si>
  <si>
    <t>SERVIÇOS PRELIMINARES E INDIRETOS</t>
  </si>
  <si>
    <t>CANTEIRO DE OBRAS</t>
  </si>
  <si>
    <t xml:space="preserve"> 1.1.1 </t>
  </si>
  <si>
    <t xml:space="preserve"> AV 0051 </t>
  </si>
  <si>
    <t>LOCAÇÃO DE CONTAINER TIPO DEPÓSITO - ÁREA MÍNIMA DE 13,80 M2</t>
  </si>
  <si>
    <t>UNXMES</t>
  </si>
  <si>
    <t xml:space="preserve"> 1.1.2 </t>
  </si>
  <si>
    <t xml:space="preserve"> AV 0052 </t>
  </si>
  <si>
    <t>BARRACÃO ABERTO PARA APOIO À PRODUÇÃO (CARPINTARIA, CENTRAL DE ARMAÇÃO, OFICINA, ETC.) C/ TESOURAS, TELHA 4MM, PISO EM CONCRETO DESEMPOLADO</t>
  </si>
  <si>
    <t xml:space="preserve"> 1.1.3 </t>
  </si>
  <si>
    <t xml:space="preserve"> AV 0338 </t>
  </si>
  <si>
    <t>LOCAÇÃO DE CONTAINER - BANHEIRO COM CHUVEIROS E VASOS - 4,30 X 2,30M</t>
  </si>
  <si>
    <t>mês</t>
  </si>
  <si>
    <t xml:space="preserve"> 1.1.4 </t>
  </si>
  <si>
    <t xml:space="preserve"> AV 0055 </t>
  </si>
  <si>
    <t>BARRACAO PARA REFEITORIO EM OBRAS EM COMPENSADO</t>
  </si>
  <si>
    <t xml:space="preserve"> 1.1.5 </t>
  </si>
  <si>
    <t xml:space="preserve"> 95648 </t>
  </si>
  <si>
    <t>KIT CAVALETE PARA MEDIÇÃO DE ÁGUA - ENTRADA INDIVIDUALIZADA, EM CPVC DN 28 MM (1"), PARA 1 MEDIDOR - FORNECIMENTO E INSTALAÇÃO (EXCLUSIVE HIDRÔMETRO). AF_03/2024</t>
  </si>
  <si>
    <t xml:space="preserve"> 1.1.6 </t>
  </si>
  <si>
    <t xml:space="preserve"> 95673 </t>
  </si>
  <si>
    <t>HIDRÔMETRO DN 1/2", 1,5 M3/H - FORNECIMENTO E INSTALAÇÃO. AF_03/2024</t>
  </si>
  <si>
    <t xml:space="preserve"> 1.1.7 </t>
  </si>
  <si>
    <t xml:space="preserve"> 101509 </t>
  </si>
  <si>
    <t>ENTRADA DE ENERGIA ELÉTRICA, AÉREA, TRIFÁSICA, COM CAIXA DE EMBUTIR, CABO DE 10 MM2 E DISJUNTOR DIN 50A (NÃO INCLUSO O POSTE DE CONCRETO). AF_12/2025</t>
  </si>
  <si>
    <t xml:space="preserve"> 1.1.8 </t>
  </si>
  <si>
    <t xml:space="preserve"> 103689 </t>
  </si>
  <si>
    <t xml:space="preserve"> 1.1.9 </t>
  </si>
  <si>
    <t xml:space="preserve"> AV 0057 </t>
  </si>
  <si>
    <t>REMOÇÃO DE ENTULHO SEPARADO DE OBRA COM CAÇAMBA METÁLICA - TERRA, ALVENARIA, CONCRETO, ARGAMASSA, MADEIRA, PAPEL, PLÁSTICO OU METAL</t>
  </si>
  <si>
    <t xml:space="preserve"> 1.1.10 </t>
  </si>
  <si>
    <t xml:space="preserve"> 98459 </t>
  </si>
  <si>
    <t>TAPUME COM TELHA METÁLICA. AF_03/2024</t>
  </si>
  <si>
    <t>ADMINISTRAÇÃO LOCAL DA OBRA</t>
  </si>
  <si>
    <t xml:space="preserve"> 1.2.1 </t>
  </si>
  <si>
    <t>MES</t>
  </si>
  <si>
    <t xml:space="preserve"> 1.3 </t>
  </si>
  <si>
    <t>MOBILIZAÇÃO E DESMOBILIZAÇÃO</t>
  </si>
  <si>
    <t xml:space="preserve"> 1.3.1 </t>
  </si>
  <si>
    <t xml:space="preserve"> AV 0058 </t>
  </si>
  <si>
    <t>MOBILIZACAO E DESMOBILIZACAO DE CANTEIRO</t>
  </si>
  <si>
    <t xml:space="preserve"> 1.4 </t>
  </si>
  <si>
    <t>EQUIPAMENTOS DE APOIO</t>
  </si>
  <si>
    <t xml:space="preserve"> 1.4.1 </t>
  </si>
  <si>
    <t xml:space="preserve"> AV 0060 </t>
  </si>
  <si>
    <t>LOCACAO DE ANDAIME METALICO TIPO FACHADEIRO, PECAS COM APROXIMADAMENTE 1,20 M DE LARGURA E 2,0 M DE ALTURA, INCLUINDO DIAGONAIS EM X, BARRAS DE LIGACAO, SAPATAS E DEMAIS ITENS NECESSARIOS A MONTAGEM, INCLUSIVE MONTAGEM E DESMONTAGEM</t>
  </si>
  <si>
    <t>M2xMÊS</t>
  </si>
  <si>
    <t xml:space="preserve"> 2 </t>
  </si>
  <si>
    <t>FUNDAÇÃO</t>
  </si>
  <si>
    <t xml:space="preserve"> 99059 </t>
  </si>
  <si>
    <t>LOCAÇÃO CONVENCIONAL DE OBRA, UTILIZANDO GABARITO DE TÁBUAS CORRIDAS PONTALETADAS A CADA 2,00M - 2 UTILIZAÇÕES. AF_03/2024</t>
  </si>
  <si>
    <t xml:space="preserve"> 90100 </t>
  </si>
  <si>
    <t>ESCAVAÇÃO MECANIZADA DE VALA COM PROF. ATÉ 1,5 M (MÉDIA MONTANTE E JUSANTE/UMA COMPOSIÇÃO POR TRECHO), RETROESCAV. (0,26 M3), LARG. DE 0,8 M A 1,5 M, EM SOLO DE 1A CATEGORIA, EM LOCAIS COM ALTO NÍVEL DE INTERFERÊNCIA. AF_09/2024</t>
  </si>
  <si>
    <t xml:space="preserve"> 2.3 </t>
  </si>
  <si>
    <t xml:space="preserve"> 2.4 </t>
  </si>
  <si>
    <t xml:space="preserve"> 100324 </t>
  </si>
  <si>
    <t>LASTRO COM MATERIAL GRANULAR (PEDRA BRITADA N.1 E PEDRA BRITADA N.2), APLICADO EM PISOS OU LAJES SOBRE SOLO, ESPESSURA DE *10 CM*. AF_01/2024</t>
  </si>
  <si>
    <t xml:space="preserve"> 2.5 </t>
  </si>
  <si>
    <t xml:space="preserve"> 96534 </t>
  </si>
  <si>
    <t>FABRICAÇÃO, MONTAGEM E DESMONTAGEM DE FÔRMA PARA BLOCO DE COROAMENTO, EM MADEIRA SERRADA, E=25 MM, 4 UTILIZAÇÕES. AF_01/2024</t>
  </si>
  <si>
    <t xml:space="preserve"> 2.6 </t>
  </si>
  <si>
    <t xml:space="preserve"> 96543 </t>
  </si>
  <si>
    <t>ARMAÇÃO DE BLOCO UTILIZANDO AÇO CA-60 DE 5 MM - MONTAGEM. AF_01/2024</t>
  </si>
  <si>
    <t xml:space="preserve"> 2.7 </t>
  </si>
  <si>
    <t xml:space="preserve"> 96544 </t>
  </si>
  <si>
    <t>ARMAÇÃO DE BLOCO UTILIZANDO AÇO CA-50 DE 6,3 MM - MONTAGEM. AF_01/2024</t>
  </si>
  <si>
    <t xml:space="preserve"> 2.8 </t>
  </si>
  <si>
    <t xml:space="preserve"> 96545 </t>
  </si>
  <si>
    <t>ARMAÇÃO DE BLOCO UTILIZANDO AÇO CA-50 DE 8 MM - MONTAGEM. AF_01/2024</t>
  </si>
  <si>
    <t xml:space="preserve"> 2.9 </t>
  </si>
  <si>
    <t xml:space="preserve"> 96546 </t>
  </si>
  <si>
    <t>ARMAÇÃO DE BLOCO UTILIZANDO AÇO CA-50 DE 10 MM - MONTAGEM. AF_01/2024</t>
  </si>
  <si>
    <t xml:space="preserve"> 2.10 </t>
  </si>
  <si>
    <t xml:space="preserve"> 104920 </t>
  </si>
  <si>
    <t>ARMAÇÃO DE BLOCO, SAPATA ISOLADA, VIGA BALDRAME E SAPATA CORRIDA UTILIZANDO AÇO CA-50 DE 12,5 MM - MONTAGEM. AF_01/2024</t>
  </si>
  <si>
    <t xml:space="preserve"> 2.11 </t>
  </si>
  <si>
    <t xml:space="preserve"> 104921 </t>
  </si>
  <si>
    <t>ARMAÇÃO DE BLOCO, SAPATA ISOLADA, VIGA BALDRAME E SAPATA CORRIDA UTILIZANDO AÇO CA-50 DE 16 MM - MONTAGEM. AF_01/2024</t>
  </si>
  <si>
    <t xml:space="preserve"> 2.12 </t>
  </si>
  <si>
    <t xml:space="preserve"> 96557 </t>
  </si>
  <si>
    <t>CONCRETAGEM DE BLOCO DE COROAMENTO OU VIGA BALDRAME, FCK 30 MPA, COM USO DE BOMBA - LANÇAMENTO, ADENSAMENTO E ACABAMENTO. AF_01/2024</t>
  </si>
  <si>
    <t xml:space="preserve"> 2.13 </t>
  </si>
  <si>
    <t xml:space="preserve"> 100574 </t>
  </si>
  <si>
    <t>ESPALHAMENTO DE MATERIAL COM TRATOR DE ESTEIRAS. AF_09/2024</t>
  </si>
  <si>
    <t xml:space="preserve"> 2.14 </t>
  </si>
  <si>
    <t xml:space="preserve"> 93382 </t>
  </si>
  <si>
    <t>REATERRO MANUAL DE VALAS, COM COMPACTADOR DE SOLOS DE PERCUSSÃO. AF_08/2023</t>
  </si>
  <si>
    <t xml:space="preserve"> 2.15 </t>
  </si>
  <si>
    <t xml:space="preserve"> 98557 </t>
  </si>
  <si>
    <t>IMPERMEABILIZAÇÃO DE SUPERFÍCIE COM EMULSÃO ASFÁLTICA, 2 DEMÃOS. AF_09/2023</t>
  </si>
  <si>
    <t xml:space="preserve"> 2.16 </t>
  </si>
  <si>
    <t xml:space="preserve"> AV 0062 </t>
  </si>
  <si>
    <t>CONTROLE TECNOLOGICO DE CONCRETOS</t>
  </si>
  <si>
    <t xml:space="preserve"> 3 </t>
  </si>
  <si>
    <t>ESTRUTURA</t>
  </si>
  <si>
    <t>PILARES</t>
  </si>
  <si>
    <t xml:space="preserve"> 3.1.1 </t>
  </si>
  <si>
    <t xml:space="preserve"> 92423 </t>
  </si>
  <si>
    <t>MONTAGEM E DESMONTAGEM DE FÔRMA DE PILARES RETANGULARES E ESTRUTURAS SIMILARES, PÉ-DIREITO SIMPLES, EM CHAPA DE MADEIRA COMPENSADA RESINADA, 6 UTILIZAÇÕES. AF_09/2020</t>
  </si>
  <si>
    <t xml:space="preserve"> 3.1.2 </t>
  </si>
  <si>
    <t xml:space="preserve"> 92762 </t>
  </si>
  <si>
    <t>ARMAÇÃO DE PILAR OU VIGA DE ESTRUTURA CONVENCIONAL DE CONCRETO ARMADO UTILIZANDO AÇO CA-50 DE 10,0 MM - MONTAGEM. AF_06/2022</t>
  </si>
  <si>
    <t xml:space="preserve"> 3.1.3 </t>
  </si>
  <si>
    <t xml:space="preserve"> 92763 </t>
  </si>
  <si>
    <t>ARMAÇÃO DE PILAR OU VIGA DE ESTRUTURA CONVENCIONAL DE CONCRETO ARMADO UTILIZANDO AÇO CA-50 DE 12,5 MM - MONTAGEM. AF_06/2022</t>
  </si>
  <si>
    <t xml:space="preserve"> 3.1.4 </t>
  </si>
  <si>
    <t xml:space="preserve"> 92759 </t>
  </si>
  <si>
    <t>ARMAÇÃO DE PILAR OU VIGA DE ESTRUTURA CONVENCIONAL DE CONCRETO ARMADO UTILIZANDO AÇO CA-60 DE 5,0 MM - MONTAGEM. AF_06/2022</t>
  </si>
  <si>
    <t xml:space="preserve"> 3.1.5 </t>
  </si>
  <si>
    <t xml:space="preserve"> AV 0005 </t>
  </si>
  <si>
    <t>CONCRETAGEM DE PILARES, FCK = 30 MPA, COM USO DE BOMBA - LANÇAMENTO, ADENSAMENTO E ACABAMENTO. AF_02/2022_PS</t>
  </si>
  <si>
    <t xml:space="preserve"> 3.1.6 </t>
  </si>
  <si>
    <t>VIGAS</t>
  </si>
  <si>
    <t xml:space="preserve"> 3.2.1 </t>
  </si>
  <si>
    <t xml:space="preserve"> 92460 </t>
  </si>
  <si>
    <t>MONTAGEM E DESMONTAGEM DE FÔRMA DE VIGA, ESCORAMENTO METÁLICO, PÉ-DIREITO SIMPLES, EM CHAPA DE MADEIRA RESINADA, 6 UTILIZAÇÕES. AF_09/2020</t>
  </si>
  <si>
    <t xml:space="preserve"> 3.2.2 </t>
  </si>
  <si>
    <t xml:space="preserve"> 92760 </t>
  </si>
  <si>
    <t>ARMAÇÃO DE PILAR OU VIGA DE ESTRUTURA CONVENCIONAL DE CONCRETO ARMADO UTILIZANDO AÇO CA-50 DE 6,3 MM - MONTAGEM. AF_06/2022</t>
  </si>
  <si>
    <t xml:space="preserve"> 3.2.3 </t>
  </si>
  <si>
    <t xml:space="preserve"> 92761 </t>
  </si>
  <si>
    <t>ARMAÇÃO DE PILAR OU VIGA DE ESTRUTURA CONVENCIONAL DE CONCRETO ARMADO UTILIZANDO AÇO CA-50 DE 8,0 MM - MONTAGEM. AF_06/2022</t>
  </si>
  <si>
    <t xml:space="preserve"> 3.2.4 </t>
  </si>
  <si>
    <t xml:space="preserve"> 3.2.5 </t>
  </si>
  <si>
    <t xml:space="preserve"> 3.2.6 </t>
  </si>
  <si>
    <t xml:space="preserve"> 92764 </t>
  </si>
  <si>
    <t>ARMAÇÃO DE PILAR OU VIGA DE ESTRUTURA CONVENCIONAL DE CONCRETO ARMADO UTILIZANDO AÇO CA-50 DE 16,0 MM - MONTAGEM. AF_06/2022</t>
  </si>
  <si>
    <t xml:space="preserve"> 3.2.7 </t>
  </si>
  <si>
    <t xml:space="preserve"> 3.2.8 </t>
  </si>
  <si>
    <t xml:space="preserve"> AV 0006 </t>
  </si>
  <si>
    <t>CONCRETAGEM DE VIGAS E LAJES, FCK=30 MPA, PARA LAJES MACIÇAS OU NERVURADAS COM USO DE BOMBA - LANÇAMENTO, ADENSAMENTO E ACABAMENTO.</t>
  </si>
  <si>
    <t xml:space="preserve"> 3.2.9 </t>
  </si>
  <si>
    <t>LAJES</t>
  </si>
  <si>
    <t xml:space="preserve"> 3.3.1 </t>
  </si>
  <si>
    <t xml:space="preserve"> 92768 </t>
  </si>
  <si>
    <t>ARMAÇÃO DE LAJE DE ESTRUTURA CONVENCIONAL DE CONCRETO ARMADO UTILIZANDO AÇO CA-60 DE 5,0 MM - MONTAGEM. AF_06/2022</t>
  </si>
  <si>
    <t xml:space="preserve"> 3.3.2 </t>
  </si>
  <si>
    <t xml:space="preserve"> 92769 </t>
  </si>
  <si>
    <t>ARMAÇÃO DE LAJE DE ESTRUTURA CONVENCIONAL DE CONCRETO ARMADO UTILIZANDO AÇO CA-50 DE 6,3 MM - MONTAGEM. AF_06/2022</t>
  </si>
  <si>
    <t xml:space="preserve"> 3.3.3 </t>
  </si>
  <si>
    <t xml:space="preserve"> 92770 </t>
  </si>
  <si>
    <t>ARMAÇÃO DE LAJE DE ESTRUTURA CONVENCIONAL DE CONCRETO ARMADO UTILIZANDO AÇO CA-50 DE 8,0 MM - MONTAGEM. AF_06/2022</t>
  </si>
  <si>
    <t xml:space="preserve"> 3.3.4 </t>
  </si>
  <si>
    <t xml:space="preserve"> 92771 </t>
  </si>
  <si>
    <t>ARMAÇÃO DE LAJE DE ESTRUTURA CONVENCIONAL DE CONCRETO ARMADO UTILIZANDO AÇO CA-50 DE 10,0 MM - MONTAGEM. AF_06/2022</t>
  </si>
  <si>
    <t xml:space="preserve"> 3.3.5 </t>
  </si>
  <si>
    <t xml:space="preserve"> 92772 </t>
  </si>
  <si>
    <t>ARMAÇÃO DE LAJE DE ESTRUTURA CONVENCIONAL DE CONCRETO ARMADO UTILIZANDO AÇO CA-50 DE 12,5 MM - MONTAGEM. AF_06/2022</t>
  </si>
  <si>
    <t xml:space="preserve"> 3.3.6 </t>
  </si>
  <si>
    <t xml:space="preserve"> 3.3.7 </t>
  </si>
  <si>
    <t xml:space="preserve"> 3.3.8 </t>
  </si>
  <si>
    <t xml:space="preserve"> AV 0066 </t>
  </si>
  <si>
    <t>Laje pré-fabricada unidirecional em viga treliçada/lajota em EPS LT 16 (12 + 4), exceto capa de concreto</t>
  </si>
  <si>
    <t xml:space="preserve"> 3.3.9 </t>
  </si>
  <si>
    <t xml:space="preserve"> AV 0339 </t>
  </si>
  <si>
    <t>FORNECIMENTO E INSTALAÇÃO DE TELA AÇO SOLDADA NERVURADA CA-60, MALHA 20X20CM,FERRO 3.4MM, PAINEL 2X3M, (0,72KG/M²), MALHA POP LEVE GERDAU OU SIMILAR</t>
  </si>
  <si>
    <t xml:space="preserve"> 3.3.10 </t>
  </si>
  <si>
    <t xml:space="preserve"> 101792 </t>
  </si>
  <si>
    <t>ESCORAMENTO DE FÔRMAS DE LAJE EM MADEIRA NÃO APARELHADA, PÉ-DIREITO SIMPLES, INCLUSO TRAVAMENTO, 4 UTILIZAÇÕES. AF_09/2020</t>
  </si>
  <si>
    <t>BASE RESERVATÓRIO</t>
  </si>
  <si>
    <t xml:space="preserve"> 3.4.1 </t>
  </si>
  <si>
    <t xml:space="preserve"> 97103 </t>
  </si>
  <si>
    <t>EXECUÇÃO DE RADIER, ESPESSURA DE 20 CM, FCK = 30 MPA, COM USO DE FORMAS EM MADEIRA SERRADA. AF_09/2021</t>
  </si>
  <si>
    <t xml:space="preserve"> 4 </t>
  </si>
  <si>
    <t>ALVENARIA, VEDAÇÕES E DIVISÓRIAS</t>
  </si>
  <si>
    <t>ALVENARIA DE VEDAÇÃO</t>
  </si>
  <si>
    <t xml:space="preserve"> 4.1.1 </t>
  </si>
  <si>
    <t xml:space="preserve"> 103324 </t>
  </si>
  <si>
    <t>ALVENARIA DE VEDAÇÃO DE BLOCOS CERÂMICOS FURADOS NA VERTICAL DE 14X19X39 CM (ESPESSURA 14 CM) E ARGAMASSA DE ASSENTAMENTO COM PREPARO EM BETONEIRA. AF_12/2021</t>
  </si>
  <si>
    <t xml:space="preserve"> 4.1.2 </t>
  </si>
  <si>
    <t xml:space="preserve"> AV 0340 </t>
  </si>
  <si>
    <t>COBOGO DE CIMENTO (ELEMENTO VAZADO, CIRCULAR), 30 X 30 X 5CM, ASSENTADO COM ARGAMASSA DE CIMENTO E AREIA</t>
  </si>
  <si>
    <t xml:space="preserve"> 4.1.3 </t>
  </si>
  <si>
    <t xml:space="preserve"> 93191 </t>
  </si>
  <si>
    <t>VERGA MOLDADA IN LOCO COM UTILIZAÇÃO DE BLOCOS CANALETA, ESPESSURA DE *20* CM. AF_03/2024</t>
  </si>
  <si>
    <t xml:space="preserve"> 4.1.4 </t>
  </si>
  <si>
    <t xml:space="preserve"> 93199 </t>
  </si>
  <si>
    <t>CONTRAVERGA MOLDADA IN LOCO COM UTILIZAÇÃO DE BLOCOS CANALETA, ESPESSURA DE *20* CM. AF_03/2024</t>
  </si>
  <si>
    <t xml:space="preserve"> 4.1.5 </t>
  </si>
  <si>
    <t xml:space="preserve"> 93200 </t>
  </si>
  <si>
    <t>FIXAÇÃO (ENCUNHAMENTO) DE ALVENARIA DE VEDAÇÃO COM ARGAMASSA APLICADA COM BISNAGA. AF_03/2024</t>
  </si>
  <si>
    <t>DRYWALL</t>
  </si>
  <si>
    <t xml:space="preserve"> 4.2.1 </t>
  </si>
  <si>
    <t xml:space="preserve"> AV 0007 </t>
  </si>
  <si>
    <t>PAREDE COM SISTEMA EM CHAPAS DE GESSO RU PARA DRYWALL, USO INTERNO, COM DUAS FACES SIMPLES E ESTRUTURA METÁLICA COM GUIAS SIMPLES PARA PAREDES COM ÁREA LÍQUIDA MAIOR OU IGUAL A 6 M2, COM VÃOS. AF_07/2023_PS</t>
  </si>
  <si>
    <t xml:space="preserve"> 4.2.2 </t>
  </si>
  <si>
    <t xml:space="preserve"> AV 0012 </t>
  </si>
  <si>
    <t>PAREDE COM SISTEMA EM CHAPAS DE GESSO RU PARA DRYWALL COM ISOLAMENTO ACUSTICO, USO INTERNO, COM DUAS FACES SIMPLES E ESTRUTURA METÁLICA COM GUIAS SIMPLES PARA PAREDES COM ÁREA LÍQUIDA MAIOR OU IGUAL A 6 M2, COM VÃOS.</t>
  </si>
  <si>
    <t xml:space="preserve"> 4.2.3 </t>
  </si>
  <si>
    <t xml:space="preserve"> AV 0341 </t>
  </si>
  <si>
    <t>PAREDE COM SISTEMA EM CHAPAS DE GESSO RU PARA DRYWALL COM ISOLAMENTO ACUSTICO, USO INTERNO, COM DUAS FACES DUPLAS E ESTRUTURA METÁLICA COM GUIAS DUPLAS PARA PAREDES COM ÁREA LÍQUIDA MAIOR OU IGUAL A 6 M2, COM VÃOS.</t>
  </si>
  <si>
    <t xml:space="preserve"> 4.2.4 </t>
  </si>
  <si>
    <t xml:space="preserve"> AV 0342 </t>
  </si>
  <si>
    <t>PAREDE COM SISTEMA EM CHAPAS DE GESSO ST PARA DRYWALL COM ISOLAMENTO ACUSTICO, USO INTERNO, COM DUAS FACES DUPLAS E ESTRUTURA METÁLICA COM GUIAS DUPLAS PARA PAREDES COM ÁREA LÍQUIDA MAIOR OU IGUAL A 6 M2, COM VÃOS.</t>
  </si>
  <si>
    <t xml:space="preserve"> 4.2.5 </t>
  </si>
  <si>
    <t xml:space="preserve"> 96374 </t>
  </si>
  <si>
    <t>INSTALAÇÃO DE REFORÇO DE MADEIRA EM PAREDE DRYWALL. AF_07/2023</t>
  </si>
  <si>
    <t>DIVISÓRIAS</t>
  </si>
  <si>
    <t xml:space="preserve"> 4.3.1 </t>
  </si>
  <si>
    <t xml:space="preserve"> 102257 </t>
  </si>
  <si>
    <t>DIVISORIA SANITÁRIA, EM PAINEL DE GRANILITE, ESP = 3CM, ASSENTADO COM ARGAMASSA COLANTE AC III-E. AF_10/2025</t>
  </si>
  <si>
    <t xml:space="preserve"> 5 </t>
  </si>
  <si>
    <t>COBERTURA</t>
  </si>
  <si>
    <t xml:space="preserve"> 5.1.1 </t>
  </si>
  <si>
    <t xml:space="preserve"> 100383 </t>
  </si>
  <si>
    <t>FABRICAÇÃO E INSTALAÇÃO DE PONTALETES DE MADEIRA NÃO APARELHADA PARA TELHADOS COM ATÉ 2 ÁGUAS E COM TELHA ONDULADA DE FIBROCIMENTO, ALUMÍNIO OU PLÁSTICA EM EDIFÍCIO RESIDENCIAL DE MÚLTIPLOS PAVIMENTOS, INCLUSO TRANSPORTE VERTICAL. AF_10/2025</t>
  </si>
  <si>
    <t xml:space="preserve"> 5.1.2 </t>
  </si>
  <si>
    <t xml:space="preserve"> 92543 </t>
  </si>
  <si>
    <t>TRAMA DE MADEIRA COMPOSTA POR TERÇAS PARA TELHADOS DE ATÉ 2 ÁGUAS PARA TELHA ONDULADA DE FIBROCIMENTO, METÁLICA, PLÁSTICA OU TERMOACÚSTICA, INCLUSO TRANSPORTE VERTICAL. AF_10/2025</t>
  </si>
  <si>
    <t>TELHAMENTO</t>
  </si>
  <si>
    <t xml:space="preserve"> 5.2.1 </t>
  </si>
  <si>
    <t xml:space="preserve"> 94207 </t>
  </si>
  <si>
    <t>TELHAMENTO COM TELHA ONDULADA DE FIBROCIMENTO E = 6 MM, COM RECOBRIMENTO LATERAL DE 1/4 DE ONDA PARA TELHADO COM INCLINAÇÃO MAIOR QUE 10°, COM ATÉ 2 ÁGUAS, INCLUSO IÇAMENTO. AF_07/2019</t>
  </si>
  <si>
    <t xml:space="preserve"> 5.3 </t>
  </si>
  <si>
    <t>COMPLEMENTOS</t>
  </si>
  <si>
    <t xml:space="preserve"> 5.3.1 </t>
  </si>
  <si>
    <t xml:space="preserve"> 94229 </t>
  </si>
  <si>
    <t>CALHA EM CHAPA DE AÇO GALVANIZADO NÚMERO 24, DESENVOLVIMENTO DE 100 CM, INCLUSO TRANSPORTE VERTICAL. AF_07/2019</t>
  </si>
  <si>
    <t xml:space="preserve"> 5.3.2 </t>
  </si>
  <si>
    <t xml:space="preserve"> 94231 </t>
  </si>
  <si>
    <t>RUFO EM CHAPA DE AÇO GALVANIZADO NÚMERO 24, CORTE DE 25 CM, INCLUSO TRANSPORTE VERTICAL. AF_07/2019</t>
  </si>
  <si>
    <t xml:space="preserve"> 5.3.3 </t>
  </si>
  <si>
    <t xml:space="preserve"> 94451 </t>
  </si>
  <si>
    <t>CUMEEIRA PARA TELHA DE FIBROCIMENTO ESTRUTURAL E = 6 MM, INCLUSO ACESSÓRIOS DE FIXAÇÃO E IÇAMENTO. AF_07/2019</t>
  </si>
  <si>
    <t xml:space="preserve"> 6 </t>
  </si>
  <si>
    <t>IMPERMEABILIZAÇÃO</t>
  </si>
  <si>
    <t xml:space="preserve"> 98565 </t>
  </si>
  <si>
    <t>PROTEÇÃO MECÂNICA DE SUPERFICIE HORIZONTAL COM ARGAMASSA DE CIMENTO E AREIA, TRAÇO 1:3, E=3CM. AF_09/2023</t>
  </si>
  <si>
    <t xml:space="preserve"> 6.2 </t>
  </si>
  <si>
    <t xml:space="preserve"> 98556 </t>
  </si>
  <si>
    <t>IMPERMEABILIZAÇÃO DE SUPERFÍCIE COM ARGAMASSA POLIMÉRICA / MEMBRANA ACRÍLICA, 4 DEMÃOS, REFORÇADA COM VÉU DE POLIÉSTER (MAV). AF_09/2023</t>
  </si>
  <si>
    <t xml:space="preserve"> 6.3 </t>
  </si>
  <si>
    <t xml:space="preserve"> 98555 </t>
  </si>
  <si>
    <t>IMPERMEABILIZAÇÃO DE SUPERFÍCIE COM ARGAMASSA POLIMÉRICA / MEMBRANA ACRÍLICA, 3 DEMÃOS. AF_09/2023</t>
  </si>
  <si>
    <t xml:space="preserve"> 7 </t>
  </si>
  <si>
    <t>ESQUADRIAS</t>
  </si>
  <si>
    <t xml:space="preserve"> 7.1 </t>
  </si>
  <si>
    <t>ESQUADRIAS DE MADEIRA</t>
  </si>
  <si>
    <t xml:space="preserve"> 7.1.1 </t>
  </si>
  <si>
    <t>PORTAS DE MADEIRA</t>
  </si>
  <si>
    <t xml:space="preserve"> 7.1.1.1 </t>
  </si>
  <si>
    <t xml:space="preserve"> 90844 </t>
  </si>
  <si>
    <t>KIT DE PORTA DE MADEIRA PARA PINTURA, SEMI-OCA (LEVE OU MÉDIA), PADRÃO MÉDIO, 90X210CM, ESPESSURA DE 3,5CM, ITENS INCLUSOS: DOBRADIÇAS, MONTAGEM E INSTALAÇÃO DO BATENTE, FECHADURA COM EXECUÇÃO DO FURO - FORNECIMENTO E INSTALAÇÃO. AF_10/2025</t>
  </si>
  <si>
    <t xml:space="preserve"> 7.1.1.2 </t>
  </si>
  <si>
    <t xml:space="preserve"> 90843 </t>
  </si>
  <si>
    <t>KIT DE PORTA DE MADEIRA PARA PINTURA, SEMI-OCA (LEVE OU MÉDIA), PADRÃO MÉDIO, 80X210CM, ESPESSURA DE 3,5CM, ITENS INCLUSOS: DOBRADIÇAS, MONTAGEM E INSTALAÇÃO DO BATENTE, FECHADURA COM EXECUÇÃO DO FURO - FORNECIMENTO E INSTALAÇÃO. AF_10/2025</t>
  </si>
  <si>
    <t xml:space="preserve"> 7.1.1.3 </t>
  </si>
  <si>
    <t xml:space="preserve"> AV 0343 </t>
  </si>
  <si>
    <t>PORTA COMPLETA MADEIRA 2,20m CORRER COM FERRAGENS</t>
  </si>
  <si>
    <t xml:space="preserve"> 7.2 </t>
  </si>
  <si>
    <t>ESQUADRIAS DE ALUMÍNIO</t>
  </si>
  <si>
    <t xml:space="preserve"> 7.2.1 </t>
  </si>
  <si>
    <t>PORTAS DE ALUMÍNIO</t>
  </si>
  <si>
    <t xml:space="preserve"> 7.2.1.1 </t>
  </si>
  <si>
    <t xml:space="preserve"> 7.2.1.2 </t>
  </si>
  <si>
    <t xml:space="preserve"> 7.2.1.3 </t>
  </si>
  <si>
    <t xml:space="preserve"> AV 0346 </t>
  </si>
  <si>
    <t>PORTA ALUMINIO ANODIZADO NATURAL 1 FOLHA DE ABRIR</t>
  </si>
  <si>
    <t xml:space="preserve"> 7.2.1.4 </t>
  </si>
  <si>
    <t xml:space="preserve"> AV 0347 </t>
  </si>
  <si>
    <t>PORTAO DE CORRER EM ALUMINIO PINTURA ELETROSTATICA BRANCA</t>
  </si>
  <si>
    <t xml:space="preserve"> 7.2.1.5 </t>
  </si>
  <si>
    <t xml:space="preserve"> AV 0348 </t>
  </si>
  <si>
    <t>PORTA DE ALUMÍNIO ANODIZADO COM VIDRO, 3 FOLHAS, ABERTURA DE CORRER</t>
  </si>
  <si>
    <t xml:space="preserve"> 7.2.2 </t>
  </si>
  <si>
    <t>JANELAS DE ALUMÍNIO</t>
  </si>
  <si>
    <t xml:space="preserve"> 7.2.2.1 </t>
  </si>
  <si>
    <t xml:space="preserve"> 94569 </t>
  </si>
  <si>
    <t>JANELA DE ALUMÍNIO TIPO MAXIM-AR, BATENTE/ REQUADRO 3 A 14 CM, VIDRO INCLUSO, FIXAÇÃO COM PARAFUSO, SEM GUARNIÇÃO/ ALIZAR, DIMENSÕES 60X80 (A X L) CM, SEM ACABAMENTO, VEDAÇÃO COM SILICONE, EXCLUSIVE CONTRAMARCO - FORNECIMENTO E INSTALAÇÃO. AF_11/2024</t>
  </si>
  <si>
    <t xml:space="preserve"> 7.2.2.2 </t>
  </si>
  <si>
    <t xml:space="preserve"> 94570 </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</si>
  <si>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</si>
  <si>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 xml:space="preserve"> 7.3 </t>
  </si>
  <si>
    <t>ESQUADRIAS METÁLICAS</t>
  </si>
  <si>
    <t xml:space="preserve"> 7.3.1 </t>
  </si>
  <si>
    <t>PORTAS METÁLICAS</t>
  </si>
  <si>
    <t xml:space="preserve"> 7.3.1.1 </t>
  </si>
  <si>
    <t xml:space="preserve"> AV 0084 </t>
  </si>
  <si>
    <t>PORTA CORTA FOGO, DE ABRIR, 02 FOLHAS, EM CHAPA DE AÇO GALVANIZADO Nº24, BATENTE EM CHAPA Nº18, CLASSE 90, ISOLANTE EM MANTA CERÂMICA INCOMBUSTÍVEL E=5CM,DOBRADIÇAS TIPO HELICOIDAL EM AÇO 1010/1020, E FECHADURA REVERSÍVEL SEM CHAVE</t>
  </si>
  <si>
    <t xml:space="preserve"> 7.4 </t>
  </si>
  <si>
    <t>ACESSÓRIOS</t>
  </si>
  <si>
    <t xml:space="preserve"> 7.4.1 </t>
  </si>
  <si>
    <t xml:space="preserve"> AV 0086 </t>
  </si>
  <si>
    <t>PUXADOR DUPLO EM AÇO INOXIDÁVEL, PARA PORTA DE MADEIRA, ALUMÍNIO OU VIDRO, DE 350 MM</t>
  </si>
  <si>
    <t xml:space="preserve"> 7.4.2 </t>
  </si>
  <si>
    <t xml:space="preserve"> AV 0089 </t>
  </si>
  <si>
    <t xml:space="preserve"> 7.4.3 </t>
  </si>
  <si>
    <t xml:space="preserve"> AV 0349 </t>
  </si>
  <si>
    <t>MOLA AEREA COM CALHA/BRACO DESLIZANTE</t>
  </si>
  <si>
    <t xml:space="preserve"> 7.4.4 </t>
  </si>
  <si>
    <t xml:space="preserve"> AV 0350 </t>
  </si>
  <si>
    <t>FECHADURA COM MAÇANETA TIPO ALAVANCA EM AÇO INOXIDÁVEL, PARA PORTA EXTERNA</t>
  </si>
  <si>
    <t xml:space="preserve"> 7.4.5 </t>
  </si>
  <si>
    <t xml:space="preserve"> AV 0351 </t>
  </si>
  <si>
    <t>GUICHE COM REQUADRO EM MADEIRA DE LEI - VASADO</t>
  </si>
  <si>
    <t xml:space="preserve"> 7.4.6 </t>
  </si>
  <si>
    <t xml:space="preserve"> 100705 </t>
  </si>
  <si>
    <t>TARJETA TIPO LIVRE/OCUPADO PARA PORTA DE BANHEIRO. AF_10/2025</t>
  </si>
  <si>
    <t xml:space="preserve"> 7.4.7 </t>
  </si>
  <si>
    <t xml:space="preserve"> AV 0090 </t>
  </si>
  <si>
    <t>FERRAGENS PARA MÓDULO DE JANELA DE ALUMÍNIO MÁXIM AR, INCLUSIVE FECHO E BRAÇO, FORNECIMENTO E INSTALAÇÃO, EXCLUSIVE JANELA</t>
  </si>
  <si>
    <t xml:space="preserve"> 8 </t>
  </si>
  <si>
    <t>REVESTIMENTO DE PAREDE</t>
  </si>
  <si>
    <t xml:space="preserve"> 8.1 </t>
  </si>
  <si>
    <t>REVESTIMENTO ARGAMASSADO</t>
  </si>
  <si>
    <t xml:space="preserve"> 8.1.1 </t>
  </si>
  <si>
    <t xml:space="preserve"> 87905 </t>
  </si>
  <si>
    <t>CHAPISCO APLICADO EM ALVENARIA (COM PRESENÇA DE VÃOS) E ESTRUTURAS DE CONCRETO DE FACHADA, COM COLHER DE PEDREIRO. ARGAMASSA TRAÇO 1:3 COM PREPARO EM BETONEIRA 400L. AF_10/2022</t>
  </si>
  <si>
    <t xml:space="preserve"> 8.1.2 </t>
  </si>
  <si>
    <t xml:space="preserve"> 104958 </t>
  </si>
  <si>
    <t>MASSA ÚNICA, EM ARGAMASSA TRAÇO 1:2:8 PREPARO MECÂNICO, APLICADA MANUALMENTE EM PAREDES INTERNAS DE AMBIENTES COM ÁREA MAIOR QUE 10M², E = 10MM, COM TALISCAS. AF_03/2024</t>
  </si>
  <si>
    <t xml:space="preserve"> 8.1.3 </t>
  </si>
  <si>
    <t xml:space="preserve"> 87553 </t>
  </si>
  <si>
    <t>EMBOÇO, EM ARGAMASSA TRAÇO 1:2:8, PREPARO MECÂNICO, APLICADO MANUALMENTE EM PAREDES INTERNAS DE AMBIENTES COM ÁREA MAIOR QUE 10M², E = 10MM, COM TALISCAS. AF_03/2024</t>
  </si>
  <si>
    <t xml:space="preserve"> 8.2 </t>
  </si>
  <si>
    <t>REVESTIMENTO CERÂMICO</t>
  </si>
  <si>
    <t xml:space="preserve"> 8.2.1 </t>
  </si>
  <si>
    <t xml:space="preserve"> 104611 </t>
  </si>
  <si>
    <t>REVESTIMENTO CERÂMICO PARA PAREDES INTERNAS COM PLACAS TIPO ESMALTADA DE DIMENSÕES 60X60 CM APLICADAS NA ALTURA INTEIRA DAS PAREDES. AF_02/2023_PE</t>
  </si>
  <si>
    <t xml:space="preserve"> 9 </t>
  </si>
  <si>
    <t>REVESTIMENTO DE PISO INTERNO</t>
  </si>
  <si>
    <t xml:space="preserve"> 9.1 </t>
  </si>
  <si>
    <t xml:space="preserve"> 9.1.1 </t>
  </si>
  <si>
    <t xml:space="preserve"> 94995 </t>
  </si>
  <si>
    <t>EXECUÇÃO DE PASSEIO (CALÇADA) OU PISO DE CONCRETO COM CONCRETO MOLDADO IN LOCO, USINADO, ACABAMENTO CONVENCIONAL, ESPESSURA 8 CM, ARMADO. AF_08/2022</t>
  </si>
  <si>
    <t xml:space="preserve"> 9.1.2 </t>
  </si>
  <si>
    <t xml:space="preserve"> AV 0095 </t>
  </si>
  <si>
    <t>REGULARIZAÇÃO DE BASE PARA REVEST. DE PISOS COM ARG. TRAÇO T4, ESP. MÉDIA = 2,5CM</t>
  </si>
  <si>
    <t xml:space="preserve"> 9.2 </t>
  </si>
  <si>
    <t>GRANILITE</t>
  </si>
  <si>
    <t xml:space="preserve"> 9.2.1 </t>
  </si>
  <si>
    <t xml:space="preserve"> AV 0096 </t>
  </si>
  <si>
    <t>PISO ALTA RESISTENCIA, COLORIDO, E=10MM, APLICADO COM JUNTAS, POLIDO ATÉ O ESMERIL 400 E ENCERADO</t>
  </si>
  <si>
    <t xml:space="preserve"> 9.2.2 </t>
  </si>
  <si>
    <t xml:space="preserve"> AV 0099 </t>
  </si>
  <si>
    <t>PISO ALTA RESISTÊNCIA OU INDUSTRIAL DE 12 MM, COMUM, COR CINZA, COM JUNTAS PLÁSTICAS, SEM POLIMENTO, ECCLUSIVE ARGAMASSA DE REGULARIZAÇÃO, APLICADO</t>
  </si>
  <si>
    <t xml:space="preserve"> 9.3 </t>
  </si>
  <si>
    <t>RODAPÉ</t>
  </si>
  <si>
    <t xml:space="preserve"> 9.3.1 </t>
  </si>
  <si>
    <t xml:space="preserve"> AV 0098 </t>
  </si>
  <si>
    <t>RODAPÉ ALTA RESISTÊNCIA, H = 10 CM, MEIA-CANA</t>
  </si>
  <si>
    <t xml:space="preserve"> 10 </t>
  </si>
  <si>
    <t>REVESTIMENTO DE PISO EXTERNO</t>
  </si>
  <si>
    <t xml:space="preserve"> 10.1 </t>
  </si>
  <si>
    <t xml:space="preserve"> 10.1.1 </t>
  </si>
  <si>
    <t xml:space="preserve"> 94991 </t>
  </si>
  <si>
    <t>EXECUÇÃO DE PASSEIO (CALÇADA) OU PISO DE CONCRETO COM CONCRETO MOLDADO IN LOCO, USINADO C20, ACABAMENTO CONVENCIONAL, NÃO ARMADO. AF_08/2022</t>
  </si>
  <si>
    <t xml:space="preserve"> 11 </t>
  </si>
  <si>
    <t>REVESTIMENTO DE TETO</t>
  </si>
  <si>
    <t xml:space="preserve"> 11.1 </t>
  </si>
  <si>
    <t>FORRO</t>
  </si>
  <si>
    <t xml:space="preserve"> 11.1.1 </t>
  </si>
  <si>
    <t xml:space="preserve"> 96114 </t>
  </si>
  <si>
    <t>FORRO EM DRYWALL, PARA AMBIENTES COMERCIAIS, INCLUSIVE ESTRUTURA BIRECIONAL DE FIXAÇÃO. AF_08/2023_PS</t>
  </si>
  <si>
    <t xml:space="preserve"> 12 </t>
  </si>
  <si>
    <t>PINTURA</t>
  </si>
  <si>
    <t xml:space="preserve"> 12.1 </t>
  </si>
  <si>
    <t>PAREDES</t>
  </si>
  <si>
    <t xml:space="preserve"> 12.1.1 </t>
  </si>
  <si>
    <t xml:space="preserve"> 88485 </t>
  </si>
  <si>
    <t>FUNDO SELADOR ACRÍLICO, APLICAÇÃO MANUAL EM PAREDE, UMA DEMÃO. AF_04/2023</t>
  </si>
  <si>
    <t xml:space="preserve"> 12.1.2 </t>
  </si>
  <si>
    <t xml:space="preserve"> 88495 </t>
  </si>
  <si>
    <t>EMASSAMENTO COM MASSA LÁTEX, APLICAÇÃO EM PAREDE, UMA DEMÃO, LIXAMENTO MANUAL. AF_04/2023</t>
  </si>
  <si>
    <t xml:space="preserve"> 12.1.3 </t>
  </si>
  <si>
    <t xml:space="preserve"> 96130 </t>
  </si>
  <si>
    <t>APLICAÇÃO MANUAL DE MASSA ACRÍLICA EM PAREDES EXTERNAS DE CASAS, UMA DEMÃO. AF_03/2024</t>
  </si>
  <si>
    <t xml:space="preserve"> 12.1.4 </t>
  </si>
  <si>
    <t xml:space="preserve"> 104641 </t>
  </si>
  <si>
    <t>PINTURA LÁTEX ACRÍLICA ECONÔMICA, APLICAÇÃO MANUAL EM PAREDES, DUAS DEMÃOS. AF_04/2023</t>
  </si>
  <si>
    <t xml:space="preserve"> 12.1.5 </t>
  </si>
  <si>
    <t xml:space="preserve"> 95305 </t>
  </si>
  <si>
    <t>TEXTURA ACRÍLICA, APLICAÇÃO MANUAL EM PAREDE, UMA DEMÃO. AF_04/2023</t>
  </si>
  <si>
    <t xml:space="preserve"> 12.2 </t>
  </si>
  <si>
    <t>TETO</t>
  </si>
  <si>
    <t xml:space="preserve"> 12.2.1 </t>
  </si>
  <si>
    <t xml:space="preserve"> 88494 </t>
  </si>
  <si>
    <t>EMASSAMENTO COM MASSA LÁTEX, APLICAÇÃO EM TETO, UMA DEMÃO, LIXAMENTO MANUAL. AF_04/2023</t>
  </si>
  <si>
    <t xml:space="preserve"> 12.2.2 </t>
  </si>
  <si>
    <t xml:space="preserve"> 104639 </t>
  </si>
  <si>
    <t>PINTURA LÁTEX ACRÍLICA ECONÔMICA, APLICAÇÃO MANUAL EM TETO, DUAS DEMÃOS. AF_04/2023</t>
  </si>
  <si>
    <t xml:space="preserve"> 12.3 </t>
  </si>
  <si>
    <t xml:space="preserve"> 12.3.1 </t>
  </si>
  <si>
    <t xml:space="preserve"> 102197 </t>
  </si>
  <si>
    <t>PINTURA FUNDO NIVELADOR ALQUÍDICO BRANCO EM MADEIRA. AF_01/2021</t>
  </si>
  <si>
    <t xml:space="preserve"> 12.3.2 </t>
  </si>
  <si>
    <t xml:space="preserve"> 102219 </t>
  </si>
  <si>
    <t>PINTURA TINTA DE ACABAMENTO (PIGMENTADA) ESMALTE SINTÉTICO ACETINADO EM MADEIRA, 2 DEMÃOS. AF_01/2021</t>
  </si>
  <si>
    <t xml:space="preserve"> 13 </t>
  </si>
  <si>
    <t>MARMORARIA</t>
  </si>
  <si>
    <t xml:space="preserve"> 13.1 </t>
  </si>
  <si>
    <t xml:space="preserve"> AV 0101 </t>
  </si>
  <si>
    <t>TAMPO/BANCADA EM GRANITO BRANCO SIENA, E=2CM</t>
  </si>
  <si>
    <t xml:space="preserve"> 13.2 </t>
  </si>
  <si>
    <t xml:space="preserve"> 101965 </t>
  </si>
  <si>
    <t>PEITORIL LINEAR EM GRANITO OU MÁRMORE, L = 15CM, ASSENTADO COM ARGAMASSA 1:6 COM ADITIVO. AF_11/2020</t>
  </si>
  <si>
    <t xml:space="preserve"> 14 </t>
  </si>
  <si>
    <t>LOUÇAS, METAIS E ACESSÓRIOS</t>
  </si>
  <si>
    <t xml:space="preserve"> 14.1 </t>
  </si>
  <si>
    <t>EQUIPAMENTOS</t>
  </si>
  <si>
    <t xml:space="preserve"> 14.1.1 </t>
  </si>
  <si>
    <t xml:space="preserve"> 100860 </t>
  </si>
  <si>
    <t>CHUVEIRO ELÉTRICO COMUM CORPO PLÁSTICO, TIPO DUCHA - FORNECIMENTO E INSTALAÇÃO. AF_02/2026</t>
  </si>
  <si>
    <t xml:space="preserve"> 14.2 </t>
  </si>
  <si>
    <t>LOUÇAS</t>
  </si>
  <si>
    <t xml:space="preserve"> 14.2.1 </t>
  </si>
  <si>
    <t xml:space="preserve"> 86932 </t>
  </si>
  <si>
    <t>BACIA SANITÁRIA COM CAIXA ACOPLADA LOUÇA BRANCA - PADRÃO MÉDIO, INCLUSO ENGATE FLEXÍVEL EM METAL CROMADO, 1/2" X 40 CM - FORNECIMENTO E INSTALAÇÃO. AF_02/2026</t>
  </si>
  <si>
    <t xml:space="preserve"> 14.2.2 </t>
  </si>
  <si>
    <t xml:space="preserve"> 86939 </t>
  </si>
  <si>
    <t>LAVATÓRIO LOUÇA BRANCA COM COLUNA, *44 X 35* CM, PADRÃO POPULAR, INCLUSO SIFÃO FLEXÍVEL EM PVC, VÁLVULA E ENGATE FLEXÍVEL 30 CM EM PLÁSTICO E COM TORNEIRA CROMADA PADRÃO POPULAR - FORNECIMENTO E INSTALAÇÃO. AF_02/2026</t>
  </si>
  <si>
    <t xml:space="preserve"> 14.2.3 </t>
  </si>
  <si>
    <t xml:space="preserve"> 86919 </t>
  </si>
  <si>
    <t>TANQUE DE LOUÇA BRANCA COM COLUNA, 30L OU EQUIVALENTE, INCLUSO SIFÃO FLEXÍVEL EM PVC, VÁLVULA METÁLICA E TORNEIRA DE METAL CROMADO PADRÃO MÉDIO - FORNECIMENTO E INSTALAÇÃO. AF_02/2026</t>
  </si>
  <si>
    <t xml:space="preserve"> 14.2.4 </t>
  </si>
  <si>
    <t xml:space="preserve"> 100858 </t>
  </si>
  <si>
    <t>MICTÓRIO SIFONADO COM VÁLVULA DE DESCARGA EM LOUÇA BRANCA - PADRÃO MÉDIO - FORNECIMENTO E INSTALAÇÃO. AF_02/2026</t>
  </si>
  <si>
    <t xml:space="preserve"> 14.2.5 </t>
  </si>
  <si>
    <t xml:space="preserve"> AV 0114 </t>
  </si>
  <si>
    <t>LAVATÓRIO DE CANTO REF. L101 DECA OU EQUIVALENTE, INCLUSIVE VÁLVULA, SIFÃO E ENGATES CROMADOS, EXCLUSIVE TORNEIRA</t>
  </si>
  <si>
    <t xml:space="preserve"> 14.2.6 </t>
  </si>
  <si>
    <t xml:space="preserve"> 86901 </t>
  </si>
  <si>
    <t>CUBA DE EMBUTIR OVAL EM LOUÇA BRANCA, 35 X 50CM OU EQUIVALENTE - FORNECIMENTO E INSTALAÇÃO. AF_02/2026</t>
  </si>
  <si>
    <t xml:space="preserve"> 14.3 </t>
  </si>
  <si>
    <t>METAIS E ACESSÓRIOS</t>
  </si>
  <si>
    <t xml:space="preserve"> 14.3.1 </t>
  </si>
  <si>
    <t xml:space="preserve"> AV 0352 </t>
  </si>
  <si>
    <t>TAMPO/BANCADA EM CONCRETO ARMADO, REVESTIDO EM AÇO INOXIDÁVEL FOSCO POLIDO</t>
  </si>
  <si>
    <t xml:space="preserve"> 14.3.2 </t>
  </si>
  <si>
    <t xml:space="preserve"> AV 0353 </t>
  </si>
  <si>
    <t>FUNIL EXPURGO HOSPITALAR DE AÇO INOX 304  290X300MM E= 0,8MM SEM MESA PARA EMBUTIR - MIRNOX OU SIMILAR</t>
  </si>
  <si>
    <t xml:space="preserve"> 14.3.3 </t>
  </si>
  <si>
    <t xml:space="preserve"> 86900 </t>
  </si>
  <si>
    <t>CUBA DE EMBUTIR RETANGULAR DE AÇO INOXIDÁVEL, 46 X 30 X 12 CM - FORNECIMENTO E INSTALAÇÃO. AF_02/2026</t>
  </si>
  <si>
    <t xml:space="preserve"> 14.3.4 </t>
  </si>
  <si>
    <t xml:space="preserve"> 86909 </t>
  </si>
  <si>
    <t>TORNEIRA CROMADA TUBO MÓVEL, DE MESA, 1/2" OU 3/4", PARA PIA DE COZINHA, PADRÃO ALTO - FORNECIMENTO E INSTALAÇÃO. AF_02/2026</t>
  </si>
  <si>
    <t xml:space="preserve"> 14.3.5 </t>
  </si>
  <si>
    <t xml:space="preserve"> 86913 </t>
  </si>
  <si>
    <t>TORNEIRA CROMADA 1/2" OU 3/4" PARA TANQUE, PADRÃO POPULAR - FORNECIMENTO E INSTALAÇÃO. AF_02/2026</t>
  </si>
  <si>
    <t xml:space="preserve"> 14.3.6 </t>
  </si>
  <si>
    <t xml:space="preserve"> AV 0106 </t>
  </si>
  <si>
    <t>TORNEIRA CLÍNICA COM VOLANTE TIPO ALAVANCA</t>
  </si>
  <si>
    <t xml:space="preserve"> 14.3.7 </t>
  </si>
  <si>
    <t xml:space="preserve"> AV 0354 </t>
  </si>
  <si>
    <t>TORNEIRA MISTURADOR CLÍNICA DE MESA COM AREJADOR ARTICULADO, ACIONAMENTO COTOVELO</t>
  </si>
  <si>
    <t xml:space="preserve"> 14.3.8 </t>
  </si>
  <si>
    <t xml:space="preserve"> AV 0105 </t>
  </si>
  <si>
    <t>TORNEIRA DE MESA COM FECHAMENTO AUTOMÁTICO, LINHA DECAMATIC ECO, REF.1173.C, DECA OU SIMILAR</t>
  </si>
  <si>
    <t xml:space="preserve"> 14.3.9 </t>
  </si>
  <si>
    <t xml:space="preserve"> AV 0355 </t>
  </si>
  <si>
    <t>TORNEIRA PARA  LAVATÓRIO,  DE  MESA,  CROMADA,  BICA  ALTA,  REF.:  FLEX  PLUS,  1198  C21,  DA  DECA  OU  SIMILAR,  INCLUSIVE  FURO  PARA  INSTALAÇÃO  EM  BANCADA</t>
  </si>
  <si>
    <t xml:space="preserve"> 14.3.10 </t>
  </si>
  <si>
    <t xml:space="preserve"> AV 0107 </t>
  </si>
  <si>
    <t>DUCHA HIGIÊNICA COM REGISTRO, LINHA DREAM, REF. 1984.C87.ACT.CR, DA DECA OU SIMILAR</t>
  </si>
  <si>
    <t xml:space="preserve"> 14.3.11 </t>
  </si>
  <si>
    <t xml:space="preserve"> 100868 </t>
  </si>
  <si>
    <t>BARRA DE APOIO RETA, EM AÇO INOX POLIDO, COMPRIMENTO 80 CM, FIXADA NA PAREDE - FORNECIMENTO E INSTALAÇÃO. AF_02/2026</t>
  </si>
  <si>
    <t xml:space="preserve"> 14.3.12 </t>
  </si>
  <si>
    <t xml:space="preserve"> AV 0085 </t>
  </si>
  <si>
    <t>BARRA DE APOIO, RETA, FIXA, EM AÇO INOX, L=40CM, D=1 1/4", JACKWAL OU SIMILAR</t>
  </si>
  <si>
    <t xml:space="preserve"> 14.3.13 </t>
  </si>
  <si>
    <t xml:space="preserve"> 100867 </t>
  </si>
  <si>
    <t>BARRA DE APOIO RETA, EM AÇO INOX POLIDO, COMPRIMENTO 70 CM, FIXADA NA PAREDE - FORNECIMENTO E INSTALAÇÃO. AF_02/2026</t>
  </si>
  <si>
    <t xml:space="preserve"> 14.3.14 </t>
  </si>
  <si>
    <t xml:space="preserve"> 100875 </t>
  </si>
  <si>
    <t>BANCO ARTICULADO, EM AÇO INOX, PARA PCD, FIXADO NA PAREDE - FORNECIMENTO E INSTALAÇÃO. AF_02/2026</t>
  </si>
  <si>
    <t xml:space="preserve"> 14.3.15 </t>
  </si>
  <si>
    <t xml:space="preserve"> AV 0110 </t>
  </si>
  <si>
    <t>RALO SECO PVC QUADRADO 15x15 COM GRELHA</t>
  </si>
  <si>
    <t xml:space="preserve"> 14.3.16 </t>
  </si>
  <si>
    <t xml:space="preserve"> AV 0356 </t>
  </si>
  <si>
    <t>ESTACAO DE CHAMADA DE BANHEIRO,COM INTERRUPTOR DE EMBUTIR.FO RNECIMENTO E COLOCACAO 3%-DESGASTE DE FERRAMENTAS E EPI</t>
  </si>
  <si>
    <t xml:space="preserve"> 15 </t>
  </si>
  <si>
    <t>INSTALAÇÕES HIDROSSANITÁRIAS</t>
  </si>
  <si>
    <t xml:space="preserve"> 15.1 </t>
  </si>
  <si>
    <t>HIDRÁULICA</t>
  </si>
  <si>
    <t xml:space="preserve"> 15.1.1 </t>
  </si>
  <si>
    <t xml:space="preserve"> AV 0118 </t>
  </si>
  <si>
    <t>ACOPLAMENTO RANHURADO EM FERRO FUNDIDO DN 60,3mm 2""</t>
  </si>
  <si>
    <t xml:space="preserve"> 15.1.2 </t>
  </si>
  <si>
    <t xml:space="preserve"> AV 0123 </t>
  </si>
  <si>
    <t>HIDRÔMETRO EM BRONZE, DIÂMETRO DE 40 MM (1 1/2´)</t>
  </si>
  <si>
    <t xml:space="preserve"> 15.1.3 </t>
  </si>
  <si>
    <t xml:space="preserve"> 103039 </t>
  </si>
  <si>
    <t>REGISTRO DE ESFERA, PVC, ROSCÁVEL, COM VOLANTE, 1 1/2" - FORNECIMENTO E INSTALAÇÃO. AF_08/2021</t>
  </si>
  <si>
    <t xml:space="preserve"> 15.1.4 </t>
  </si>
  <si>
    <t xml:space="preserve"> 94492 </t>
  </si>
  <si>
    <t>REGISTRO DE ESFERA, PVC, SOLDÁVEL, COM VOLANTE, DN 50 MM - FORNECIMENTO E INSTALAÇÃO. AF_08/2021</t>
  </si>
  <si>
    <t xml:space="preserve"> 15.1.5 </t>
  </si>
  <si>
    <t xml:space="preserve"> 94681 </t>
  </si>
  <si>
    <t>CURVA 90 GRAUS, PVC, SOLDÁVEL, DN 60 MM, INSTALADO EM RESERVAÇÃO PREDIAL DE ÁGUA - FORNECIMENTO E INSTALAÇÃO. AF_04/2024</t>
  </si>
  <si>
    <t xml:space="preserve"> 15.1.6 </t>
  </si>
  <si>
    <t xml:space="preserve"> 94662 </t>
  </si>
  <si>
    <t>ADAPTADOR CURTO COM BOLSA E ROSCA PARA REGISTRO, PVC, SOLDÁVEL, DN 50 MM X 1 1/2", INSTALADO EM RESERVAÇÃO PREDIAL DE ÁGUA - FORNECIMENTO E INSTALAÇÃO. AF_04/2024</t>
  </si>
  <si>
    <t xml:space="preserve"> 15.1.7 </t>
  </si>
  <si>
    <t xml:space="preserve"> 103986 </t>
  </si>
  <si>
    <t>CURVA 90 GRAUS, PVC, SOLDÁVEL, DN 50MM, INSTALADO EM RAMAL DE DISTRIBUIÇÃO DE ÁGUA - FORNECIMENTO E INSTALAÇÃO. AF_06/2022</t>
  </si>
  <si>
    <t xml:space="preserve"> 15.1.8 </t>
  </si>
  <si>
    <t xml:space="preserve"> 103979 </t>
  </si>
  <si>
    <t>TUBO, PVC, SOLDÁVEL, DE 50MM, INSTALADO EM RAMAL DE DISTRIBUIÇÃO DE ÁGUA - FORNECIMENTO E INSTALAÇÃO. AF_06/2022</t>
  </si>
  <si>
    <t xml:space="preserve"> 15.1.9 </t>
  </si>
  <si>
    <t xml:space="preserve"> 104008 </t>
  </si>
  <si>
    <t>TE DE REDUÇÃO, 90 GRAUS, PVC, SOLDÁVEL, DN 50 MM X 32 MM, INSTALADO EM RAMAL DE DISTRIBUIÇÃO DE ÁGUA - FORNECIMENTO E INSTALAÇÃO. AF_06/2022</t>
  </si>
  <si>
    <t xml:space="preserve"> 15.1.10 </t>
  </si>
  <si>
    <t xml:space="preserve"> 94794 </t>
  </si>
  <si>
    <t>REGISTRO DE GAVETA BRUTO, LATÃO, ROSCÁVEL, 1 1/2", COM ACABAMENTO E CANOPLA CROMADOS - FORNECIMENTO E INSTALAÇÃO. AF_08/2021</t>
  </si>
  <si>
    <t xml:space="preserve"> 15.1.11 </t>
  </si>
  <si>
    <t xml:space="preserve"> 89987 </t>
  </si>
  <si>
    <t>REGISTRO DE GAVETA BRUTO, LATÃO, ROSCÁVEL, 3/4", COM ACABAMENTO E CANOPLA CROMADOS - FORNECIMENTO E INSTALAÇÃO. AF_08/2021</t>
  </si>
  <si>
    <t xml:space="preserve"> 15.1.12 </t>
  </si>
  <si>
    <t xml:space="preserve"> 89985 </t>
  </si>
  <si>
    <t>REGISTRO DE PRESSÃO BRUTO, LATÃO, ROSCÁVEL, 3/4", COM ACABAMENTO E CANOPLA CROMADOS - FORNECIMENTO E INSTALAÇÃO. AF_08/2021</t>
  </si>
  <si>
    <t xml:space="preserve"> 15.1.13 </t>
  </si>
  <si>
    <t xml:space="preserve"> 92336 </t>
  </si>
  <si>
    <t>TUBO DE AÇO GALVANIZADO COM COSTURA, CLASSE MÉDIA, CONEXÃO RANHURADA, DN 65 (2 1/2"), INSTALADO EM PRUMADAS - FORNECIMENTO E INSTALAÇÃO. AF_01/2026</t>
  </si>
  <si>
    <t xml:space="preserve"> 15.1.14 </t>
  </si>
  <si>
    <t xml:space="preserve"> 89373 </t>
  </si>
  <si>
    <t>LUVA DE REDUÇÃO, PVC, SOLDÁVEL, DN 25MM X 20MM, INSTALADO EM RAMAL OU SUB-RAMAL DE ÁGUA - FORNECIMENTO E INSTALAÇÃO. AF_06/2022</t>
  </si>
  <si>
    <t xml:space="preserve"> 15.1.15 </t>
  </si>
  <si>
    <t xml:space="preserve"> 94656 </t>
  </si>
  <si>
    <t>ADAPTADOR CURTO COM BOLSA E ROSCA PARA REGISTRO, PVC, SOLDÁVEL, DN 25 MM X 3/4", INSTALADO EM RESERVAÇÃO PREDIAL DE ÁGUA - FORNECIMENTO E INSTALAÇÃO. AF_04/2024</t>
  </si>
  <si>
    <t xml:space="preserve"> 15.1.16 </t>
  </si>
  <si>
    <t xml:space="preserve"> 104002 </t>
  </si>
  <si>
    <t>ADAPTADOR CURTO COM BOLSA E ROSCA PARA REGISTRO, PVC, SOLDÁVEL, DN 50MM X 1.1/4", INSTALADO EM RAMAL DE DISTRIBUIÇÃO DE ÁGUA - FORNECIMENTO E INSTALAÇÃO. AF_06/2022</t>
  </si>
  <si>
    <t xml:space="preserve"> 15.1.17 </t>
  </si>
  <si>
    <t xml:space="preserve"> 103948 </t>
  </si>
  <si>
    <t>BUCHA DE REDUÇÃO, CURTA, PVC, SOLDÁVEL, DN 32 X 25 MM, INSTALADO EM RAMAL OU SUB-RAMAL DE ÁGUA - FORNECIMENTO E INSTALAÇÃO. AF_06/2022</t>
  </si>
  <si>
    <t xml:space="preserve"> 15.1.18 </t>
  </si>
  <si>
    <t xml:space="preserve"> 103966 </t>
  </si>
  <si>
    <t>BUCHA DE REDUÇÃO, LONGA, PVC, SOLDÁVEL, DN 50 X 25 MM, INSTALADO EM PRUMADA DE ÁGUA - FORNECIMENTO E INSTALAÇÃO. AF_06/2022</t>
  </si>
  <si>
    <t xml:space="preserve"> 15.1.19 </t>
  </si>
  <si>
    <t xml:space="preserve"> 104003 </t>
  </si>
  <si>
    <t>BUCHA DE REDUÇÃO, LONGA, PVC, SOLDÁVEL, DN 50 X 32 MM, INSTALADO EM RAMAL DE DISTRIBUIÇÃO DE ÁGUA - FORNECIMENTO E INSTALAÇÃO. AF_06/2022</t>
  </si>
  <si>
    <t xml:space="preserve"> 15.1.20 </t>
  </si>
  <si>
    <t xml:space="preserve"> 89490 </t>
  </si>
  <si>
    <t>CURVA 45 GRAUS, PVC, SOLDÁVEL, DN 25MM, INSTALADO EM PRUMADA DE ÁGUA - FORNECIMENTO E INSTALAÇÃO. AF_06/2022</t>
  </si>
  <si>
    <t xml:space="preserve"> 15.1.21 </t>
  </si>
  <si>
    <t xml:space="preserve"> 89489 </t>
  </si>
  <si>
    <t>CURVA 90 GRAUS, PVC, SOLDÁVEL, DN 25MM, INSTALADO EM PRUMADA DE ÁGUA - FORNECIMENTO E INSTALAÇÃO. AF_06/2022</t>
  </si>
  <si>
    <t xml:space="preserve"> 15.1.22 </t>
  </si>
  <si>
    <t xml:space="preserve"> 89384 </t>
  </si>
  <si>
    <t>CURVA DE TRANSPOSIÇÃO, PVC, SOLDÁVEL, DN 25MM, INSTALADO EM RAMAL OU SUB-RAMAL DE ÁGUA FORNECIMENTO E INSTALAÇÃO. AF_06/2022</t>
  </si>
  <si>
    <t xml:space="preserve"> 15.1.23 </t>
  </si>
  <si>
    <t xml:space="preserve"> 89408 </t>
  </si>
  <si>
    <t>JOELHO 90 GRAUS, PVC, SOLDÁVEL, DN 25MM, INSTALADO EM RAMAL DE DISTRIBUIÇÃO DE ÁGUA - FORNECIMENTO E INSTALAÇÃO. AF_06/2022</t>
  </si>
  <si>
    <t xml:space="preserve"> 15.1.24 </t>
  </si>
  <si>
    <t xml:space="preserve"> 89530 </t>
  </si>
  <si>
    <t>LUVA DE CORRER, PVC, SOLDÁVEL, DN 25MM, INSTALADO EM PRUMADA DE ÁGUA - FORNECIMENTO E INSTALAÇÃO. AF_06/2022</t>
  </si>
  <si>
    <t xml:space="preserve"> 15.1.25 </t>
  </si>
  <si>
    <t xml:space="preserve"> 89577 </t>
  </si>
  <si>
    <t>LUVA DE CORRER, PVC, SOLDÁVEL, DN 50MM, INSTALADO EM PRUMADA DE ÁGUA - FORNECIMENTO E INSTALAÇÃO. AF_06/2022</t>
  </si>
  <si>
    <t xml:space="preserve"> 15.1.26 </t>
  </si>
  <si>
    <t xml:space="preserve"> 89356 </t>
  </si>
  <si>
    <t>TUBO, PVC, SOLDÁVEL, DE 25MM, INSTALADO EM RAMAL OU SUB-RAMAL DE ÁGUA - FORNECIMENTO E INSTALAÇÃO. AF_06/2022</t>
  </si>
  <si>
    <t xml:space="preserve"> 15.1.27 </t>
  </si>
  <si>
    <t xml:space="preserve"> 89357 </t>
  </si>
  <si>
    <t>TUBO, PVC, SOLDÁVEL, DE 32MM, INSTALADO EM RAMAL OU SUB-RAMAL DE ÁGUA - FORNECIMENTO E INSTALAÇÃO. AF_06/2022</t>
  </si>
  <si>
    <t xml:space="preserve"> 15.1.28 </t>
  </si>
  <si>
    <t xml:space="preserve"> 89448 </t>
  </si>
  <si>
    <t>TUBO, PVC, SOLDÁVEL, DE 40MM, INSTALADO EM PRUMADA DE ÁGUA - FORNECIMENTO E INSTALAÇÃO. AF_06/2022</t>
  </si>
  <si>
    <t xml:space="preserve"> 15.1.29 </t>
  </si>
  <si>
    <t xml:space="preserve"> 89869 </t>
  </si>
  <si>
    <t>TE, PVC, SOLDÁVEL, DN 25MM, INSTALADO EM DRENO DE AR-CONDICIONADO - FORNECIMENTO E INSTALAÇÃO. AF_08/2022</t>
  </si>
  <si>
    <t xml:space="preserve"> 15.1.30 </t>
  </si>
  <si>
    <t xml:space="preserve"> 89400 </t>
  </si>
  <si>
    <t>TÊ DE REDUÇÃO, PVC, SOLDÁVEL, DN 32MM X 25MM, INSTALADO EM RAMAL OU SUB-RAMAL DE ÁGUA - FORNECIMENTO E INSTALAÇÃO. AF_06/2022</t>
  </si>
  <si>
    <t xml:space="preserve"> 15.1.31 </t>
  </si>
  <si>
    <t xml:space="preserve"> 89627 </t>
  </si>
  <si>
    <t>TÊ DE REDUÇÃO, PVC, SOLDÁVEL, DN 50MM X 25MM, INSTALADO EM PRUMADA DE ÁGUA - FORNECIMENTO E INSTALAÇÃO. AF_06/2022</t>
  </si>
  <si>
    <t xml:space="preserve"> 15.1.32 </t>
  </si>
  <si>
    <t xml:space="preserve"> 89366 </t>
  </si>
  <si>
    <t>JOELHO 90 GRAUS COM BUCHA DE LATÃO, PVC, SOLDÁVEL, DN 25MM, X 3/4 INSTALADO EM RAMAL OU SUB-RAMAL DE ÁGUA - FORNECIMENTO E INSTALAÇÃO. AF_06/2022</t>
  </si>
  <si>
    <t xml:space="preserve"> 15.1.33 </t>
  </si>
  <si>
    <t xml:space="preserve"> 90373 </t>
  </si>
  <si>
    <t>JOELHO 90 GRAUS COM BUCHA DE LATÃO, PVC, SOLDÁVEL, DN 25MM, X 1/2 INSTALADO EM RAMAL OU SUB-RAMAL DE ÁGUA - FORNECIMENTO E INSTALAÇÃO. AF_06/2022</t>
  </si>
  <si>
    <t xml:space="preserve"> 15.1.34 </t>
  </si>
  <si>
    <t xml:space="preserve"> AV 0016 </t>
  </si>
  <si>
    <t>PRESSURIZADOR DE ÁGUA MAX PRESS 270 VF MONOFASICO 220V</t>
  </si>
  <si>
    <t xml:space="preserve"> 15.1.35 </t>
  </si>
  <si>
    <t xml:space="preserve"> AV 0357 </t>
  </si>
  <si>
    <t>RESERVATÓRIO METÁLICO TIPO TAÇA 25000L H &lt;= 10M DE ALTURA - FORNECIMENTO E INSTALAÇÃO</t>
  </si>
  <si>
    <t xml:space="preserve"> 15.1.36 </t>
  </si>
  <si>
    <t xml:space="preserve"> 94490 </t>
  </si>
  <si>
    <t>REGISTRO DE ESFERA, PVC, SOLDÁVEL, COM VOLANTE, DN 32 MM - FORNECIMENTO E INSTALAÇÃO. AF_08/2021</t>
  </si>
  <si>
    <t xml:space="preserve"> 15.1.37 </t>
  </si>
  <si>
    <t xml:space="preserve"> 89415 </t>
  </si>
  <si>
    <t>CURVA 90 GRAUS, PVC, SOLDÁVEL, DN 32MM, INSTALADO EM RAMAL DE DISTRIBUIÇÃO DE ÁGUA - FORNECIMENTO E INSTALAÇÃO. AF_06/2022</t>
  </si>
  <si>
    <t xml:space="preserve"> 15.1.38 </t>
  </si>
  <si>
    <t xml:space="preserve"> Av 0020 </t>
  </si>
  <si>
    <t>PRESSURIZADOR MAX PRESS 20E</t>
  </si>
  <si>
    <t xml:space="preserve"> 15.1.39 </t>
  </si>
  <si>
    <t xml:space="preserve"> AV 0358 </t>
  </si>
  <si>
    <t>RESERVATÓRIO EM POLIETILENO DE ALTA DENSIDADE (CISTERNA) COM ANTIOXIDANTE E PROTEÇÃO CONTRA RAIOS ULTRAVIOLETA (UV) - CAPACIDADE DE 5.000 LITROS</t>
  </si>
  <si>
    <t>CJ</t>
  </si>
  <si>
    <t xml:space="preserve"> 15.2 </t>
  </si>
  <si>
    <t>SANITÁRIA</t>
  </si>
  <si>
    <t xml:space="preserve"> 15.2.1 </t>
  </si>
  <si>
    <t xml:space="preserve"> 97903 </t>
  </si>
  <si>
    <t>CAIXA ENTERRADA HIDRÁULICA RETANGULAR EM ALVENARIA COM TIJOLOS CERÂMICOS MACIÇOS, DIMENSÕES INTERNAS: 0,8X0,8X0,6 M PARA REDE DE ESGOTO. AF_12/2020</t>
  </si>
  <si>
    <t xml:space="preserve"> 15.2.2 </t>
  </si>
  <si>
    <t xml:space="preserve"> 99253 </t>
  </si>
  <si>
    <t>CAIXA ENTERRADA HIDRÁULICA RETANGULAR EM ALVENARIA COM TIJOLOS CERÂMICOS MACIÇOS, DIMENSÕES INTERNAS: 0,6X0,6X0,6 M PARA REDE DE DRENAGEM. AF_12/2020</t>
  </si>
  <si>
    <t xml:space="preserve"> 15.2.3 </t>
  </si>
  <si>
    <t xml:space="preserve"> 104328 </t>
  </si>
  <si>
    <t>CAIXA SIFONADA, COM GRELHA QUADRADA, PVC, DN 150 X 150 X 50 MM, JUNTA SOLDÁVEL, FORNECIDA E INSTALADA EM RAMAL DE DESCARGA OU EM RAMAL DE ESGOTO SANITÁRIO. AF_08/2022</t>
  </si>
  <si>
    <t xml:space="preserve"> 15.2.4 </t>
  </si>
  <si>
    <t xml:space="preserve"> 89708 </t>
  </si>
  <si>
    <t>CAIXA SIFONADA, PVC, DN 150 X 185 X 75 MM, JUNTA ELÁSTICA, FORNECIDA E INSTALADA EM RAMAL DE DESCARGA OU EM RAMAL DE ESGOTO SANITÁRIO. AF_08/2022</t>
  </si>
  <si>
    <t xml:space="preserve"> 15.2.5 </t>
  </si>
  <si>
    <t xml:space="preserve"> 89709 </t>
  </si>
  <si>
    <t>RALO SIFONADO, PVC, DN 100 X 40 MM, JUNTA SOLDÁVEL, FORNECIDO E INSTALADO EM RAMAL DE DESCARGA OU EM RAMAL DE ESGOTO SANITÁRIO. AF_08/2022</t>
  </si>
  <si>
    <t xml:space="preserve"> 15.2.6 </t>
  </si>
  <si>
    <t xml:space="preserve"> 86883 </t>
  </si>
  <si>
    <t>SIFÃO DO TIPO FLEXÍVEL EM PVC 1" X 1.1/2" - FORNECIMENTO E INSTALAÇÃO. AF_02/2026</t>
  </si>
  <si>
    <t xml:space="preserve"> 15.2.7 </t>
  </si>
  <si>
    <t xml:space="preserve"> 86882 </t>
  </si>
  <si>
    <t>SIFÃO DO TIPO GARRAFA/COPO EM PVC 1.1/4" X 1.1/2" - FORNECIMENTO E INSTALAÇÃO. AF_02/2026</t>
  </si>
  <si>
    <t xml:space="preserve"> 15.2.8 </t>
  </si>
  <si>
    <t xml:space="preserve"> AV 0131 </t>
  </si>
  <si>
    <t>SIFÃO CROMADO 1 1/4" X 2" (INSTALADO)</t>
  </si>
  <si>
    <t xml:space="preserve"> 15.2.9 </t>
  </si>
  <si>
    <t xml:space="preserve"> 86879 </t>
  </si>
  <si>
    <t>VÁLVULA EM PLÁSTICO 1" PARA PIA, TANQUE OU LAVATÓRIO, COM OU SEM LADRÃO - FORNECIMENTO E INSTALAÇÃO. AF_02/2026</t>
  </si>
  <si>
    <t xml:space="preserve"> 15.2.10 </t>
  </si>
  <si>
    <t xml:space="preserve"> 104063 </t>
  </si>
  <si>
    <t>CURVA LONGA, 45 GRAUS, PVC OCRE, JUNTA ELÁSTICA, DN 100 MM, PARA COLETOR PREDIAL DE ESGOTO. AF_06/2022</t>
  </si>
  <si>
    <t xml:space="preserve"> 15.2.11 </t>
  </si>
  <si>
    <t xml:space="preserve"> 89811 </t>
  </si>
  <si>
    <t>CURVA CURTA 90 GRAUS, PVC, SERIE NORMAL, ESGOTO PREDIAL, DN 100 MM, JUNTA ELÁSTICA, FORNECIDO E INSTALADO EM PRUMADA DE ESGOTO SANITÁRIO OU VENTILAÇÃO. AF_08/2022</t>
  </si>
  <si>
    <t xml:space="preserve"> 15.2.12 </t>
  </si>
  <si>
    <t xml:space="preserve"> 89728 </t>
  </si>
  <si>
    <t>CURVA CURTA 90 GRAUS, PVC, SERIE NORMAL, ESGOTO PREDIAL, DN 40 MM, JUNTA SOLDÁVEL, FORNECIDO E INSTALADO EM RAMAL DE DESCARGA OU RAMAL DE ESGOTO SANITÁRIO. AF_08/2022</t>
  </si>
  <si>
    <t xml:space="preserve"> 15.2.13 </t>
  </si>
  <si>
    <t xml:space="preserve"> 89746 </t>
  </si>
  <si>
    <t>JOELHO 45 GRAUS, PVC, SERIE NORMAL, ESGOTO PREDIAL, DN 100 MM, JUNTA ELÁSTICA, FORNECIDO E INSTALADO EM RAMAL DE DESCARGA OU RAMAL DE ESGOTO SANITÁRIO. AF_08/2022</t>
  </si>
  <si>
    <t xml:space="preserve"> 15.2.14 </t>
  </si>
  <si>
    <t xml:space="preserve"> 89726 </t>
  </si>
  <si>
    <t>JOELHO 45 GRAUS, PVC, SERIE NORMAL, ESGOTO PREDIAL, DN 40 MM, JUNTA SOLDÁVEL, FORNECIDO E INSTALADO EM RAMAL DE DESCARGA OU RAMAL DE ESGOTO SANITÁRIO. AF_08/2022</t>
  </si>
  <si>
    <t xml:space="preserve"> 15.2.15 </t>
  </si>
  <si>
    <t xml:space="preserve"> 89732 </t>
  </si>
  <si>
    <t>JOELHO 45 GRAUS, PVC, SERIE NORMAL, ESGOTO PREDIAL, DN 50 MM, JUNTA ELÁSTICA, FORNECIDO E INSTALADO EM RAMAL DE DESCARGA OU RAMAL DE ESGOTO SANITÁRIO. AF_08/2022</t>
  </si>
  <si>
    <t xml:space="preserve"> 15.2.16 </t>
  </si>
  <si>
    <t xml:space="preserve"> 89739 </t>
  </si>
  <si>
    <t>JOELHO 45 GRAUS, PVC, SERIE NORMAL, ESGOTO PREDIAL, DN 75 MM, JUNTA ELÁSTICA, FORNECIDO E INSTALADO EM RAMAL DE DESCARGA OU RAMAL DE ESGOTO SANITÁRIO. AF_08/2022</t>
  </si>
  <si>
    <t xml:space="preserve"> 15.2.17 </t>
  </si>
  <si>
    <t xml:space="preserve"> 89724 </t>
  </si>
  <si>
    <t>JOELHO 90 GRAUS, PVC, SERIE NORMAL, ESGOTO PREDIAL, DN 40 MM, JUNTA SOLDÁVEL, FORNECIDO E INSTALADO EM RAMAL DE DESCARGA OU RAMAL DE ESGOTO SANITÁRIO. AF_08/2022</t>
  </si>
  <si>
    <t xml:space="preserve"> 15.2.18 </t>
  </si>
  <si>
    <t xml:space="preserve"> 89731 </t>
  </si>
  <si>
    <t>JOELHO 90 GRAUS, PVC, SERIE NORMAL, ESGOTO PREDIAL, DN 50 MM, JUNTA ELÁSTICA, FORNECIDO E INSTALADO EM RAMAL DE DESCARGA OU RAMAL DE ESGOTO SANITÁRIO. AF_08/2022</t>
  </si>
  <si>
    <t xml:space="preserve"> 15.2.19 </t>
  </si>
  <si>
    <t xml:space="preserve"> 104355 </t>
  </si>
  <si>
    <t>JUNÇÃO DE REDUCAO INVERTIDA, PVC, SÉRIE NORMAL, ESGOTO PREDIAL, DN 100 X 75 MM, JUNTA ELÁSTICA, FORNECIDO E INSTALADO EM PRUMADA DE ESGOTO SANITÁRIO OU VENTILAÇÃO. AF_08/2022</t>
  </si>
  <si>
    <t xml:space="preserve"> 15.2.20 </t>
  </si>
  <si>
    <t xml:space="preserve"> 104345 </t>
  </si>
  <si>
    <t>JUNÇÃO DE REDUÇÃO INVERTIDA, PVC, SÉRIE NORMAL, ESGOTO PREDIAL, DN 100 X 50 MM, JUNTA ELÁSTICA, FORNECIDO E INSTALADO EM RAMAL DE DESCARGA OU RAMAL DE ESGOTO SANITÁRIO. AF_08/2022</t>
  </si>
  <si>
    <t xml:space="preserve"> 15.2.21 </t>
  </si>
  <si>
    <t xml:space="preserve"> 89797 </t>
  </si>
  <si>
    <t>JUNÇÃO SIMPLES, PVC, SERIE NORMAL, ESGOTO PREDIAL, DN 100 X 100 MM, JUNTA ELÁSTICA, FORNECIDO E INSTALADO EM RAMAL DE DESCARGA OU RAMAL DE ESGOTO SANITÁRIO. AF_08/2022</t>
  </si>
  <si>
    <t xml:space="preserve"> 15.2.22 </t>
  </si>
  <si>
    <t xml:space="preserve"> 89783 </t>
  </si>
  <si>
    <t>JUNÇÃO SIMPLES, PVC, SERIE NORMAL, ESGOTO PREDIAL, DN 40 MM, JUNTA SOLDÁVEL, FORNECIDO E INSTALADO EM RAMAL DE DESCARGA OU RAMAL DE ESGOTO SANITÁRIO. AF_08/2022</t>
  </si>
  <si>
    <t xml:space="preserve"> 15.2.23 </t>
  </si>
  <si>
    <t xml:space="preserve"> 89785 </t>
  </si>
  <si>
    <t>JUNÇÃO SIMPLES, PVC, SERIE NORMAL, ESGOTO PREDIAL, DN 50 X 50 MM, JUNTA ELÁSTICA, FORNECIDO E INSTALADO EM RAMAL DE DESCARGA OU RAMAL DE ESGOTO SANITÁRIO. AF_08/2022</t>
  </si>
  <si>
    <t xml:space="preserve"> 15.2.24 </t>
  </si>
  <si>
    <t xml:space="preserve"> 104350 </t>
  </si>
  <si>
    <t>JUNÇÃO DE REDUÇÃO INVERTIDA, PVC, SÉRIE NORMAL, ESGOTO PREDIAL, DN 75 X 50 MM, JUNTA ELÁSTICA, FORNECIDO E INSTALADO EM PRUMADA DE ESGOTO SANITÁRIO OU VENTILAÇÃO. AF_08/2022</t>
  </si>
  <si>
    <t xml:space="preserve"> 15.2.25 </t>
  </si>
  <si>
    <t xml:space="preserve"> 89795 </t>
  </si>
  <si>
    <t>JUNÇÃO SIMPLES, PVC, SERIE NORMAL, ESGOTO PREDIAL, DN 75 X 75 MM, JUNTA ELÁSTICA, FORNECIDO E INSTALADO EM RAMAL DE DESCARGA OU RAMAL DE ESGOTO SANITÁRIO. AF_08/2022</t>
  </si>
  <si>
    <t xml:space="preserve"> 15.2.26 </t>
  </si>
  <si>
    <t xml:space="preserve"> 89549 </t>
  </si>
  <si>
    <t>REDUÇÃO EXCÊNTRICA, PVC, SERIE R, ÁGUA PLUVIAL, DN 75 X 50 MM, JUNTA ELÁSTICA, FORNECIDO E INSTALADO EM RAMAL DE ENCAMINHAMENTO. AF_06/2022</t>
  </si>
  <si>
    <t xml:space="preserve"> 15.2.27 </t>
  </si>
  <si>
    <t xml:space="preserve"> AV 0133 </t>
  </si>
  <si>
    <t>TUBO DE PVC RÍGIDO PXB COM VIROLA E ANEL DE BORRACHA, LINHA ESGOTO SÉRIE REFORÇADA ´R´, DN= 100 MM, INCLUSIVE CONEXÕES</t>
  </si>
  <si>
    <t xml:space="preserve"> 15.2.28 </t>
  </si>
  <si>
    <t xml:space="preserve"> AV 0135 </t>
  </si>
  <si>
    <t>TUBO DE PVC RÍGIDO PXB COM VIROLA E ANEL DE BORRACHA, LINHA ESGOTO SÉRIE REFORÇADA ´R´, DN= 50 MM, INCLUSIVE CONEXÕES</t>
  </si>
  <si>
    <t xml:space="preserve"> 15.2.29 </t>
  </si>
  <si>
    <t xml:space="preserve"> AV 0136 </t>
  </si>
  <si>
    <t>TUBO DE PVC RÍGIDO PXB COM VIROLA E ANEL DE BORRACHA, LINHA ESGOTO SÉRIE REFORÇADA ´R´, DN= 75 MM, INCLUSIVE CONEXÕES</t>
  </si>
  <si>
    <t xml:space="preserve"> 15.2.30 </t>
  </si>
  <si>
    <t xml:space="preserve"> AV 0137 </t>
  </si>
  <si>
    <t>TUBO DE PVC RÍGIDO SOLDÁVEL MARROM, DN= 40 MM, (1 1/4´), INCLUSIVE CONEXÕES</t>
  </si>
  <si>
    <t xml:space="preserve"> 15.2.31 </t>
  </si>
  <si>
    <t xml:space="preserve"> AV 0139 </t>
  </si>
  <si>
    <t>TUBO DE PVC RÍGIDO BRANCO, PONTAS LISAS, SOLDÁVEL, LINHA ESGOTO SÉRIE NORMAL, DN= 40 MM, INCLUSIVE CONEXÕES</t>
  </si>
  <si>
    <t xml:space="preserve"> 15.2.32 </t>
  </si>
  <si>
    <t xml:space="preserve"> AV 0138 </t>
  </si>
  <si>
    <t>TUBO DE PVC RÍGIDO, PONTAS LISAS, SOLDÁVEL, LINHA ESGOTO SÉRIE REFORÇADA ´R´, DN= 40 MM, INCLUSIVE CONEXÕES</t>
  </si>
  <si>
    <t xml:space="preserve"> 15.2.33 </t>
  </si>
  <si>
    <t xml:space="preserve"> 89782 </t>
  </si>
  <si>
    <t>TE, PVC, SERIE NORMAL, ESGOTO PREDIAL, DN 40 X 40 MM, JUNTA SOLDÁVEL, FORNECIDO E INSTALADO EM RAMAL DE DESCARGA OU RAMAL DE ESGOTO SANITÁRIO. AF_08/2022</t>
  </si>
  <si>
    <t xml:space="preserve"> 15.2.34 </t>
  </si>
  <si>
    <t xml:space="preserve"> 104347 </t>
  </si>
  <si>
    <t>JUNÇÃO DE REDUCAO INVERTIDA, PVC, SÉRIE NORMAL, ESGOTO PREDIAL, DN 100 X 75 MM, JUNTA ELÁSTICA, FORNECIDO E INSTALADO EM RAMAL DE DESCARGA OU RAMAL DE ESGOTO SANITÁRIO. AF_08/2022</t>
  </si>
  <si>
    <t xml:space="preserve"> 15.2.35 </t>
  </si>
  <si>
    <t xml:space="preserve"> 89753 </t>
  </si>
  <si>
    <t>LUVA SIMPLES, PVC, SERIE NORMAL, ESGOTO PREDIAL, DN 50 MM, JUNTA ELÁSTICA, FORNECIDO E INSTALADO EM RAMAL DE DESCARGA OU RAMAL DE ESGOTO SANITÁRIO. AF_08/2022</t>
  </si>
  <si>
    <t xml:space="preserve"> 15.2.36 </t>
  </si>
  <si>
    <t xml:space="preserve"> AV 0132 </t>
  </si>
  <si>
    <t>REDUCAO EXCENTRICA ESGOTO PVC 100x75mm</t>
  </si>
  <si>
    <t xml:space="preserve"> 15.2.37 </t>
  </si>
  <si>
    <t xml:space="preserve"> AV 0141 </t>
  </si>
  <si>
    <t>ANEL DE BORRACHA PARA TUBO PVC SANITARIO D = 50MM</t>
  </si>
  <si>
    <t>1,00</t>
  </si>
  <si>
    <t xml:space="preserve"> 15.2.38 </t>
  </si>
  <si>
    <t xml:space="preserve"> AV 0121 </t>
  </si>
  <si>
    <t>CAIXA DE COLETORA DE TALVEGUE - CCT 02 (PADRÃO DNIT)</t>
  </si>
  <si>
    <t xml:space="preserve"> 15.2.39 </t>
  </si>
  <si>
    <t xml:space="preserve"> AV 0359 </t>
  </si>
  <si>
    <t>JOELHO 45º DE PVC RÍGIDO, SÉRIE R, DIÂM = 50MM</t>
  </si>
  <si>
    <t xml:space="preserve"> 15.2.40 </t>
  </si>
  <si>
    <t xml:space="preserve"> 94962 </t>
  </si>
  <si>
    <t>CONCRETO MAGRO PARA LASTRO, TRAÇO 1:4,5:4,5 (EM MASSA SECA DE CIMENTO/ AREIA MÉDIA/ BRITA 1) - PREPARO MECÂNICO COM BETONEIRA 400 L. AF_05/2021</t>
  </si>
  <si>
    <t xml:space="preserve"> 15.2.41 </t>
  </si>
  <si>
    <t xml:space="preserve"> 104348 </t>
  </si>
  <si>
    <t>TERMINAL DE VENTILAÇÃO, PVC, SÉRIE NORMAL, ESGOTO PREDIAL, DN 50 MM, JUNTA SOLDÁVEL, FORNECIDO E INSTALADO EM PRUMADA DE ESGOTO SANITÁRIO OU VENTILAÇÃO. AF_08/2022</t>
  </si>
  <si>
    <t xml:space="preserve"> 15.2.42 </t>
  </si>
  <si>
    <t xml:space="preserve"> 104352 </t>
  </si>
  <si>
    <t>TE, PVC, SÉRIE NORMAL, ESGOTO PREDIAL, DN 100 X 50 MM, JUNTA ELÁSTICA, FORNECIDO E INSTALADO EM PRUMADA DE ESGOTO SANITÁRIO OU VENTILAÇÃO. AF_08/2022</t>
  </si>
  <si>
    <t xml:space="preserve"> 15.2.43 </t>
  </si>
  <si>
    <t xml:space="preserve"> 89825 </t>
  </si>
  <si>
    <t>TE, PVC, SERIE NORMAL, ESGOTO PREDIAL, DN 50 X 50 MM, JUNTA ELÁSTICA, FORNECIDO E INSTALADO EM PRUMADA DE ESGOTO SANITÁRIO OU VENTILAÇÃO. AF_08/2022</t>
  </si>
  <si>
    <t xml:space="preserve"> 15.2.44 </t>
  </si>
  <si>
    <t xml:space="preserve"> 89829 </t>
  </si>
  <si>
    <t>TE, PVC, SERIE NORMAL, ESGOTO PREDIAL, DN 75 X 75 MM, JUNTA ELÁSTICA, FORNECIDO E INSTALADO EM PRUMADA DE ESGOTO SANITÁRIO OU VENTILAÇÃO. AF_08/2022</t>
  </si>
  <si>
    <t xml:space="preserve"> 15.3 </t>
  </si>
  <si>
    <t>PLUVIAL</t>
  </si>
  <si>
    <t xml:space="preserve"> 15.3.1 </t>
  </si>
  <si>
    <t xml:space="preserve"> AV 0360 </t>
  </si>
  <si>
    <t>CAIXA DE PASSAGEM EM ALVENARIA DE TIJOLOS MACIÇOS ESP. = 0,12M,  DIM. INT. = 0.50 X 0.50 X 0.60M, COM GRELHA DE FERRO FUNDIDO</t>
  </si>
  <si>
    <t xml:space="preserve"> 15.3.2 </t>
  </si>
  <si>
    <t xml:space="preserve"> AV 0361 </t>
  </si>
  <si>
    <t>CAIXA DE PASSAGEM EM ALVENARIA DE TIJOLOS MACIÇOS ESP=12CM, DIM. INT. 0,60X0,60X1,00M, SEM TAMPA</t>
  </si>
  <si>
    <t xml:space="preserve"> 15.3.3 </t>
  </si>
  <si>
    <t xml:space="preserve"> 15.3.4 </t>
  </si>
  <si>
    <t xml:space="preserve"> 15.3.5 </t>
  </si>
  <si>
    <t xml:space="preserve"> 89855 </t>
  </si>
  <si>
    <t>JOELHO 45 GRAUS, PVC, SERIE NORMAL, ESGOTO PREDIAL, DN 150 MM, JUNTA ELÁSTICA, FORNECIDO E INSTALADO EM SUBCOLETOR AÉREO DE ESGOTO SANITÁRIO. AF_08/2022</t>
  </si>
  <si>
    <t xml:space="preserve"> 15.3.6 </t>
  </si>
  <si>
    <t xml:space="preserve"> 15.3.7 </t>
  </si>
  <si>
    <t xml:space="preserve"> 89669 </t>
  </si>
  <si>
    <t>LUVA SIMPLES, PVC, SERIE R, ÁGUA PLUVIAL, DN 100 MM, JUNTA ELÁSTICA, FORNECIDO E INSTALADO EM CONDUTORES VERTICAIS DE ÁGUAS PLUVIAIS. AF_06/2022</t>
  </si>
  <si>
    <t xml:space="preserve"> 15.3.8 </t>
  </si>
  <si>
    <t xml:space="preserve"> AV 0362 </t>
  </si>
  <si>
    <t>LUVA SIMPLES EM PVC RÍGIDO SOLDÁVEL, PARA ESGOTO PRIMÁRIO, DIÂM = 200MM</t>
  </si>
  <si>
    <t xml:space="preserve"> 15.3.9 </t>
  </si>
  <si>
    <t xml:space="preserve"> 15.3.10 </t>
  </si>
  <si>
    <t xml:space="preserve"> AV 0134 </t>
  </si>
  <si>
    <t>TUBO DE PVC RÍGIDO PXB COM VIROLA E ANEL DE BORRACHA, LINHA ESGOTO SÉRIE REFORÇADA ´R´. DN= 150 MM, INCLUSIVE CONEXÕES</t>
  </si>
  <si>
    <t xml:space="preserve"> 15.3.11 </t>
  </si>
  <si>
    <t xml:space="preserve"> 90694 </t>
  </si>
  <si>
    <t>TUBO DE PVC PARA REDE COLETORA DE ESGOTO DE PAREDE MACIÇA, DN 100 MM, JUNTA ELÁSTICA - FORNECIMENTO E ASSENTAMENTO. AF_01/2021</t>
  </si>
  <si>
    <t xml:space="preserve"> 15.3.12 </t>
  </si>
  <si>
    <t xml:space="preserve"> 90696 </t>
  </si>
  <si>
    <t>TUBO DE PVC PARA REDE COLETORA DE ESGOTO DE PAREDE MACIÇA, DN 200 MM, JUNTA ELÁSTICA - FORNECIMENTO E ASSENTAMENTO. AF_01/2021</t>
  </si>
  <si>
    <t xml:space="preserve"> 15.3.13 </t>
  </si>
  <si>
    <t xml:space="preserve"> 89833 </t>
  </si>
  <si>
    <t>TE, PVC, SERIE NORMAL, ESGOTO PREDIAL, DN 100 X 100 MM, JUNTA ELÁSTICA, FORNECIDO E INSTALADO EM PRUMADA DE ESGOTO SANITÁRIO OU VENTILAÇÃO. AF_08/2022</t>
  </si>
  <si>
    <t xml:space="preserve"> 15.3.14 </t>
  </si>
  <si>
    <t xml:space="preserve"> 15.3.15 </t>
  </si>
  <si>
    <t xml:space="preserve"> 15.3.16 </t>
  </si>
  <si>
    <t xml:space="preserve"> 15.3.17 </t>
  </si>
  <si>
    <t xml:space="preserve"> 15.4 </t>
  </si>
  <si>
    <t>PREVENÇÃO E COMBATE A INCÊNDIO (PCI)</t>
  </si>
  <si>
    <t xml:space="preserve"> 15.4.1 </t>
  </si>
  <si>
    <t xml:space="preserve"> AV 0149 </t>
  </si>
  <si>
    <t>PLACA DE SINALIZACAO, FOTOLUMINESCENTE, EM PVC , COM LOGOTIPO "CUIDADO RISCO DE CHOQUE ELÉTRICO"- PLACA E5</t>
  </si>
  <si>
    <t xml:space="preserve"> 15.4.2 </t>
  </si>
  <si>
    <t xml:space="preserve"> 101910 </t>
  </si>
  <si>
    <t>EXTINTOR DE INCÊNDIO PORTÁTIL COM CARGA DE PQS DE 8 KG, CLASSE BC - FORNECIMENTO E INSTALAÇÃO. AF_01/2026_PE</t>
  </si>
  <si>
    <t xml:space="preserve"> 15.4.3 </t>
  </si>
  <si>
    <t xml:space="preserve"> AV 0151 </t>
  </si>
  <si>
    <t>PLACA DE SINALIZACAO, FOTOLUMINESCENTE, EM PVC , COM LOGOTIPO "EXTINTOR DE INCÊNDIO PORTÁTIL"- PLACA E5</t>
  </si>
  <si>
    <t xml:space="preserve"> 15.4.4 </t>
  </si>
  <si>
    <t xml:space="preserve"> 15.4.5 </t>
  </si>
  <si>
    <t xml:space="preserve"> AV 0154 </t>
  </si>
  <si>
    <t>PLACA DE SINALIZACAO DE SEGURANCA CONTRA INCENDIO, FOTOLUMINESCENTE, RETANGULAR, *20 X 40* CM, EM PVC *2* MM ANTI-CHAMAS (SIMBOLOS, CORES E PICTOGRAMAS CONFORME NBR 13434)</t>
  </si>
  <si>
    <t xml:space="preserve"> 15.4.6 </t>
  </si>
  <si>
    <t xml:space="preserve"> AV 0156 </t>
  </si>
  <si>
    <t>PLACA DE SINALIZAÇÃO EM PVC, COM INDICAÇÃO DE PROIBIÇÃO NORMATIVA</t>
  </si>
  <si>
    <t xml:space="preserve"> 15.4.7 </t>
  </si>
  <si>
    <t xml:space="preserve"> AV 0363 </t>
  </si>
  <si>
    <t>PLACA DE SINALIZAÇÃO EM ALUMÍNIO 35 X 25 CM - "PERIGO - GÁS INFLAMÁVEL - PROIBIDO FUMAR"</t>
  </si>
  <si>
    <t xml:space="preserve"> 15.4.8 </t>
  </si>
  <si>
    <t xml:space="preserve"> AV 0364 </t>
  </si>
  <si>
    <t>PLACA DE SINALIZACAO, FOTOLUMINESCENTE, 38X19 CM, EM PVC , COM SETA INDICATIVA DE SENTIDO (ESQUERDA OU DIREITA) DE SAÍDA DE EMERGÊNCIA- PLACA S2</t>
  </si>
  <si>
    <t xml:space="preserve"> 15.4.9 </t>
  </si>
  <si>
    <t xml:space="preserve"> AV 0365 </t>
  </si>
  <si>
    <t>ABRIGO DE SOBREPOR EM CHAPA DE AÇO CARBONO PINTADO COM TINTA A BASE DE EPOXI VERMELHA, DIMENSÕES 75X35X25CM</t>
  </si>
  <si>
    <t xml:space="preserve"> 15.4.10 </t>
  </si>
  <si>
    <t xml:space="preserve"> AV 0366 </t>
  </si>
  <si>
    <t>PLACA DE SINALIZAÇÃO DE SEGURANÇA CODIGO 14 - 315/158(NBR 13.434); CÓDIGO S3(NT 14/2010-ES) ("SAIDA DE EMERGÊNCIA" - SETA VERTICAL)</t>
  </si>
  <si>
    <t xml:space="preserve"> 15.4.11 </t>
  </si>
  <si>
    <t xml:space="preserve"> AV 0367 </t>
  </si>
  <si>
    <t>PLACA FOTOLUMINESCENTE DE SINALIZACAO DE SEGURANCA CONTRA IN CENDIO,PARA EQUIPAMENTOS DE COMBATE A INCENDIO E ALARME,EM P VC ANTICHAMA,DIMENSOES APROXIMADAS DE (20X15)CM,CONFORME ABN T NBR 16820.FORNECIMENTO E COLOCACAO</t>
  </si>
  <si>
    <t xml:space="preserve"> 16 </t>
  </si>
  <si>
    <t>INSTALAÇÕES ELÉTRICAS</t>
  </si>
  <si>
    <t xml:space="preserve"> 16.1 </t>
  </si>
  <si>
    <t>INFRAESTRUTURA</t>
  </si>
  <si>
    <t xml:space="preserve"> 16.1.1 </t>
  </si>
  <si>
    <t xml:space="preserve"> AV 0368 </t>
  </si>
  <si>
    <t>BUCHA COM ARRUELA EM LIGA ESPECIAL ZAMAK P/ELETRODUTO 32MM, D=1 1/4"</t>
  </si>
  <si>
    <t xml:space="preserve"> 16.1.2 </t>
  </si>
  <si>
    <t xml:space="preserve"> 91940 </t>
  </si>
  <si>
    <t>CAIXA RETANGULAR 4" X 2" MÉDIA (1,30 M DO PISO), PVC, INSTALADA EM PAREDE - FORNECIMENTO E INSTALAÇÃO. AF_03/2023</t>
  </si>
  <si>
    <t xml:space="preserve"> 16.1.3 </t>
  </si>
  <si>
    <t xml:space="preserve"> 91937 </t>
  </si>
  <si>
    <t>CAIXA OCTOGONAL 3" X 3", PVC, INSTALADA EM LAJE - FORNECIMENTO E INSTALAÇÃO. AF_03/2023</t>
  </si>
  <si>
    <t xml:space="preserve"> 16.1.4 </t>
  </si>
  <si>
    <t xml:space="preserve"> 92868 </t>
  </si>
  <si>
    <t>CAIXA RETANGULAR 4" X 2" MÉDIA (1,30 M DO PISO), METÁLICA, INSTALADA EM PAREDE - FORNECIMENTO E INSTALAÇÃO. AF_03/2023</t>
  </si>
  <si>
    <t xml:space="preserve"> 16.1.5 </t>
  </si>
  <si>
    <t xml:space="preserve"> 91920 </t>
  </si>
  <si>
    <t>CURVA 90 GRAUS PARA ELETRODUTO, PVC, ROSCÁVEL, DN 40 MM (1 1/4"), PARA CIRCUITOS TERMINAIS, INSTALADA EM PAREDE - FORNECIMENTO E INSTALAÇÃO. AF_03/2023</t>
  </si>
  <si>
    <t xml:space="preserve"> 16.1.6 </t>
  </si>
  <si>
    <t xml:space="preserve"> AV 0369 </t>
  </si>
  <si>
    <t>LEITOS - PORCA E ARRUELA 1/4""</t>
  </si>
  <si>
    <t xml:space="preserve"> 16.1.7 </t>
  </si>
  <si>
    <t xml:space="preserve"> AV 0165 </t>
  </si>
  <si>
    <t>LEITOS - PORCA E ARRUELA 3/8""</t>
  </si>
  <si>
    <t xml:space="preserve"> 16.1.8 </t>
  </si>
  <si>
    <t xml:space="preserve"> AV 0168 </t>
  </si>
  <si>
    <t>CHUMBADOR CB 3/8""x2.1/2""+ PARAFUSO</t>
  </si>
  <si>
    <t xml:space="preserve"> 16.1.9 </t>
  </si>
  <si>
    <t xml:space="preserve"> AV 0170 </t>
  </si>
  <si>
    <t>PARAFUSO LENTILHA 42x13MM COM PORCA E ARRUELA</t>
  </si>
  <si>
    <t xml:space="preserve"> 16.1.10 </t>
  </si>
  <si>
    <t xml:space="preserve"> AV 0171 </t>
  </si>
  <si>
    <t>SUPORTE PARA FIXACAO FITA ALUMINIO OU CABO COBRE NU</t>
  </si>
  <si>
    <t xml:space="preserve"> 16.1.11 </t>
  </si>
  <si>
    <t xml:space="preserve"> AV 0172 </t>
  </si>
  <si>
    <t>VERGALHAO ACO GALV C/OM ROSCA TOTAL PARA PERFILADO 1/4""</t>
  </si>
  <si>
    <t xml:space="preserve"> 16.1.12 </t>
  </si>
  <si>
    <t xml:space="preserve"> 92988 </t>
  </si>
  <si>
    <t>CABO DE COBRE FLEXÍVEL ISOLADO, 50 MM², ANTI-CHAMA 0,6/1,0 KV, PARA REDE ENTERRADA DE DISTRIBUIÇÃO DE ENERGIA ELÉTRICA - FORNECIMENTO E INSTALAÇÃO. AF_12/2021</t>
  </si>
  <si>
    <t xml:space="preserve"> 16.1.13 </t>
  </si>
  <si>
    <t xml:space="preserve"> 92992 </t>
  </si>
  <si>
    <t>CABO DE COBRE FLEXÍVEL ISOLADO, 95 MM², ANTI-CHAMA 0,6/1,0 KV, PARA REDE ENTERRADA DE DISTRIBUIÇÃO DE ENERGIA ELÉTRICA - FORNECIMENTO E INSTALAÇÃO. AF_12/2021</t>
  </si>
  <si>
    <t xml:space="preserve"> 16.1.14 </t>
  </si>
  <si>
    <t xml:space="preserve"> AV 0439 </t>
  </si>
  <si>
    <t>(Cópia SINAPI 92981) - CABO DE COBRE FLEXÍVEL ISOLADO, 16 MM², ANTI-CHAMA 450/750 V, PARA DISTRIBUIÇÃO - FORNECIMENTO E INSTALAÇÃO. AF_10/2020</t>
  </si>
  <si>
    <t xml:space="preserve"> 16.1.15 </t>
  </si>
  <si>
    <t xml:space="preserve"> 101888 </t>
  </si>
  <si>
    <t>CABO DE COBRE ISOLADO, 25 MM², ANTI-CHAMA 450/750 V, INSTALADO EM ELETROCALHA OU PERFILADO - FORNECIMENTO E INSTALAÇÃO. AF_07/2025</t>
  </si>
  <si>
    <t xml:space="preserve"> 16.1.16 </t>
  </si>
  <si>
    <t xml:space="preserve"> 92986 </t>
  </si>
  <si>
    <t>CABO DE COBRE FLEXÍVEL ISOLADO, 35 MM², ANTI-CHAMA 0,6/1,0 KV, PARA REDE ENTERRADA DE DISTRIBUIÇÃO DE ENERGIA ELÉTRICA - FORNECIMENTO E INSTALAÇÃO. AF_12/2021</t>
  </si>
  <si>
    <t xml:space="preserve"> 16.1.17 </t>
  </si>
  <si>
    <t xml:space="preserve"> 91924 </t>
  </si>
  <si>
    <t>CABO DE COBRE FLEXÍVEL ISOLADO, 1,5 MM², ANTI-CHAMA 450/750 V, PARA CIRCUITOS TERMINAIS - FORNECIMENTO E INSTALAÇÃO. AF_03/2023</t>
  </si>
  <si>
    <t xml:space="preserve"> 16.1.18 </t>
  </si>
  <si>
    <t xml:space="preserve"> 91926 </t>
  </si>
  <si>
    <t>CABO DE COBRE FLEXÍVEL ISOLADO, 2,5 MM², ANTI-CHAMA 450/750 V, PARA CIRCUITOS TERMINAIS - FORNECIMENTO E INSTALAÇÃO. AF_03/2023</t>
  </si>
  <si>
    <t xml:space="preserve"> 16.1.19 </t>
  </si>
  <si>
    <t xml:space="preserve"> 91928 </t>
  </si>
  <si>
    <t>CABO DE COBRE FLEXÍVEL ISOLADO, 4 MM², ANTI-CHAMA 450/750 V, PARA CIRCUITOS TERMINAIS - FORNECIMENTO E INSTALAÇÃO. AF_03/2023</t>
  </si>
  <si>
    <t xml:space="preserve"> 16.1.20 </t>
  </si>
  <si>
    <t xml:space="preserve"> 91930 </t>
  </si>
  <si>
    <t>CABO DE COBRE FLEXÍVEL ISOLADO, 6 MM², ANTI-CHAMA 450/750 V, PARA CIRCUITOS TERMINAIS - FORNECIMENTO E INSTALAÇÃO. AF_03/2023</t>
  </si>
  <si>
    <t xml:space="preserve"> 16.1.21 </t>
  </si>
  <si>
    <t xml:space="preserve"> AV 0227 </t>
  </si>
  <si>
    <t>CAIXA DE PASSAGEM CH.DE ACO C/TAMPA APARAF. 200x200x100 PISO</t>
  </si>
  <si>
    <t xml:space="preserve"> 16.1.22 </t>
  </si>
  <si>
    <t xml:space="preserve"> AV 0173 </t>
  </si>
  <si>
    <t>CAIXA DE PASSAGEM DE ACO C/ TAMPA APARAFUSADA 302X302X120</t>
  </si>
  <si>
    <t xml:space="preserve"> 16.1.23 </t>
  </si>
  <si>
    <t xml:space="preserve"> 91979 </t>
  </si>
  <si>
    <t>INTERRUPTOR INTERMEDIÁRIO (1 MÓDULO), 10A/250V, INCLUINDO SUPORTE E PLACA - FORNECIMENTO E INSTALAÇÃO. AF_03/2023</t>
  </si>
  <si>
    <t xml:space="preserve"> 16.1.24 </t>
  </si>
  <si>
    <t xml:space="preserve"> 91955 </t>
  </si>
  <si>
    <t>INTERRUPTOR PARALELO (1 MÓDULO), 10A/250V, INCLUINDO SUPORTE E PLACA - FORNECIMENTO E INSTALAÇÃO. AF_03/2023</t>
  </si>
  <si>
    <t xml:space="preserve"> 16.1.25 </t>
  </si>
  <si>
    <t xml:space="preserve"> 91957 </t>
  </si>
  <si>
    <t>INTERRUPTOR SIMPLES (1 MÓDULO) COM INTERRUPTOR PARALELO (1 MÓDULO), 10A/250V, INCLUINDO SUPORTE E PLACA - FORNECIMENTO E INSTALAÇÃO. AF_03/2023</t>
  </si>
  <si>
    <t xml:space="preserve"> 16.1.26 </t>
  </si>
  <si>
    <t xml:space="preserve"> 91953 </t>
  </si>
  <si>
    <t>INTERRUPTOR SIMPLES (1 MÓDULO), 10A/250V, INCLUINDO SUPORTE E PLACA - FORNECIMENTO E INSTALAÇÃO. AF_03/2023</t>
  </si>
  <si>
    <t xml:space="preserve"> 16.1.27 </t>
  </si>
  <si>
    <t xml:space="preserve"> AV 0370 </t>
  </si>
  <si>
    <t>PLACA COM UM FURO IMPERIA BRANCO IRIEL P/ SAIDA CABO DE SOM</t>
  </si>
  <si>
    <t xml:space="preserve"> 16.1.28 </t>
  </si>
  <si>
    <t xml:space="preserve"> AV 0175 </t>
  </si>
  <si>
    <t>PLACA (ESPELHO) 1 POSTO HORIZONTAL 4x2 PIAL PLUS</t>
  </si>
  <si>
    <t xml:space="preserve"> 16.1.29 </t>
  </si>
  <si>
    <t xml:space="preserve"> 91996 </t>
  </si>
  <si>
    <t>TOMADA MÉDIA DE EMBUTIR (1 MÓDULO), 2P+T 10 A, INCLUINDO SUPORTE E PLACA - FORNECIMENTO E INSTALAÇÃO. AF_03/2023</t>
  </si>
  <si>
    <t xml:space="preserve"> 16.1.30 </t>
  </si>
  <si>
    <t xml:space="preserve"> 91997 </t>
  </si>
  <si>
    <t>TOMADA MÉDIA DE EMBUTIR (1 MÓDULO), 2P+T 20 A, INCLUINDO SUPORTE E PLACA - FORNECIMENTO E INSTALAÇÃO. AF_03/2023</t>
  </si>
  <si>
    <t xml:space="preserve"> 16.1.31 </t>
  </si>
  <si>
    <t xml:space="preserve"> 92028 </t>
  </si>
  <si>
    <t>INTERRUPTOR PARALELO (1 MÓDULO) COM 1 TOMADA DE EMBUTIR 2P+T 10 A, SEM SUPORTE E SEM PLACA - FORNECIMENTO E INSTALAÇÃO. AF_03/2023</t>
  </si>
  <si>
    <t xml:space="preserve"> 16.1.32 </t>
  </si>
  <si>
    <t xml:space="preserve"> 91952 </t>
  </si>
  <si>
    <t>INTERRUPTOR SIMPLES (1 MÓDULO), 10A/250V, SEM SUPORTE E SEM PLACA - FORNECIMENTO E INSTALAÇÃO. AF_03/2023</t>
  </si>
  <si>
    <t xml:space="preserve"> 16.1.33 </t>
  </si>
  <si>
    <t xml:space="preserve"> 92022 </t>
  </si>
  <si>
    <t>INTERRUPTOR SIMPLES (1 MÓDULO) COM 1 TOMADA DE EMBUTIR 2P+T 10 A, SEM SUPORTE E SEM PLACA - FORNECIMENTO E INSTALAÇÃO. AF_03/2023</t>
  </si>
  <si>
    <t xml:space="preserve"> 16.1.34 </t>
  </si>
  <si>
    <t xml:space="preserve"> 92002 </t>
  </si>
  <si>
    <t>TOMADA MÉDIA DE EMBUTIR (2 MÓDULOS), 2P+T 10 A, SEM SUPORTE E SEM PLACA - FORNECIMENTO E INSTALAÇÃO. AF_03/2023</t>
  </si>
  <si>
    <t xml:space="preserve"> 16.1.35 </t>
  </si>
  <si>
    <t xml:space="preserve"> 92003 </t>
  </si>
  <si>
    <t>TOMADA MÉDIA DE EMBUTIR (2 MÓDULOS), 2P+T 20 A, SEM SUPORTE E SEM PLACA - FORNECIMENTO E INSTALAÇÃO. AF_03/2023</t>
  </si>
  <si>
    <t xml:space="preserve"> 16.1.36 </t>
  </si>
  <si>
    <t xml:space="preserve"> 92010 </t>
  </si>
  <si>
    <t>TOMADA MÉDIA DE EMBUTIR (3 MÓDULOS), 2P+T 10 A, SEM SUPORTE E SEM PLACA - FORNECIMENTO E INSTALAÇÃO. AF_03/2023</t>
  </si>
  <si>
    <t xml:space="preserve"> 16.1.37 </t>
  </si>
  <si>
    <t xml:space="preserve"> 91994 </t>
  </si>
  <si>
    <t>TOMADA MÉDIA DE EMBUTIR (1 MÓDULO), 2P+T 10 A, SEM SUPORTE E SEM PLACA - FORNECIMENTO E INSTALAÇÃO. AF_03/2023</t>
  </si>
  <si>
    <t xml:space="preserve"> 16.1.38 </t>
  </si>
  <si>
    <t xml:space="preserve"> 91995 </t>
  </si>
  <si>
    <t>TOMADA MÉDIA DE EMBUTIR (1 MÓDULO), 2P+T 20 A, SEM SUPORTE E SEM PLACA - FORNECIMENTO E INSTALAÇÃO. AF_03/2023</t>
  </si>
  <si>
    <t xml:space="preserve"> 16.1.39 </t>
  </si>
  <si>
    <t xml:space="preserve"> AV 0371 </t>
  </si>
  <si>
    <t>SENSOR DE PRESENCA (LIGA/DESLIGA)</t>
  </si>
  <si>
    <t xml:space="preserve"> 16.1.40 </t>
  </si>
  <si>
    <t xml:space="preserve"> 101632 </t>
  </si>
  <si>
    <t>RELÉ FOTOELÉTRICO PARA COMANDO DE ILUMINAÇÃO EXTERNA 1000 W - FORNECIMENTO E INSTALAÇÃO. AF_02/2025</t>
  </si>
  <si>
    <t xml:space="preserve"> 16.1.41 </t>
  </si>
  <si>
    <t xml:space="preserve"> AV 0179 </t>
  </si>
  <si>
    <t>RELÉ DE TEMPO ELETRÔNICO DE 3 ATÉ 30S - 220V - 50/60HZ</t>
  </si>
  <si>
    <t xml:space="preserve"> 16.1.42 </t>
  </si>
  <si>
    <t xml:space="preserve"> 93660 </t>
  </si>
  <si>
    <t>DISJUNTOR BIPOLAR TIPO DIN, CORRENTE NOMINAL DE 10A - FORNECIMENTO E INSTALAÇÃO. AF_07/2025</t>
  </si>
  <si>
    <t xml:space="preserve"> 16.1.43 </t>
  </si>
  <si>
    <t xml:space="preserve"> AV 0372 </t>
  </si>
  <si>
    <t>DISJUNTOR TERMOMAGNÉTICO, BIPOLAR 220/380 V, CORRENTE DE 60 A ATÉ 100 A</t>
  </si>
  <si>
    <t xml:space="preserve"> 16.1.44 </t>
  </si>
  <si>
    <t xml:space="preserve"> AV 0180 </t>
  </si>
  <si>
    <t>DISJUNTOR DIN TRIPOLAR 100A CURVA C STECK</t>
  </si>
  <si>
    <t xml:space="preserve"> 16.1.45 </t>
  </si>
  <si>
    <t xml:space="preserve"> 101894 </t>
  </si>
  <si>
    <t>DISJUNTOR TRIPOLAR TIPO NEMA, CORRENTE NOMINAL DE 60 ATÉ 100A - FORNECIMENTO E INSTALAÇÃO. AF_07/2025</t>
  </si>
  <si>
    <t xml:space="preserve"> 16.1.46 </t>
  </si>
  <si>
    <t xml:space="preserve"> 93661 </t>
  </si>
  <si>
    <t>DISJUNTOR BIPOLAR TIPO DIN, CORRENTE NOMINAL DE 16A - FORNECIMENTO E INSTALAÇÃO. AF_07/2025</t>
  </si>
  <si>
    <t xml:space="preserve"> 16.1.47 </t>
  </si>
  <si>
    <t xml:space="preserve"> 93662 </t>
  </si>
  <si>
    <t>DISJUNTOR BIPOLAR TIPO DIN, CORRENTE NOMINAL DE 20A - FORNECIMENTO E INSTALAÇÃO. AF_07/2025</t>
  </si>
  <si>
    <t xml:space="preserve"> 16.1.48 </t>
  </si>
  <si>
    <t xml:space="preserve"> 93663 </t>
  </si>
  <si>
    <t>DISJUNTOR BIPOLAR TIPO DIN, CORRENTE NOMINAL DE 25A - FORNECIMENTO E INSTALAÇÃO. AF_07/2025</t>
  </si>
  <si>
    <t xml:space="preserve"> 16.1.49 </t>
  </si>
  <si>
    <t xml:space="preserve"> 93665 </t>
  </si>
  <si>
    <t>DISJUNTOR BIPOLAR TIPO DIN, CORRENTE NOMINAL DE 40A - FORNECIMENTO E INSTALAÇÃO. AF_07/2025</t>
  </si>
  <si>
    <t xml:space="preserve"> 16.1.50 </t>
  </si>
  <si>
    <t xml:space="preserve"> 101893 </t>
  </si>
  <si>
    <t>DISJUNTOR TRIPOLAR TIPO NEMA, CORRENTE NOMINAL DE 10 ATÉ 50A - FORNECIMENTO E INSTALAÇÃO. AF_07/2025</t>
  </si>
  <si>
    <t xml:space="preserve"> 16.1.51 </t>
  </si>
  <si>
    <t xml:space="preserve"> 93668 </t>
  </si>
  <si>
    <t>DISJUNTOR TRIPOLAR TIPO DIN, CORRENTE NOMINAL DE 16A - FORNECIMENTO E INSTALAÇÃO. AF_07/2025</t>
  </si>
  <si>
    <t xml:space="preserve"> 16.1.52 </t>
  </si>
  <si>
    <t xml:space="preserve"> AV 0373 </t>
  </si>
  <si>
    <t>DISJUNTOR CAIXA MOLDADA TERMOMAGNETICO FIXO, TRIPOLAR 200A, ICU: 50KA, 400/500VCA, REFERÊNCIA SIEMENS, SOPRANO, SCHNEIDER OU EQUIVALENTE</t>
  </si>
  <si>
    <t xml:space="preserve"> 16.1.53 </t>
  </si>
  <si>
    <t xml:space="preserve"> AV 0186 </t>
  </si>
  <si>
    <t>DISPOSITIVO PROTETOR DE SURTO 220V OU 127V, 20 KA, TRIFASICO</t>
  </si>
  <si>
    <t xml:space="preserve"> 16.1.54 </t>
  </si>
  <si>
    <t xml:space="preserve"> AV 0187 </t>
  </si>
  <si>
    <t>DISPOSITIVO DE PROTEÇÃO CONTRA SURTO, 1 POLO, SUPORTABILIDADE &amp;LT;= 4 KV, UN ATÉ 240V/415V, IIMP = 60 KA, CURVA DE ENSAIO 10/350µS - CLASSE 1</t>
  </si>
  <si>
    <t xml:space="preserve"> 16.1.55 </t>
  </si>
  <si>
    <t xml:space="preserve"> AV 0190 </t>
  </si>
  <si>
    <t>DISPOSITIVO DIFERENCIAL DR ALTA SENSIB.(30MA) TETRAPOLAR 25A</t>
  </si>
  <si>
    <t xml:space="preserve"> 16.1.56 </t>
  </si>
  <si>
    <t xml:space="preserve"> AV 0191 </t>
  </si>
  <si>
    <t>DISPOSITIVO DR TETRAPOLAR 100 A, TIPO AC, 30MA</t>
  </si>
  <si>
    <t xml:space="preserve"> 16.1.57 </t>
  </si>
  <si>
    <t xml:space="preserve"> AV 0192 </t>
  </si>
  <si>
    <t>SAIDA PARA ELETRODUTO MG2982 HORIZONTAL</t>
  </si>
  <si>
    <t xml:space="preserve"> 16.1.58 </t>
  </si>
  <si>
    <t xml:space="preserve"> AV 0193 </t>
  </si>
  <si>
    <t>SAIDA HORIZONTAL PARA ELETROCALHA 1 1/4""</t>
  </si>
  <si>
    <t xml:space="preserve"> 16.1.59 </t>
  </si>
  <si>
    <t xml:space="preserve"> AV 0196 </t>
  </si>
  <si>
    <t>CURVA DE INVERSAO PARA ELETROCALHA 100X100MM CHAPA 20</t>
  </si>
  <si>
    <t xml:space="preserve"> 16.1.60 </t>
  </si>
  <si>
    <t xml:space="preserve"> AV 0197 </t>
  </si>
  <si>
    <t>ELETROCALHA PERFURADA TIPO ""U"" 100X100 CHAPA 22 SEM TAMPA</t>
  </si>
  <si>
    <t xml:space="preserve"> 16.1.61 </t>
  </si>
  <si>
    <t xml:space="preserve"> AV 0205 </t>
  </si>
  <si>
    <t>SUPORTE VERTICAL 150 X 150 MM PARA FIXAÇÃO DE ELETROCALHA METÁLICA (REF.: MOPA OU SIMILAR)</t>
  </si>
  <si>
    <t xml:space="preserve"> 16.1.62 </t>
  </si>
  <si>
    <t xml:space="preserve"> AV 0207 </t>
  </si>
  <si>
    <t>TE VERTICAL DE SUBIDA PARA ELETROCALHA 100x100 CHAPA 20</t>
  </si>
  <si>
    <t xml:space="preserve"> 16.1.63 </t>
  </si>
  <si>
    <t xml:space="preserve"> AV 0210 </t>
  </si>
  <si>
    <t>EMENDA PARA ELETROCALHA TIPO U 100X100</t>
  </si>
  <si>
    <t xml:space="preserve"> 16.1.64 </t>
  </si>
  <si>
    <t xml:space="preserve"> AV 0218 </t>
  </si>
  <si>
    <t>TERMINAL DE FECHAMENTO LISO,PARA ELETROCALHA PERFURADA OU LI SA,100X100MM.FORNECIMENTO E COLOCACAO</t>
  </si>
  <si>
    <t xml:space="preserve"> 16.1.65 </t>
  </si>
  <si>
    <t xml:space="preserve"> 91837 </t>
  </si>
  <si>
    <t>ELETRODUTO FLEXÍVEL CORRUGADO REFORÇADO, PVC, DN 32 MM (1"), PARA CIRCUITOS TERMINAIS, INSTALADO EM FORRO - FORNECIMENTO E INSTALAÇÃO. AF_03/2023</t>
  </si>
  <si>
    <t xml:space="preserve"> 16.1.66 </t>
  </si>
  <si>
    <t xml:space="preserve"> 91835 </t>
  </si>
  <si>
    <t>ELETRODUTO FLEXÍVEL CORRUGADO REFORÇADO, PVC, DN 25 MM (3/4"), PARA CIRCUITOS TERMINAIS, INSTALADO EM FORRO - FORNECIMENTO E INSTALAÇÃO. AF_03/2023</t>
  </si>
  <si>
    <t xml:space="preserve"> 16.1.67 </t>
  </si>
  <si>
    <t xml:space="preserve"> 93008 </t>
  </si>
  <si>
    <t>ELETRODUTO RÍGIDO ROSCÁVEL, PVC, DN 50 MM (1 1/2"), PARA REDE ENTERRADA DE DISTRIBUIÇÃO DE ENERGIA ELÉTRICA - FORNECIMENTO E INSTALAÇÃO. AF_12/2021</t>
  </si>
  <si>
    <t xml:space="preserve"> 16.1.68 </t>
  </si>
  <si>
    <t xml:space="preserve"> 91865 </t>
  </si>
  <si>
    <t>ELETRODUTO RÍGIDO ROSCÁVEL, PVC, DN 40 MM (1 1/4"), PARA CIRCUITOS TERMINAIS, INSTALADO EM FORRO - FORNECIMENTO E INSTALAÇÃO. AF_03/2023</t>
  </si>
  <si>
    <t xml:space="preserve"> 16.1.69 </t>
  </si>
  <si>
    <t xml:space="preserve"> 93009 </t>
  </si>
  <si>
    <t>ELETRODUTO RÍGIDO ROSCÁVEL, PVC, DN 60 MM (2"), PARA REDE ENTERRADA DE DISTRIBUIÇÃO DE ENERGIA ELÉTRICA - FORNECIMENTO E INSTALAÇÃO. AF_12/2021</t>
  </si>
  <si>
    <t xml:space="preserve"> 16.1.70 </t>
  </si>
  <si>
    <t xml:space="preserve"> 93011 </t>
  </si>
  <si>
    <t>ELETRODUTO RÍGIDO ROSCÁVEL, PVC, DN 85 MM (3"), PARA REDE ENTERRADA DE DISTRIBUIÇÃO DE ENERGIA ELÉTRICA - FORNECIMENTO E INSTALAÇÃO. AF_12/2021</t>
  </si>
  <si>
    <t xml:space="preserve"> 16.1.71 </t>
  </si>
  <si>
    <t xml:space="preserve"> 93012 </t>
  </si>
  <si>
    <t>ELETRODUTO RÍGIDO ROSCÁVEL, PVC, DN 110 MM (4"), PARA REDE ENTERRADA DE DISTRIBUIÇÃO DE ENERGIA ELÉTRICA - FORNECIMENTO E INSTALAÇÃO. AF_12/2021</t>
  </si>
  <si>
    <t xml:space="preserve"> 16.1.72 </t>
  </si>
  <si>
    <t xml:space="preserve"> AV 0220 </t>
  </si>
  <si>
    <t>ELETRODUTO GALVANIZADO CONFORME NBR13057 -  1 1/4´ COM ACESSÓRIOS</t>
  </si>
  <si>
    <t xml:space="preserve"> 16.1.73 </t>
  </si>
  <si>
    <t xml:space="preserve"> AV 0229 </t>
  </si>
  <si>
    <t>LUMINÁRIA DE EMERGÊNCIA, DE SOBREPOR, TIPO BLOCO AUTÔNOMO, COM AUTONOMIA DE 1H, MODELO LLE-LLEDDF, DA KBR OU SI</t>
  </si>
  <si>
    <t xml:space="preserve"> 16.1.74 </t>
  </si>
  <si>
    <t xml:space="preserve"> 16.1.75 </t>
  </si>
  <si>
    <t xml:space="preserve"> AV 0233 </t>
  </si>
  <si>
    <t>SOQUETE OU BOCAL DE PORCELANA E27 DE TEMPO, REF.MT-2233, MARCA DECORLUX OU SIMILAR</t>
  </si>
  <si>
    <t xml:space="preserve"> 16.1.76 </t>
  </si>
  <si>
    <t xml:space="preserve"> 101538 </t>
  </si>
  <si>
    <t>ARMAÇÃO SECUNDÁRIA, COM 1 ESTRIBO E 1 ISOLADOR - FORNECIMENTO E INSTALAÇÃO. AF_12/2025</t>
  </si>
  <si>
    <t xml:space="preserve"> 16.1.77 </t>
  </si>
  <si>
    <t xml:space="preserve"> 97361 </t>
  </si>
  <si>
    <t>QUADRO DE MEDIÇÃO GERAL DE ENERGIA COM 16 MEDIDORES - FORNECIMENTO E INSTALAÇÃO. AF_07/2025</t>
  </si>
  <si>
    <t xml:space="preserve"> 16.1.78 </t>
  </si>
  <si>
    <t xml:space="preserve"> AV 0223 </t>
  </si>
  <si>
    <t>QUADRO DE DISTRIBUIÇÃO DE EMBUTIR, EM CHAPA DE AÇO, PARA ATÉ 70 DISJUNTORES, COM BARRAMENTO, PADRÃO DIN, EXCLUSIVE DISJUNTORES</t>
  </si>
  <si>
    <t xml:space="preserve"> 16.1.79 </t>
  </si>
  <si>
    <t xml:space="preserve"> AV 0374 </t>
  </si>
  <si>
    <t>QUADRO DE DISTRIBUIÇÃO DE EMBUTIR, EM CHAPA DE AÇO, PARA ATÉ 32 DISJUNTORES, COM BARRAMENTO, PADRÃO DIN, EXCLUSIVE DISJUNTORES</t>
  </si>
  <si>
    <t xml:space="preserve"> 16.1.80 </t>
  </si>
  <si>
    <t xml:space="preserve"> 101881 </t>
  </si>
  <si>
    <t>QUADRO DE DISTRIBUIÇÃO DE ENERGIA EM CHAPA DE AÇO GALVANIZADO, DE EMBUTIR, COM BARRAMENTO TRIFÁSICO, PARA 40 DISJUNTORES DIN 100A - FORNECIMENTO E INSTALAÇÃO. AF_07/2025</t>
  </si>
  <si>
    <t xml:space="preserve"> 16.1.81 </t>
  </si>
  <si>
    <t xml:space="preserve"> AV 0375 </t>
  </si>
  <si>
    <t>QUADRO GERAL DE DISTRIBUIÇÃO, EMBUTIR, COM BARRAMENTO, EM CHAPA DE AÇO, MEDINDO:1800X1100X250CM, EXCLUSIVE DISJUNTORES</t>
  </si>
  <si>
    <t xml:space="preserve"> 16.2 </t>
  </si>
  <si>
    <t>ILUMINAÇÃO</t>
  </si>
  <si>
    <t xml:space="preserve"> 16.2.1 </t>
  </si>
  <si>
    <t xml:space="preserve"> AV 0376 </t>
  </si>
  <si>
    <t>LUMINARIA DE EMBUTIR PLAFON 18W LED BRANCO FRIO 22,5x22,5</t>
  </si>
  <si>
    <t xml:space="preserve"> 16.2.2 </t>
  </si>
  <si>
    <t xml:space="preserve"> AV 0377 </t>
  </si>
  <si>
    <t>LUMINARIA TIPO PLAFON COM PAINEL LED, 40X40CM, EMBUTIR, POTENCIA DE 36W, 4000K, LUZ NEUTRA, ELGIN OU SIMILAR - FORNECIMENTO E INSTALACAO</t>
  </si>
  <si>
    <t xml:space="preserve"> 16.2.3 </t>
  </si>
  <si>
    <t xml:space="preserve"> AV 0378 </t>
  </si>
  <si>
    <t>LUMINARIA TIPO PLAFON COM PAINEL LED, 40X40CM, SOBREPOR, POTENCIA DE 36W, 4000K, LUZ NEUTRA, ELGIN OU SIMILAR - FORNECIMENTO E INSTALACAO</t>
  </si>
  <si>
    <t xml:space="preserve"> 16.2.4 </t>
  </si>
  <si>
    <t xml:space="preserve"> AV 0379 </t>
  </si>
  <si>
    <t>LUMINÁRIA DE EMBUTIR DE LED RETANGULAR, DIMENSÃO DE 60X20CM OU EQUIVALENTE. CORPO FABRICADO EM ALUMÍNIO COM ACABAMENTO EM PINTURA ELETROSTÁTICA NA COR BRANCO OU SIMILAR. FIXADA ATRAVÉS DE PRESILHAS PARA GESSO. MONTADA COM LED INTEGRADO DE ALTA PERFORMANCE 24W BRANCO NEUTRO OU BRANCO FRIO 4500K - 6500K E DRIVER BIVOLT.</t>
  </si>
  <si>
    <t xml:space="preserve"> 16.2.5 </t>
  </si>
  <si>
    <t xml:space="preserve"> AV 0380 </t>
  </si>
  <si>
    <t>LUMINÁRIA PLAFON (SOBREPOR) 22,5 X 22,5 - 18 W - 6000K - G- LIGHT OU SIMILAR</t>
  </si>
  <si>
    <t xml:space="preserve"> 16.2.6 </t>
  </si>
  <si>
    <t xml:space="preserve"> AV 0381 </t>
  </si>
  <si>
    <t>LUMINÁRIA PLAFON LED QUADRADA DE EMBUTIR, 36W, 60X60 CM (MEDIDAS APROXIMADAS) - INCLUSO CORTE NO FORRO</t>
  </si>
  <si>
    <t xml:space="preserve"> 16.2.7 </t>
  </si>
  <si>
    <t xml:space="preserve"> AV 0234 </t>
  </si>
  <si>
    <t>ARANDELA LED 18W BRANCO FRIO TIPO TARTARUGA</t>
  </si>
  <si>
    <t xml:space="preserve"> 16.2.8 </t>
  </si>
  <si>
    <t xml:space="preserve"> AV 0382 </t>
  </si>
  <si>
    <t>LUMINÁRIA LED REDONDA DE EMBUTIR PARA PAREDE OU PISO, ÁREA INTERNA OU EXTERNA, BIVOLT - POTÊNCIA 6 W</t>
  </si>
  <si>
    <t xml:space="preserve"> 16.2.9 </t>
  </si>
  <si>
    <t xml:space="preserve"> 16.3 </t>
  </si>
  <si>
    <t>SPDA</t>
  </si>
  <si>
    <t xml:space="preserve"> 16.3.1 </t>
  </si>
  <si>
    <t xml:space="preserve"> AV 0242 </t>
  </si>
  <si>
    <t>CAIXA DE EQUIPOTENCIALIZAÇÃO EM AÇO 200X200X90MM, PARA EMBUTIR COM TAMPA, COM9 TERMINAIS, REF:TEL-901 OU SIMILAR (SPDA)</t>
  </si>
  <si>
    <t xml:space="preserve"> 16.3.2 </t>
  </si>
  <si>
    <t xml:space="preserve"> 101801 </t>
  </si>
  <si>
    <t>CAIXA COM GRELHA RETANGULAR DE FERRO FUNDIDO, EM ALVENARIA COM BLOCOS DE CONCRETO, DIMENSÕES INTERNAS: 0,30 X 1,00 X 1,00. AF_12/2020</t>
  </si>
  <si>
    <t xml:space="preserve"> 16.3.3 </t>
  </si>
  <si>
    <t xml:space="preserve"> 96986 </t>
  </si>
  <si>
    <t>HASTE DE ATERRAMENTO, DIÂMETRO 3/4", COM 3 METROS - FORNECIMENTO E INSTALAÇÃO. AF_08/2023</t>
  </si>
  <si>
    <t xml:space="preserve"> 16.3.4 </t>
  </si>
  <si>
    <t xml:space="preserve"> 96989 </t>
  </si>
  <si>
    <t>CAPTOR TIPO FRANKLIN PARA SPDA - FORNECIMENTO E INSTALAÇÃO. AF_08/2023</t>
  </si>
  <si>
    <t xml:space="preserve"> 16.3.5 </t>
  </si>
  <si>
    <t xml:space="preserve"> 96988 </t>
  </si>
  <si>
    <t>MASTRO 1 ½", COM 3 METROS, PARA SPDA - FORNECIMENTO E INSTALAÇÃO. AF_08/2023</t>
  </si>
  <si>
    <t xml:space="preserve"> 16.3.6 </t>
  </si>
  <si>
    <t xml:space="preserve"> 104746 </t>
  </si>
  <si>
    <t>MINI CAPTOR PARA SPDA - FORNECIMENTO E INSTALAÇÃO. AF_08/2023</t>
  </si>
  <si>
    <t xml:space="preserve"> 16.3.7 </t>
  </si>
  <si>
    <t xml:space="preserve"> 96987 </t>
  </si>
  <si>
    <t>BASE METÁLICA PARA MASTRO 1 ½" PARA SPDA - FORNECIMENTO E INSTALAÇÃO. AF_08/2023</t>
  </si>
  <si>
    <t xml:space="preserve"> 16.3.8 </t>
  </si>
  <si>
    <t xml:space="preserve"> 101663 </t>
  </si>
  <si>
    <t>ABRAÇADEIRA DE FIXAÇÃO DE BRAÇOS DE LUMINÁRIAS DE 2" - FORNECIMENTO E INSTALAÇÃO. AF_02/2025</t>
  </si>
  <si>
    <t xml:space="preserve"> 16.3.9 </t>
  </si>
  <si>
    <t xml:space="preserve"> AV 0243 </t>
  </si>
  <si>
    <t>CABO DE COBRE NU MEIO DURO 7 FIOS 35MM2</t>
  </si>
  <si>
    <t xml:space="preserve"> 16.3.10 </t>
  </si>
  <si>
    <t xml:space="preserve"> AV 0244 </t>
  </si>
  <si>
    <t>CABO DE COBRE NU MEIO DURO 7 FIOS 50MM2</t>
  </si>
  <si>
    <t xml:space="preserve"> 16.3.11 </t>
  </si>
  <si>
    <t xml:space="preserve"> 96984 </t>
  </si>
  <si>
    <t>ELETRODUTO PVC RÍGIDO, DIÂMETRO 40MM, COM 3 METROS, PARA SPDA - FORNECIMENTO E INSTALAÇÃO. AF_08/2023</t>
  </si>
  <si>
    <t xml:space="preserve"> 16.3.12 </t>
  </si>
  <si>
    <t xml:space="preserve"> 101548 </t>
  </si>
  <si>
    <t>ISOLADOR, TIPO ROLDANA, PARA BAIXA TENSÃO - FORNECIMENTO E INSTALAÇÃO. AF_12/2025</t>
  </si>
  <si>
    <t xml:space="preserve"> 17 </t>
  </si>
  <si>
    <t>CLIMATIZAÇÃO</t>
  </si>
  <si>
    <t xml:space="preserve"> 17.1 </t>
  </si>
  <si>
    <t xml:space="preserve"> 17.1.1 </t>
  </si>
  <si>
    <t xml:space="preserve"> 103289 </t>
  </si>
  <si>
    <t>TUBO EM COBRE FLEXÍVEL, DN 1/4", COM ISOLAMENTO, INSTALADO EM FORRO, PARA RAMAL DE ALIMENTAÇÃO DE AR CONDICIONADO, INCLUSO FIXADOR. AF_11/2021</t>
  </si>
  <si>
    <t xml:space="preserve"> 17.1.2 </t>
  </si>
  <si>
    <t xml:space="preserve"> 103290 </t>
  </si>
  <si>
    <t>TUBO EM COBRE FLEXÍVEL, DN 3/8", COM ISOLAMENTO, INSTALADO EM FORRO, PARA RAMAL DE ALIMENTAÇÃO DE AR CONDICIONADO, INCLUSO FIXADOR. AF_11/2021</t>
  </si>
  <si>
    <t xml:space="preserve"> 17.1.3 </t>
  </si>
  <si>
    <t xml:space="preserve"> 103291 </t>
  </si>
  <si>
    <t>TUBO EM COBRE FLEXÍVEL, DN 1/2", COM ISOLAMENTO, INSTALADO EM FORRO, PARA RAMAL DE ALIMENTAÇÃO DE AR CONDICIONADO, INCLUSO FIXADOR. AF_11/2021</t>
  </si>
  <si>
    <t xml:space="preserve"> 17.1.4 </t>
  </si>
  <si>
    <t xml:space="preserve"> 103292 </t>
  </si>
  <si>
    <t>TUBO EM COBRE FLEXÍVEL, DN 5/8", COM ISOLAMENTO, INSTALADO EM FORRO, PARA RAMAL DE ALIMENTAÇÃO DE AR CONDICIONADO, INCLUSO FIXADOR. AF_11/2021</t>
  </si>
  <si>
    <t xml:space="preserve"> 17.1.5 </t>
  </si>
  <si>
    <t xml:space="preserve"> AV 0383 </t>
  </si>
  <si>
    <t>CABO DE COBRE PP CORDPLAST 4 X 2,5 MM2, 450/750V - FORNECIMENTO E INSTALAÇÃO</t>
  </si>
  <si>
    <t xml:space="preserve"> 17.1.6 </t>
  </si>
  <si>
    <t xml:space="preserve"> AV 0384 </t>
  </si>
  <si>
    <t>CAIXA PARA ENCAIXE E INSTALACAO APARELHO AR CONDICIONADO</t>
  </si>
  <si>
    <t xml:space="preserve"> 17.1.7 </t>
  </si>
  <si>
    <t xml:space="preserve"> AV 0385 </t>
  </si>
  <si>
    <t>TOMADA AR EXTERIOR+VENEZIANA C/ REGISTRO EM ALUMINIO 500X400</t>
  </si>
  <si>
    <t xml:space="preserve"> 17.1.8 </t>
  </si>
  <si>
    <t xml:space="preserve"> AV 0386 </t>
  </si>
  <si>
    <t>TOMADA AR EXTERIOR+VENEZIANA C/ REGISTRO EM ALUMINIO 750X150</t>
  </si>
  <si>
    <t xml:space="preserve"> 17.1.9 </t>
  </si>
  <si>
    <t xml:space="preserve"> 91341 </t>
  </si>
  <si>
    <t>PORTA EM ALUMÍNIO DE ABRIR TIPO VENEZIANA COM GUARNIÇÃO, FIXAÇÃO COM PARAFUSOS - FORNECIMENTO E INSTALAÇÃO. AF_10/2025</t>
  </si>
  <si>
    <t xml:space="preserve"> 17.1.10 </t>
  </si>
  <si>
    <t xml:space="preserve"> AV 0256 </t>
  </si>
  <si>
    <t>DUTO PARA EXAUSTAO DE AR/VENTILACAO,CHAVETADO EM CHAPA DE AC O GALVANIZADO,NAS DIVERSAS BITOLAS,CONFORME ABNT NBR 16401,I NCLUSIVE SUPORTES PINTADOS,GRELHAS,DIFUSORES EM ALUMINIO EXT RUDADO E DEMAIS ITENS NECESSARIOS.FORNECIMENTO E COLOCACAO</t>
  </si>
  <si>
    <t xml:space="preserve"> 17.1.11 </t>
  </si>
  <si>
    <t xml:space="preserve"> AV 0258 </t>
  </si>
  <si>
    <t>DUTO FLEXIVEL DE ALUMINIO C/ ISOLAM. TERM.LA VIDRO 125MM 5""</t>
  </si>
  <si>
    <t xml:space="preserve"> 17.1.12 </t>
  </si>
  <si>
    <t xml:space="preserve"> AV 0387 </t>
  </si>
  <si>
    <t>BARRA ROSCADA BICROMATIZADA Ø 3/8" X 3000MM</t>
  </si>
  <si>
    <t xml:space="preserve"> 17.1.13 </t>
  </si>
  <si>
    <t xml:space="preserve"> AV 0388 </t>
  </si>
  <si>
    <t>FORNECIMENTO E INSTALAÇÃO DE PORCA SEXTAVADA 3/8" (REF VL 1.55 VALEMAM OU SIMILAR)</t>
  </si>
  <si>
    <t xml:space="preserve"> 17.1.14 </t>
  </si>
  <si>
    <t xml:space="preserve"> 90460 </t>
  </si>
  <si>
    <t>SUPORTE PARA 2 TUBOS HORIZONTAIS, ESPAÇADO A CADA 56 CM, EM PERFILADO COM COMPRIMENTO DE 25 CM FIXADO EM LAJE, POR METRO DE TUBULAÇÃO FIXADA. AF_09/2023</t>
  </si>
  <si>
    <t xml:space="preserve"> 17.2 </t>
  </si>
  <si>
    <t xml:space="preserve"> 17.2.1 </t>
  </si>
  <si>
    <t xml:space="preserve"> AV 0389 </t>
  </si>
  <si>
    <t>EXAUSTOR CENTRIFUGO SIROCO TRIFASICO MODELO EC4-TN</t>
  </si>
  <si>
    <t xml:space="preserve"> 17.2.2 </t>
  </si>
  <si>
    <t xml:space="preserve"> AV 0390 </t>
  </si>
  <si>
    <t>EXAUSTOR CENTRIFUGO SIROCO TRIFASICO EC5-TN-3</t>
  </si>
  <si>
    <t xml:space="preserve"> 17.2.3 </t>
  </si>
  <si>
    <t xml:space="preserve"> AV 0391 </t>
  </si>
  <si>
    <t>CAIXA DE VENTILACAO PARA FORRO CAB-250 - 220V - S&amp;P</t>
  </si>
  <si>
    <t xml:space="preserve"> 17.2.4 </t>
  </si>
  <si>
    <t xml:space="preserve"> AV 0392 </t>
  </si>
  <si>
    <t>CAIXA DE VENTILACAO PARA FORRO COLARINHO COM BOCAL CVM2500</t>
  </si>
  <si>
    <t xml:space="preserve"> 17.2.5 </t>
  </si>
  <si>
    <t xml:space="preserve"> AV 0393 </t>
  </si>
  <si>
    <t>CAIXA DE VENTILACAO PARA FORRO MODELO: CAB-250N - 220V - S&amp;P</t>
  </si>
  <si>
    <t xml:space="preserve"> 17.2.6 </t>
  </si>
  <si>
    <t xml:space="preserve"> AV 0394 </t>
  </si>
  <si>
    <t>EXAUSTOR AXIAL MULTIVAC MODELO MURO 150A</t>
  </si>
  <si>
    <t xml:space="preserve"> 18 </t>
  </si>
  <si>
    <t>DADOS E VOZ</t>
  </si>
  <si>
    <t xml:space="preserve"> 18.1 </t>
  </si>
  <si>
    <t xml:space="preserve"> 18.2 </t>
  </si>
  <si>
    <t xml:space="preserve"> 18.3 </t>
  </si>
  <si>
    <t xml:space="preserve"> 18.4 </t>
  </si>
  <si>
    <t xml:space="preserve"> AV 0401 </t>
  </si>
  <si>
    <t>CHUMBADOR 3/8"" X 2.1/2"" COM PARAFUSO CBA/CB/CBT ZINCADO</t>
  </si>
  <si>
    <t xml:space="preserve"> 18.5 </t>
  </si>
  <si>
    <t xml:space="preserve"> 18.6 </t>
  </si>
  <si>
    <t xml:space="preserve"> 18.7 </t>
  </si>
  <si>
    <t xml:space="preserve"> 18.8 </t>
  </si>
  <si>
    <t xml:space="preserve"> 18.9 </t>
  </si>
  <si>
    <t xml:space="preserve"> 98307 </t>
  </si>
  <si>
    <t>TOMADA DE REDE RJ45 - FORNECIMENTO E INSTALAÇÃO. AF_08/2025</t>
  </si>
  <si>
    <t xml:space="preserve"> 18.10 </t>
  </si>
  <si>
    <t xml:space="preserve"> 18.11 </t>
  </si>
  <si>
    <t xml:space="preserve"> 18.12 </t>
  </si>
  <si>
    <t xml:space="preserve"> AV 0402 </t>
  </si>
  <si>
    <t>TÊ HORIZONTAL 75 X 50 MM PARA ELETROCALHA METÁLICA (REF. MOPA OU SIMILAR)</t>
  </si>
  <si>
    <t xml:space="preserve"> 18.13 </t>
  </si>
  <si>
    <t xml:space="preserve"> AV 0395 </t>
  </si>
  <si>
    <t>FORNECIMENTO E INSTALAÇÃO DE ELETROCALHA METÁLICA  75 X  50 X 3000 MM (REF. VL 3.01 GE 75/50 VALEMAM OU SIMILAR)</t>
  </si>
  <si>
    <t xml:space="preserve"> 18.14 </t>
  </si>
  <si>
    <t xml:space="preserve"> AV 0396 </t>
  </si>
  <si>
    <t>SUPORTE VERTICAL  100 X 100 MM  PARA FIXAÇÃO DE ELETROCALHA METÁLICA ( REF.: MOPA OU SIMILAR)</t>
  </si>
  <si>
    <t xml:space="preserve"> 18.15 </t>
  </si>
  <si>
    <t xml:space="preserve"> AV 0211 </t>
  </si>
  <si>
    <t>EMENDA INTERNA PARA ELETROCALHA 50x50</t>
  </si>
  <si>
    <t xml:space="preserve"> 18.16 </t>
  </si>
  <si>
    <t xml:space="preserve"> AV 0397 </t>
  </si>
  <si>
    <t>TERMINAL 75 X 50 MM PARA ELETROCALHA METALICA (REF. VL 3.01-25 GE VALEMAM OU SIMILAR)</t>
  </si>
  <si>
    <t xml:space="preserve"> 18.17 </t>
  </si>
  <si>
    <t xml:space="preserve"> 18.18 </t>
  </si>
  <si>
    <t xml:space="preserve"> 18.19 </t>
  </si>
  <si>
    <t xml:space="preserve"> 18.20 </t>
  </si>
  <si>
    <t xml:space="preserve"> 18.21 </t>
  </si>
  <si>
    <t xml:space="preserve"> AV 0286 </t>
  </si>
  <si>
    <t>TOMADA PARA TV, TIPO PINO JACK, COM PLACA</t>
  </si>
  <si>
    <t xml:space="preserve"> 19 </t>
  </si>
  <si>
    <t>URBANIZAÇÃO</t>
  </si>
  <si>
    <t xml:space="preserve"> 19.1 </t>
  </si>
  <si>
    <t>PAVIMENTAÇÃO E ACESSIBILIDADE</t>
  </si>
  <si>
    <t xml:space="preserve"> 19.1.1 </t>
  </si>
  <si>
    <t xml:space="preserve"> 104658 </t>
  </si>
  <si>
    <t>PISO PODOTÁTIL DE ALERTA OU DIRECIONAL, DE CONCRETO, ASSENTADO SOBRE ARGAMASSA. AF_03/2024</t>
  </si>
  <si>
    <t xml:space="preserve"> 19.2 </t>
  </si>
  <si>
    <t>PAISAGISMO</t>
  </si>
  <si>
    <t xml:space="preserve"> 19.2.1 </t>
  </si>
  <si>
    <t xml:space="preserve"> 103946 </t>
  </si>
  <si>
    <t>PLANTIO DE GRAMA ESMERALDA OU SÃO CARLOS OU CURITIBANA, EM PLACAS. AF_07/2024</t>
  </si>
  <si>
    <t xml:space="preserve"> 19.3 </t>
  </si>
  <si>
    <t xml:space="preserve"> 19.3.1 </t>
  </si>
  <si>
    <t xml:space="preserve"> AV 0398 </t>
  </si>
  <si>
    <t>LETRA EM AÇO INOX ESCOVADO/POLIDO 20 X 20CM - INSTALADO</t>
  </si>
  <si>
    <t xml:space="preserve"> 19.3.2 </t>
  </si>
  <si>
    <t xml:space="preserve"> AV 0399 </t>
  </si>
  <si>
    <t>LETRA CAIXA INOX ESCOVADO COLOCADA</t>
  </si>
  <si>
    <t xml:space="preserve"> 20 </t>
  </si>
  <si>
    <t xml:space="preserve"> 20.1 </t>
  </si>
  <si>
    <t xml:space="preserve"> AV 0299 </t>
  </si>
  <si>
    <t>LIMPEZA/REMOÇÃO DE TINTAS EM PISOS E REVESTIMENTOS</t>
  </si>
  <si>
    <t xml:space="preserve"> 20.2 </t>
  </si>
  <si>
    <t xml:space="preserve"> AV 0400 </t>
  </si>
  <si>
    <t>LIMPEZA GERAL</t>
  </si>
  <si>
    <t>CANT - CANTEIRO DE OBRAS</t>
  </si>
  <si>
    <t xml:space="preserve"> 88264 </t>
  </si>
  <si>
    <t>ELETRICISTA COM ENCARGOS COMPLEMENTARES</t>
  </si>
  <si>
    <t xml:space="preserve"> 88247 </t>
  </si>
  <si>
    <t>AUXILIAR DE ELETRICISTA COM ENCARGOS COMPLEMENTARES</t>
  </si>
  <si>
    <t>CPOS/CDHU</t>
  </si>
  <si>
    <t>Quant. =&gt;</t>
  </si>
  <si>
    <t>Preço Total =&gt;</t>
  </si>
  <si>
    <t xml:space="preserve"> 97083 </t>
  </si>
  <si>
    <t>COMPACTAÇÃO MECÂNICA DE SOLO PARA EXECUÇÃO DE RADIER, PISO DE CONCRETO OU LAJE SOBRE SOLO, COM COMPACTADOR DE SOLOS A PERCUSSÃO. AF_09/2021</t>
  </si>
  <si>
    <t>Radier, Piso de Concreto e Laje sobre Solo</t>
  </si>
  <si>
    <t>Telhamento para Cobertura</t>
  </si>
  <si>
    <t xml:space="preserve"> 100382 </t>
  </si>
  <si>
    <t>FABRICAÇÃO E INSTALAÇÃO DE PONTALETES DE MADEIRA NÃO APARELHADA PARA TELHADOS COM ATÉ 2 ÁGUAS E COM TELHA ONDULADA DE FIBROCIMENTO, ALUMÍNIO OU PLÁSTICA EM EDIFÍCIO RESIDENCIAL TÉRREO/SOBRADO, INCLUSO TRANSPORTE VERTICAL. AF_10/2025</t>
  </si>
  <si>
    <t>Estrutura e Trama para Cobertura</t>
  </si>
  <si>
    <t xml:space="preserve"> 92562 </t>
  </si>
  <si>
    <t>FABRICAÇÃO E INSTALAÇÃO DE TESOURA INTEIRA EM MADEIRA NÃO APARELHADA, VÃO DE 10 M, PARA TELHA ONDULADA DE FIBROCIMENTO, METÁLICA, PLÁSTICA OU TERMOACÚSTICA, INCLUSO IÇAMENTO. AF_10/2025</t>
  </si>
  <si>
    <t xml:space="preserve"> 00010777 </t>
  </si>
  <si>
    <t>LOCACAO DE CONTAINER 2,30 X 4,30 M, ALT. 2,50 M, PARA SANITARIO, COM 3 BACIAS, 4 CHUVEIROS, 1 LAVATORIO E 1 MICTORIO (NAO INCLUI MOBILIZACAO/DESMOBILIZACAO)</t>
  </si>
  <si>
    <t>Equipamento</t>
  </si>
  <si>
    <t xml:space="preserve"> 88239 </t>
  </si>
  <si>
    <t>AJUDANTE DE CARPINTEIRO COM ENCARGOS COMPLEMENTARES</t>
  </si>
  <si>
    <t xml:space="preserve"> 88262 </t>
  </si>
  <si>
    <t>CARPINTEIRO DE FORMAS COM ENCARGOS COMPLEMENTARES</t>
  </si>
  <si>
    <t xml:space="preserve"> 00004491 </t>
  </si>
  <si>
    <t>PONTALETE *7,5 X 7,5* CM EM PINUS, MISTA OU EQUIVALENTE DA REGIAO - BRUTA</t>
  </si>
  <si>
    <t xml:space="preserve"> 00002420 </t>
  </si>
  <si>
    <t>DOBRADICA EM ACO/FERRO, 3" X 2 1/2", E= 1,9 A 2 MM, SEM ANEL, CROMADO OU ZINCADO, TAMPA BOLA, COM PARAFUSOS</t>
  </si>
  <si>
    <t xml:space="preserve"> 00007213 </t>
  </si>
  <si>
    <t>TELHA DE FIBROCIMENTO ONDULADA E = 4 MM, DE 2,44 X 0,50 M (SEM AMIANTO)</t>
  </si>
  <si>
    <t xml:space="preserve"> 00020205 </t>
  </si>
  <si>
    <t>RIPA APARELHADA *1,5 X 5* CM, EM MACARANDUBA/MASSARANDUBA, ANGELIM OU EQUIVALENTE DA REGIAO</t>
  </si>
  <si>
    <t xml:space="preserve"> 00043614 </t>
  </si>
  <si>
    <t>TABUA NAO APARELHADA *2,5 X 15* CM, EM MACARANDUBA/MASSARANDUBA, ANGELIM OU EQUIVALENTE DA REGIAO - BRUTA</t>
  </si>
  <si>
    <t xml:space="preserve"> 00039027 </t>
  </si>
  <si>
    <t>PREGO DE ACO POLIDO COM CABECA 19 X 36 (3 1/4 X 9)</t>
  </si>
  <si>
    <t xml:space="preserve"> 00005068 </t>
  </si>
  <si>
    <t>PREGO DE ACO POLIDO COM CABECA 17 X 21 (2 X 11)</t>
  </si>
  <si>
    <t>Sistemas de Medição</t>
  </si>
  <si>
    <t xml:space="preserve"> 88267 </t>
  </si>
  <si>
    <t>ENCANADOR OU BOMBEIRO HIDRÁULICO COM ENCARGOS COMPLEMENTARES</t>
  </si>
  <si>
    <t xml:space="preserve"> 88248 </t>
  </si>
  <si>
    <t>AUXILIAR DE ENCANADOR OU BOMBEIRO HIDRÁULICO COM ENCARGOS COMPLEMENTARES</t>
  </si>
  <si>
    <t xml:space="preserve"> 00038007 </t>
  </si>
  <si>
    <t>CONECTOR, CPVC, SOLDAVEL, 28 MM X 1", PARA AGUA QUENTE</t>
  </si>
  <si>
    <t xml:space="preserve"> 00037957 </t>
  </si>
  <si>
    <t>JOELHO CPVC, SOLDAVEL, 90 GRAUS, 28 MM, PARA AGUA QUENTE</t>
  </si>
  <si>
    <t xml:space="preserve"> 00003148 </t>
  </si>
  <si>
    <t>FITA VEDA ROSCA, EM PTFE, ROLO DE 18 MM X 50 M (L X C)</t>
  </si>
  <si>
    <t xml:space="preserve"> 00037960 </t>
  </si>
  <si>
    <t>JOELHO CPVC, SOLDAVEL, 90 GRAUS, 54 MM, PARA AGUA QUENTE</t>
  </si>
  <si>
    <t xml:space="preserve"> 00038029 </t>
  </si>
  <si>
    <t>TUBO CPVC, SOLDAVEL, 54 MM, AGUA QUENTE PREDIAL (NBR 15884)</t>
  </si>
  <si>
    <t xml:space="preserve"> 00021125 </t>
  </si>
  <si>
    <t>TUBO CPVC, SOLDAVEL, 28 MM, AGUA QUENTE PREDIAL (NBR 15884)</t>
  </si>
  <si>
    <t xml:space="preserve"> 00021114 </t>
  </si>
  <si>
    <t>ADESIVO PARA TUBOS CPVC, *75* G</t>
  </si>
  <si>
    <t xml:space="preserve"> 00044400 </t>
  </si>
  <si>
    <t>BUCHA DE REDUCAO CPVC, SOLDAVEL, 54 X 28 MM, PARA AGUA QUENTE</t>
  </si>
  <si>
    <t xml:space="preserve"> 00006019 </t>
  </si>
  <si>
    <t>REGISTRO GAVETA BRUTO EM LATAO FORJADO, BITOLA 1"</t>
  </si>
  <si>
    <t xml:space="preserve"> 00012769 </t>
  </si>
  <si>
    <t>HIDROMETRO UNIJATO / MEDIDOR DE AGUA, DN 1/2", VAZAO MAXIMA DE 1,5 M3/H, PARA AGUA POTAVEL FRIA, RELOJOARIA PLANA, CLASSE B, HORIZONTAL (SEM CONEXOES)</t>
  </si>
  <si>
    <t>Instalações Elétricas - Rede de Distribuição</t>
  </si>
  <si>
    <t xml:space="preserve"> 91885 </t>
  </si>
  <si>
    <t>LUVA PARA ELETRODUTO, PVC, ROSCÁVEL, DN 32 MM (1"), PARA CIRCUITOS TERMINAIS, INSTALADA EM PAREDE - FORNECIMENTO E INSTALAÇÃO. AF_03/2023</t>
  </si>
  <si>
    <t>Instalações Elétricas - Eletrodutos Embutidos, Cabos, Caixas, Tomadas e Interruptores</t>
  </si>
  <si>
    <t xml:space="preserve"> 91933 </t>
  </si>
  <si>
    <t>CABO DE COBRE FLEXÍVEL ISOLADO, 10 MM², ANTI-CHAMA 0,6/1,0 KV, PARA CIRCUITOS TERMINAIS - FORNECIMENTO E INSTALAÇÃO. AF_03/2023</t>
  </si>
  <si>
    <t xml:space="preserve"> 100578 </t>
  </si>
  <si>
    <t>ASSENTAMENTO DE POSTE DE CONCRETO COM COMPRIMENTO NOMINAL DE 9 M, CARGA NOMINAL MENOR OU IGUAL A 1000 DAN, ENGASTAMENTO SIMPLES COM 1,5 M DE SOLO (NÃO INCLUI FORNECIMENTO). AF_04/2025</t>
  </si>
  <si>
    <t>Postes de Concreto e Metálicos</t>
  </si>
  <si>
    <t>Sistema de Proteção contra Descargas Atmosféricas - SPDA</t>
  </si>
  <si>
    <t xml:space="preserve"> 104749 </t>
  </si>
  <si>
    <t>CONECTOR GRAMPO METÁLICO TIPO OLHAL, PARA SPDA, PARA HASTE DE ATERRAMENTO DE 3/4'' E CABOS DE 10 A 50 MM2 - FORNECIMENTO E INSTALAÇÃO. AF_08/2023</t>
  </si>
  <si>
    <t xml:space="preserve"> 93673 </t>
  </si>
  <si>
    <t>DISJUNTOR TRIPOLAR TIPO DIN, CORRENTE NOMINAL DE 50A - FORNECIMENTO E INSTALAÇÃO. AF_07/2025</t>
  </si>
  <si>
    <t>Instalações Elétricas - Quadros, Cabos, Disjuntores, Contatores e Barramentos Blindados</t>
  </si>
  <si>
    <t xml:space="preserve"> 87367 </t>
  </si>
  <si>
    <t>ARGAMASSA TRAÇO 1:1:6 (EM VOLUME DE CIMENTO, CAL E AREIA MÉDIA ÚMIDA) PARA EMBOÇO/MASSA ÚNICA/ASSENTAMENTO DE ALVENARIA DE VEDAÇÃO, PREPARO MANUAL. AF_08/2019</t>
  </si>
  <si>
    <t>Argamassas</t>
  </si>
  <si>
    <t xml:space="preserve"> 91872 </t>
  </si>
  <si>
    <t>ELETRODUTO RÍGIDO ROSCÁVEL, PVC, DN 32 MM (1"), PARA CIRCUITOS TERMINAIS, INSTALADO EM PAREDE - FORNECIMENTO E INSTALAÇÃO. AF_03/2023</t>
  </si>
  <si>
    <t xml:space="preserve"> 91919 </t>
  </si>
  <si>
    <t>CURVA 180 GRAUS PARA ELETRODUTO, PVC, ROSCÁVEL, DN 32 MM (1"), PARA CIRCUITOS TERMINAIS, INSTALADA EM PAREDE - FORNECIMENTO E INSTALAÇÃO. AF_03/2023</t>
  </si>
  <si>
    <t xml:space="preserve"> 91917 </t>
  </si>
  <si>
    <t>CURVA 90 GRAUS PARA ELETRODUTO, PVC, ROSCÁVEL, DN 32 MM (1"), PARA CIRCUITOS TERMINAIS, INSTALADA EM PAREDE - FORNECIMENTO E INSTALAÇÃO. AF_03/2023</t>
  </si>
  <si>
    <t xml:space="preserve"> 96977 </t>
  </si>
  <si>
    <t>CORDOALHA DE COBRE NU 50 MM², ENTERRADA - FORNECIMENTO E INSTALAÇÃO. AF_08/2023</t>
  </si>
  <si>
    <t xml:space="preserve"> 00039996 </t>
  </si>
  <si>
    <t>VERGALHAO ZINCADO ROSCA TOTAL, 1/4" (6,3 MM)</t>
  </si>
  <si>
    <t xml:space="preserve"> 00003398 </t>
  </si>
  <si>
    <t>ISOLADOR DE PORCELANA, TIPO ROLDANA, DIMENSOES DE *72* X *72* MM, PARA USO EM BAIXA TENSAO</t>
  </si>
  <si>
    <t xml:space="preserve"> 00001062 </t>
  </si>
  <si>
    <t>CAIXA INTERNA/EXTERNA DE MEDICAO PARA 1 MEDIDOR TRIFASICO, COM VISOR, EM CHAPA DE ACO 18 USG (PADRAO DA CONCESSIONARIA LOCAL)</t>
  </si>
  <si>
    <t xml:space="preserve"> 00011267 </t>
  </si>
  <si>
    <t>ARRUELA LISA, REDONDA, DE LATAO POLIDO, DIAMETRO NOMINAL 5/8", DIAMETRO EXTERNO = 34 MM, DIAMETRO DO FURO = 17 MM, ESPESSURA = *2,5* MM</t>
  </si>
  <si>
    <t xml:space="preserve"> 00001094 </t>
  </si>
  <si>
    <t>ARMACAO VERTICAL COM HASTE E CONTRA-PINO, EM CHAPA DE ACO GALVANIZADO 3/16", COM 1 ESTRIBO, SEM ISOLADOR</t>
  </si>
  <si>
    <t xml:space="preserve"> 00004346 </t>
  </si>
  <si>
    <t>PARAFUSO DE FERRO POLIDO, SEXTAVADO, COM ROSCA PARCIAL, DIAMETRO 5/8", COMPRIMENTO 6", COM PORCA E ARRUELA DE PRESSAO MEDIA</t>
  </si>
  <si>
    <t xml:space="preserve"> 00034643 </t>
  </si>
  <si>
    <t>CAIXA DE INSPECAO PARA ATERRAMENTO E PARA RAIOS, EM POLIPROPILENO, DIAMETRO = 300 MM X ALTURA = 400 MM (INCLUIDA TAMPA SEM ESCOTILHA)</t>
  </si>
  <si>
    <t xml:space="preserve"> 00039997 </t>
  </si>
  <si>
    <t>PORCA ZINCADA, SEXTAVADA, DIAMETRO 1/4"</t>
  </si>
  <si>
    <t xml:space="preserve"> 00014153 </t>
  </si>
  <si>
    <t>FITA METALICA PERFURADA, L = *18* MM, ROLO DE 30 M, CARGA RECOMENDADA = *30* KGF</t>
  </si>
  <si>
    <t>Sinalização Vertical Viária</t>
  </si>
  <si>
    <t xml:space="preserve"> 102234 </t>
  </si>
  <si>
    <t>PINTURA IMUNIZANTE PARA MADEIRA, 2 DEMÃOS. AF_01/2021</t>
  </si>
  <si>
    <t>Pintura em Madeira</t>
  </si>
  <si>
    <t xml:space="preserve"> 00005065 </t>
  </si>
  <si>
    <t>PREGO DE ACO POLIDO COM CABECA 10 X 10 (7/8 X 17)</t>
  </si>
  <si>
    <t xml:space="preserve"> 00005069 </t>
  </si>
  <si>
    <t>PREGO DE ACO POLIDO COM CABECA 17 X 27 (2 1/2 X 11)</t>
  </si>
  <si>
    <t xml:space="preserve"> 00004813 </t>
  </si>
  <si>
    <t>PLACA DE OBRA (PARA CONSTRUCAO CIVIL) EM CHAPA GALVANIZADA *N. 22*, ADESIVADA, DE *2,4 X 1,2* M (SEM POSTES PARA FIXACAO)</t>
  </si>
  <si>
    <t xml:space="preserve"> 00004509 </t>
  </si>
  <si>
    <t>SARRAFO *2,5 X 10* CM EM PINUS, MISTA OU EQUIVALENTE DA REGIAO - BRUTA</t>
  </si>
  <si>
    <t>Instalações para Canteiros de Obras</t>
  </si>
  <si>
    <t xml:space="preserve"> 91692 </t>
  </si>
  <si>
    <t>SERRA CIRCULAR DE BANCADA COM MOTOR ELÉTRICO POTÊNCIA DE 5HP, COM COIFA PARA DISCO 10" - CHP DIURNO. AF_08/2015</t>
  </si>
  <si>
    <t>Custos Horários Produtivo e Improdutivo dos Equipamentos</t>
  </si>
  <si>
    <t>CHP</t>
  </si>
  <si>
    <t xml:space="preserve"> 94974 </t>
  </si>
  <si>
    <t>CONCRETO MAGRO PARA LASTRO, TRAÇO 1:4,5:4,5 (EM MASSA SECA DE CIMENTO/ AREIA MÉDIA/ BRITA 1) - PREPARO MANUAL. AF_05/2021</t>
  </si>
  <si>
    <t xml:space="preserve"> 91693 </t>
  </si>
  <si>
    <t>SERRA CIRCULAR DE BANCADA COM MOTOR ELÉTRICO POTÊNCIA DE 5HP, COM COIFA PARA DISCO 10" - CHI DIURNO. AF_08/2015</t>
  </si>
  <si>
    <t>CHI</t>
  </si>
  <si>
    <t xml:space="preserve"> 00006194 </t>
  </si>
  <si>
    <t>TABUA *2,5 X 15 CM EM PINUS, MISTA OU EQUIVALENTE DA REGIAO - BRUTA</t>
  </si>
  <si>
    <t xml:space="preserve"> 00005061 </t>
  </si>
  <si>
    <t>PREGO DE ACO POLIDO COM CABECA 18 X 27 (2 1/2 X 10)</t>
  </si>
  <si>
    <t xml:space="preserve"> 00007243 </t>
  </si>
  <si>
    <t>TELHA TRAPEZOIDAL EM ACO ZINCADO, SEM PINTURA, ALTURA DE APROXIMADAMENTE 40 MM, ESPESSURA DE 0,50 MM E LARGURA UTIL DE 980 MM</t>
  </si>
  <si>
    <t>Mão de Obra</t>
  </si>
  <si>
    <t xml:space="preserve"> 88273 </t>
  </si>
  <si>
    <t>MARCENEIRO COM ENCARGOS COMPLEMENTARES</t>
  </si>
  <si>
    <t xml:space="preserve"> 88310 </t>
  </si>
  <si>
    <t>PINTOR COM ENCARGOS COMPLEMENTARES</t>
  </si>
  <si>
    <t xml:space="preserve"> 88325 </t>
  </si>
  <si>
    <t>VIDRACEIRO COM ENCARGOS COMPLEMENTARES</t>
  </si>
  <si>
    <t xml:space="preserve"> 97063 </t>
  </si>
  <si>
    <t>MONTAGEM E DESMONTAGEM DE ANDAIME MODULAR FACHADEIRO, COM PISO METÁLICO, PARA EDIFÍCIOS COM MULTIPLOS PAVIMENTOS (EXCLUSIVE ANDAIME E LIMPEZA). AF_03/2024</t>
  </si>
  <si>
    <t>Equipamentos de Proteção Coletiva</t>
  </si>
  <si>
    <t xml:space="preserve"> 00020193 </t>
  </si>
  <si>
    <t>LOCACAO DE ANDAIME METALICO TIPO FACHADEIRO, PECAS COM APROXIMADAMENTE 1,20 M DE LARGURA E 2,0 M DE ALTURA, INCLUINDO DIAGONAIS EM X, BARRAS DE LIGACAO, SAPATAS E DEMAIS ITENS NECESSARIOS A MONTAGEM (NAO INCLUI INSTALACAO)</t>
  </si>
  <si>
    <t>M2XMES</t>
  </si>
  <si>
    <t>Locação de Obras</t>
  </si>
  <si>
    <t xml:space="preserve"> 00004433 </t>
  </si>
  <si>
    <t>CAIBRO NAO APARELHADO *6 X 6* CM, EM MACARANDUBA/MASSARANDUBA, ANGELIM OU EQUIVALENTE DA REGIAO - BRUTA</t>
  </si>
  <si>
    <t xml:space="preserve"> 00010567 </t>
  </si>
  <si>
    <t>TABUA *2,5 X 23* CM EM PINUS, MISTA OU EQUIVALENTE DA REGIAO - BRUTA</t>
  </si>
  <si>
    <t xml:space="preserve"> 00004417 </t>
  </si>
  <si>
    <t>SARRAFO NAO APARELHADO *2,5 X 7* CM, EM MACARANDUBA/MASSARANDUBA, ANGELIM, PEROBA-ROSA OU EQUIVALENTE DA REGIAO - BRUTA</t>
  </si>
  <si>
    <t xml:space="preserve"> 00007356 </t>
  </si>
  <si>
    <t>TINTA LATEX ACRILICA PREMIUM, COR BRANCO FOSCO</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</si>
  <si>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</si>
  <si>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</si>
  <si>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5678 </t>
  </si>
  <si>
    <t>RETROESCAVADEIRA SOBRE RODAS COM CARREGADEIRA, TRAÇÃO 4X4, POTÊNCIA LÍQ. 88 HP, CAÇAMBA CARREG. CAP. MÍN. 1 M3, CAÇAMBA RETRO CAP. 0,26 M3, PESO OPERACIONAL MÍN. 6.674 KG, PROFUNDIDADE ESCAVAÇÃO MÁX. 4,37 M - CHP DIURNO. AF_06/2014</t>
  </si>
  <si>
    <t>Lastro</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</si>
  <si>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</si>
  <si>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</si>
  <si>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</si>
  <si>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</si>
  <si>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Fundações Rasas (Blocos, Sapatas, Vigas Baldrame)</t>
  </si>
  <si>
    <t xml:space="preserve"> 00004517 </t>
  </si>
  <si>
    <t>SARRAFO *2,5 X 7,5* CM EM PINUS, MISTA OU EQUIVALENTE DA REGIAO - BRUTA</t>
  </si>
  <si>
    <t xml:space="preserve"> 00002692 </t>
  </si>
  <si>
    <t>DESMOLDANTE PROTETOR PARA FORMAS DE MADEIRA, DE BASE OLEOSA EMULSIONADA EM AGUA</t>
  </si>
  <si>
    <t xml:space="preserve"> 00005074 </t>
  </si>
  <si>
    <t>PREGO DE ACO POLIDO COM CABECA 15 X 18 (1 1/2 X 13)</t>
  </si>
  <si>
    <t xml:space="preserve"> 00040304 </t>
  </si>
  <si>
    <t>PREGO DE ACO POLIDO COM CABECA DUPLA 17 X 27 (2 1/2 X 11)</t>
  </si>
  <si>
    <t xml:space="preserve"> 00006212 </t>
  </si>
  <si>
    <t>TABUA *2,5 X 30 CM EM PINUS, MISTA OU EQUIVALENTE DA REGIAO - BRUTA</t>
  </si>
  <si>
    <t xml:space="preserve"> 92800 </t>
  </si>
  <si>
    <t>CORTE E DOBRA DE AÇO CA-60, DIÂMETRO DE 5,0 MM. AF_06/2022</t>
  </si>
  <si>
    <t>Armação para Estruturas de Concreto Armado</t>
  </si>
  <si>
    <t xml:space="preserve"> 88238 </t>
  </si>
  <si>
    <t>AJUDANTE DE ARMADOR COM ENCARGOS COMPLEMENTARES</t>
  </si>
  <si>
    <t xml:space="preserve"> 88245 </t>
  </si>
  <si>
    <t>ARMADOR COM ENCARGOS COMPLEMENTARES</t>
  </si>
  <si>
    <t xml:space="preserve"> 00043132 </t>
  </si>
  <si>
    <t>ARAME RECOZIDO 16 BWG, D = 1,65 MM (0,016 KG/M) OU 18 BWG, D = 1,25 MM (0,01 KG/M)</t>
  </si>
  <si>
    <t xml:space="preserve"> 00039017 </t>
  </si>
  <si>
    <t>ESPACADOR / DISTANCIADOR CIRCULAR COM ENTRADA LATERAL, EM PLASTICO, PARA VERGALHAO *4,2 A 12,5* MM, COBRIMENTO 20 MM</t>
  </si>
  <si>
    <t xml:space="preserve"> 92801 </t>
  </si>
  <si>
    <t>CORTE E DOBRA DE AÇO CA-50, DIÂMETRO DE 6,3 MM. AF_06/2022</t>
  </si>
  <si>
    <t xml:space="preserve"> 92802 </t>
  </si>
  <si>
    <t>CORTE E DOBRA DE AÇO CA-50, DIÂMETRO DE 8,0 MM. AF_06/2022</t>
  </si>
  <si>
    <t xml:space="preserve"> 92803 </t>
  </si>
  <si>
    <t>CORTE E DOBRA DE AÇO CA-50, DIÂMETRO DE 10,0 MM. AF_06/2022</t>
  </si>
  <si>
    <t xml:space="preserve"> 92804 </t>
  </si>
  <si>
    <t>CORTE E DOBRA DE AÇO CA-50, DIÂMETRO DE 12,5 MM. AF_06/2022</t>
  </si>
  <si>
    <t xml:space="preserve"> 92805 </t>
  </si>
  <si>
    <t>CORTE E DOBRA DE AÇO CA-50, DIÂMETRO DE 16,0 MM. AF_06/2022</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</si>
  <si>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</si>
  <si>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</si>
  <si>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</si>
  <si>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</si>
  <si>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00001525 </t>
  </si>
  <si>
    <t>CONCRETO USINADO BOMBEAVEL, CLASSE DE RESISTENCIA C30, BRITA 0 E 1, SLUMP = 100 +/- 20 MM, COM BOMBEAMENTO (DISPONIBILIZACAO DE BOMBA), SEM O LANCAMENTO (NBR 8953)</t>
  </si>
  <si>
    <t>Aterros, Bases, Sub bases e Imprimações</t>
  </si>
  <si>
    <t xml:space="preserve"> 5851 </t>
  </si>
  <si>
    <t>TRATOR DE ESTEIRAS, POTÊNCIA 150 HP, PESO OPERACIONAL 16,7 T, COM RODA MOTRIZ ELEVADA E LÂMINA 3,18 M3 - CHP DIURNO. AF_06/2014</t>
  </si>
  <si>
    <t xml:space="preserve"> 5853 </t>
  </si>
  <si>
    <t>TRATOR DE ESTEIRAS, POTÊNCIA 150 HP, PESO OPERACIONAL 16,7 T, COM RODA MOTRIZ ELEVADA E LÂMINA 3,18 M3 - CHI DIURNO. AF_06/2014</t>
  </si>
  <si>
    <t>Aterro e Reaterro de Valas</t>
  </si>
  <si>
    <t xml:space="preserve"> 91533 </t>
  </si>
  <si>
    <t>COMPACTADOR DE SOLOS DE PERCUSSÃO (SOQUETE) COM MOTOR A GASOLINA 4 TEMPOS, POTÊNCIA 4 CV - CHP DIURNO. AF_08/2015</t>
  </si>
  <si>
    <t xml:space="preserve"> 5901 </t>
  </si>
  <si>
    <t>CAMINHÃO PIPA 10.000 L TRUCADO, PESO BRUTO TOTAL 23.000 KG, CARGA ÚTIL MÁXIMA 15.935 KG, DISTÂNCIA ENTRE EIXOS 4,8 M, POTÊNCIA 230 CV, INCLUSIVE TANQUE DE AÇO PARA TRANSPORTE DE ÁGUA - CHP DIURNO. AF_06/2014</t>
  </si>
  <si>
    <t xml:space="preserve"> 5903 </t>
  </si>
  <si>
    <t>CAMINHÃO PIPA 10.000 L TRUCADO, PESO BRUTO TOTAL 23.000 KG, CARGA ÚTIL MÁXIMA 15.935 KG, DISTÂNCIA ENTRE EIXOS 4,8 M, POTÊNCIA 230 CV, INCLUSIVE TANQUE DE AÇO PARA TRANSPORTE DE ÁGUA - CHI DIURNO. AF_06/2014</t>
  </si>
  <si>
    <t>Impermeabilização, Proteção Mecânica e Tratamento de Junta</t>
  </si>
  <si>
    <t xml:space="preserve"> 88243 </t>
  </si>
  <si>
    <t>AJUDANTE ESPECIALIZADO COM ENCARGOS COMPLEMENTARES</t>
  </si>
  <si>
    <t xml:space="preserve"> 88270 </t>
  </si>
  <si>
    <t>IMPERMEABILIZADOR COM ENCARGOS COMPLEMENTARES</t>
  </si>
  <si>
    <t xml:space="preserve"> 00000626 </t>
  </si>
  <si>
    <t>MANTA LIQUIDA DE BASE ASFALTICA MODIFICADA COM A ADICAO DE ELASTOMEROS DILUIDOS EM SOLVENTE ORGANICO, APLICACAO A FRIO (MEMBRANA DE EMULSAO ASFALTICA PARA IMPERMEABILIZACAO FLEXIVEL)</t>
  </si>
  <si>
    <t>FUES - FUNDAÇÕES E ESTRUTURAS</t>
  </si>
  <si>
    <t xml:space="preserve"> 90776 </t>
  </si>
  <si>
    <t>ENCARREGADO GERAL COM ENCARGOS COMPLEMENTARES</t>
  </si>
  <si>
    <t xml:space="preserve"> 90778 </t>
  </si>
  <si>
    <t>ENGENHEIRO CIVIL DE OBRA PLENO COM ENCARGOS COMPLEMENTARES</t>
  </si>
  <si>
    <t>SBC</t>
  </si>
  <si>
    <t>Fôrmas para Estruturas de Concreto Armado</t>
  </si>
  <si>
    <t xml:space="preserve"> 92263 </t>
  </si>
  <si>
    <t>FABRICAÇÃO DE FÔRMA PARA PILARES E ESTRUTURAS SIMILARES, EM CHAPA DE MADEIRA COMPENSADA RESINADA, E = 17 MM. AF_09/2020</t>
  </si>
  <si>
    <t xml:space="preserve"> 00040271 </t>
  </si>
  <si>
    <t>LOCACAO DE APRUMADOR METALICO DE PILAR, COM ALTURA E ANGULO REGULAVEIS, EXTENSAO DE *1,50* A *2,80* M</t>
  </si>
  <si>
    <t xml:space="preserve"> 00040287 </t>
  </si>
  <si>
    <t>LOCACAO DE BARRA DE ANCORAGEM DE 0,80 A 1,20 M DE EXTENSAO, COM ROSCA DE 5/8", INCLUINDO PORCA E FLANGE</t>
  </si>
  <si>
    <t xml:space="preserve"> 00040275 </t>
  </si>
  <si>
    <t>LOCACAO DE VIGA SANDUICHE METALICA VAZADA PARA TRAVAMENTO DE PILARES, ALTURA DE *8* CM, LARGURA DE *6* CM E EXTENSAO DE 2 M</t>
  </si>
  <si>
    <t xml:space="preserve"> 92265 </t>
  </si>
  <si>
    <t>FABRICAÇÃO DE FÔRMA PARA VIGAS, EM CHAPA DE MADEIRA COMPENSADA RESINADA, E = 17 MM. AF_09/2020</t>
  </si>
  <si>
    <t xml:space="preserve"> 00010749 </t>
  </si>
  <si>
    <t>LOCACAO DE ESCORA METALICA TELESCOPICA, COM ALTURA REGULAVEL DE *1,80* A *3,20* M, COM CAPACIDADE DE CARGA DE NO MINIMO 1000 KGF (10 KN), INCLUSO TRIPE E FORCADO</t>
  </si>
  <si>
    <t xml:space="preserve"> 00040339 </t>
  </si>
  <si>
    <t>LOCACAO DE CRUZETA, SIMPLES, PARA ESCORA METALICA, COMPRIMENTO ENTRE 50 A 60 CM, PARA ESCORA DE 1,80 A 3,20 METROS E TUBO EXTERNO ATE 48 MM DE DIAMETRO</t>
  </si>
  <si>
    <t>SEES - SERVIÇOS ESPECIAIS</t>
  </si>
  <si>
    <t xml:space="preserve"> 12236 </t>
  </si>
  <si>
    <t>ORSE</t>
  </si>
  <si>
    <t>Tela aço soldada nervurada CA-60, malha 20x20cm, ferro 3.4mm, painel 2x3m, (0,72kg/m²), Malha Pop Leve Gerdau ou similar</t>
  </si>
  <si>
    <t xml:space="preserve"> 92273 </t>
  </si>
  <si>
    <t>FABRICAÇÃO DE ESCORAS DO TIPO PONTALETE, EM MADEIRA, PARA PÉ-DIREITO SIMPLES. AF_09/2020</t>
  </si>
  <si>
    <t xml:space="preserve"> 00006193 </t>
  </si>
  <si>
    <t>TABUA NAO APARELHADA *2,5 X 20* CM, EM MACARANDUBA/MASSARANDUBA, ANGELIM OU EQUIVALENTE DA REGIAO - BRUTA</t>
  </si>
  <si>
    <t xml:space="preserve"> 97087 </t>
  </si>
  <si>
    <t>CAMADA SEPARADORA PARA EXECUÇÃO DE RADIER, PISO DE CONCRETO OU LAJE SOBRE SOLO, EM LONA PLÁSTICA. AF_09/2021</t>
  </si>
  <si>
    <t xml:space="preserve"> 97096 </t>
  </si>
  <si>
    <t>CONCRETAGEM DE RADIER, PISO DE CONCRETO OU LAJE SOBRE SOLO, FCK 30 MPA - LANÇAMENTO, ADENSAMENTO E ACABAMENTO. AF_09/2021</t>
  </si>
  <si>
    <t xml:space="preserve"> 97086 </t>
  </si>
  <si>
    <t>FABRICAÇÃO, MONTAGEM E DESMONTAGEM DE FORMA PARA RADIER, PISO DE CONCRETO OU LAJE SOBRE SOLO, EM MADEIRA SERRADA, 4 UTILIZAÇÕES. AF_09/2021</t>
  </si>
  <si>
    <t xml:space="preserve"> 97082 </t>
  </si>
  <si>
    <t>ESCAVAÇÃO MANUAL DE VIGA DE BORDA PARA RADIER. AF_09/2021</t>
  </si>
  <si>
    <t xml:space="preserve"> 96624 </t>
  </si>
  <si>
    <t>LASTRO COM MATERIAL GRANULAR (PEDRA BRITADA N.2), APLICADO EM PISOS OU LAJES SOBRE SOLO, ESPESSURA DE *10 CM*. AF_01/2024</t>
  </si>
  <si>
    <t xml:space="preserve"> 97091 </t>
  </si>
  <si>
    <t>ARMAÇÃO PARA EXECUÇÃO DE RADIER, PISO DE CONCRETO OU LAJE SOBRE SOLO, COM USO DE TELA Q-159. AF_09/2021</t>
  </si>
  <si>
    <t>Alvenaria de Vedação</t>
  </si>
  <si>
    <t xml:space="preserve"> 87292 </t>
  </si>
  <si>
    <t>ARGAMASSA TRAÇO 1:2:8 (EM VOLUME DE CIMENTO, CAL E AREIA MÉDIA ÚMIDA) PARA EMBOÇO/MASSA ÚNICA/ASSENTAMENTO DE ALVENARIA DE VEDAÇÃO, PREPARO MECÂNICO COM BETONEIRA 400 L. AF_08/2019</t>
  </si>
  <si>
    <t xml:space="preserve"> 00037593 </t>
  </si>
  <si>
    <t>BLOCO CERAMICO / TIJOLO VAZADO PARA ALVENARIA DE VEDACAO, FUROS NA VERTICAL DE 14 X 19 X 39 CM (L X A X C)</t>
  </si>
  <si>
    <t xml:space="preserve"> 00034547 </t>
  </si>
  <si>
    <t>TELA DE ACO SOLDADA GALVANIZADA/ZINCADA PARA ALVENARIA, FIO D = *1,20 A 1,70* MM, MALHA 15 X 15 MM, (C X L) *50 X 12* CM</t>
  </si>
  <si>
    <t xml:space="preserve"> 00037395 </t>
  </si>
  <si>
    <t>PINO DE ACO COM FURO, HASTE = 27 MM (ACAO DIRETA)</t>
  </si>
  <si>
    <t>CENTO</t>
  </si>
  <si>
    <t>PARE - PAREDES/PAINEIS</t>
  </si>
  <si>
    <t xml:space="preserve"> 11639 </t>
  </si>
  <si>
    <t>Cobogo cimento, (elemento vazado,circular), 30 x 30 x 5cm</t>
  </si>
  <si>
    <t>un</t>
  </si>
  <si>
    <t>Vergas, contravergas e fixação de alvenaria</t>
  </si>
  <si>
    <t xml:space="preserve"> 89995 </t>
  </si>
  <si>
    <t>GRAUTEAMENTO DE CINTA SUPERIOR OU DE VERGA EM ALVENARIA ESTRUTURAL. AF_09/2021</t>
  </si>
  <si>
    <t>Graute e Armação</t>
  </si>
  <si>
    <t xml:space="preserve"> 87294 </t>
  </si>
  <si>
    <t>ARGAMASSA TRAÇO 1:2:9 (EM VOLUME DE CIMENTO, CAL E AREIA MÉDIA ÚMIDA) PARA EMBOÇO/MASSA ÚNICA/ASSENTAMENTO DE ALVENARIA DE VEDAÇÃO, PREPARO MECÂNICO COM BETONEIRA 600 L. AF_08/2019</t>
  </si>
  <si>
    <t xml:space="preserve"> 00000660 </t>
  </si>
  <si>
    <t>CANALETA DE CONCRETO 19 X 19 X 19 CM (CLASSE C - NBR 6136)</t>
  </si>
  <si>
    <t xml:space="preserve"> 89994 </t>
  </si>
  <si>
    <t>GRAUTEAMENTO DE CINTA INTERMEDIÁRIA OU DE CONTRAVERGA EM ALVENARIA ESTRUTURAL. AF_09/2021</t>
  </si>
  <si>
    <t xml:space="preserve"> 00000658 </t>
  </si>
  <si>
    <t>CANALETA DE CONCRETO 9 X 19 X 19 CM (CLASSE C - NBR 6136)</t>
  </si>
  <si>
    <t xml:space="preserve"> 88278 </t>
  </si>
  <si>
    <t>MONTADOR DE ESTRUTURAS METÁLICAS COM ENCARGOS COMPLEMENTARES</t>
  </si>
  <si>
    <t xml:space="preserve"> 00039419 </t>
  </si>
  <si>
    <t>PERFIL GUIA, FORMATO U, EM ACO ZINCADO, PARA ESTRUTURA PAREDE DRYWALL, E = 0,5 MM, 70 X 3000 MM (L X C)</t>
  </si>
  <si>
    <t xml:space="preserve"> 00039435 </t>
  </si>
  <si>
    <t>PARAFUSO DRY WALL, EM ACO FOSFATIZADO, CABECA TROMBETA E PONTA AGULHA (TA), COMPRIMENTO 25 MM</t>
  </si>
  <si>
    <t xml:space="preserve"> 00039422 </t>
  </si>
  <si>
    <t>PERFIL MONTANTE, FORMATO C, EM ACO ZINCADO, PARA ESTRUTURA PAREDE DRYWALL, E = 0,5 MM, 70 X 3000 MM (L X C)</t>
  </si>
  <si>
    <t xml:space="preserve"> 00039432 </t>
  </si>
  <si>
    <t>FITA DE PAPEL REFORCADA COM LAMINA DE METAL PARA REFORCO DE CANTOS DE CHAPA DE GESSO PARA DRYWALL</t>
  </si>
  <si>
    <t xml:space="preserve"> 00037586 </t>
  </si>
  <si>
    <t>PINO DE ACO COM ARRUELA CONICA, DIAMETRO ARRUELA = *23* MM E COMP HASTE = *27* MM (ACAO INDIRETA)</t>
  </si>
  <si>
    <t xml:space="preserve"> 00039443 </t>
  </si>
  <si>
    <t>PARAFUSO DRY WALL, EM ACO ZINCADO, CABECA LENTILHA E PONTA BROCA (LB), LARGURA 4,2 MM, COMPRIMENTO 13 MM</t>
  </si>
  <si>
    <t xml:space="preserve"> 00039417 </t>
  </si>
  <si>
    <t>PLACA / CHAPA DE GESSO ACARTONADO, RESISTENTE A UMIDADE (RU), COR VERDE, E = 12,5 MM, 1200 X 2400 MM (L X C)</t>
  </si>
  <si>
    <t xml:space="preserve"> 00039431 </t>
  </si>
  <si>
    <t>FITA DE PAPEL MICROPERFURADO, 50 X 150 MM, PARA TRATAMENTO DE JUNTAS DE CHAPA DE GESSO PARA DRYWALL</t>
  </si>
  <si>
    <t xml:space="preserve"> 00039434 </t>
  </si>
  <si>
    <t>MASSA DE REJUNTE EM PO PARA DRYWALL, A BASE DE GESSO, SECAGEM RAPIDA, PARA TRATAMENTO DE JUNTAS DE CHAPA DE GESSO (NECESSITA ADICAO DE AGUA)</t>
  </si>
  <si>
    <t xml:space="preserve"> 1979 </t>
  </si>
  <si>
    <t>Isolamento acústico c/ painel  em lã de vidro e = 50mm (isover-santa marina ref psi - 30/50mm ou similar)</t>
  </si>
  <si>
    <t>Isolamento Acústico</t>
  </si>
  <si>
    <t xml:space="preserve"> 00039437 </t>
  </si>
  <si>
    <t>PARAFUSO DRY WALL, EM ACO FOSFATIZADO, CABECA TROMBETA E PONTA AGULHA (TA), COMPRIMENTO 45 MM</t>
  </si>
  <si>
    <t xml:space="preserve"> 00039413 </t>
  </si>
  <si>
    <t>PLACA / CHAPA DE GESSO ACARTONADO, STANDARD (ST), COR BRANCA, E = 12,5 MM, 1200 X 2400 MM (L X C)</t>
  </si>
  <si>
    <t>Paredes em Drywall</t>
  </si>
  <si>
    <t xml:space="preserve"> 00003990 </t>
  </si>
  <si>
    <t>TABUA APARELHADA *2,5 X 25* CM, EM MACARANDUBA/MASSARANDUBA, ANGELIM OU EQUIVALENTE DA REGIAO</t>
  </si>
  <si>
    <t>Instalações de Divisórias Diversas</t>
  </si>
  <si>
    <t xml:space="preserve"> 88274 </t>
  </si>
  <si>
    <t>MARMORISTA/GRANITEIRO COM ENCARGOS COMPLEMENTARES</t>
  </si>
  <si>
    <t xml:space="preserve"> 00000131 </t>
  </si>
  <si>
    <t>ADESIVO ESTRUTURAL A BASE DE RESINA EPOXI, BICOMPONENTE, PASTOSO (TIXOTROPICO)</t>
  </si>
  <si>
    <t xml:space="preserve"> 00037596 </t>
  </si>
  <si>
    <t>ARGAMASSA COLANTE TIPO AC III E</t>
  </si>
  <si>
    <t xml:space="preserve"> 00010698 </t>
  </si>
  <si>
    <t>DIVISORIA, PLACA PRE-MOLDADA EM GRANILITE, MARMORITE OU GRANITINA, E = *3 CM</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</si>
  <si>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</si>
  <si>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</si>
  <si>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</si>
  <si>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</si>
  <si>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00004430 </t>
  </si>
  <si>
    <t>CAIBRO NAO APARELHADO *5 X 6* CM, EM MACARANDUBA/MASSARANDUBA, ANGELIM OU EQUIVALENTE DA REGIAO - BRUTA</t>
  </si>
  <si>
    <t xml:space="preserve"> 00005075 </t>
  </si>
  <si>
    <t>PREGO DE ACO POLIDO COM CABECA 18 X 30 (2 3/4 X 10)</t>
  </si>
  <si>
    <t xml:space="preserve"> 00004472 </t>
  </si>
  <si>
    <t>VIGA NAO APARELHADA *6 X 16* CM, EM MACARANDUBA/MASSARANDUBA, ANGELIM OU EQUIVALENTE DA REGIAO - BRUTA</t>
  </si>
  <si>
    <t xml:space="preserve"> 00004425 </t>
  </si>
  <si>
    <t>VIGA NAO APARELHADA *6 X 12* CM, EM MACARANDUBA/MASSARANDUBA, ANGELIM OU EQUIVALENTE DA REGIAO - BRUTA</t>
  </si>
  <si>
    <t xml:space="preserve"> 00040568 </t>
  </si>
  <si>
    <t>PREGO DE ACO POLIDO COM CABECA 22 X 48 (4 1/4 X 5)</t>
  </si>
  <si>
    <t xml:space="preserve"> 88323 </t>
  </si>
  <si>
    <t>TELHADISTA COM ENCARGOS COMPLEMENTARES</t>
  </si>
  <si>
    <t xml:space="preserve"> 00007194 </t>
  </si>
  <si>
    <t>TELHA DE FIBROCIMENTO ONDULADA E = 6 MM, DE 2,44 X 1,10 M (SEM AMIANTO)</t>
  </si>
  <si>
    <t xml:space="preserve"> 00001607 </t>
  </si>
  <si>
    <t>CONJUNTO ARRUELAS DE VEDACAO 5/16" PARA TELHA FIBROCIMENTO (UMA ARRUELA METALICA E UMA ARRUELA PVC - CONICAS)</t>
  </si>
  <si>
    <t xml:space="preserve"> 00004302 </t>
  </si>
  <si>
    <t>PARAFUSO ZINCADO ROSCA SOBERBA, CABECA SEXTAVADA, 5/16" X 250 MM, PARA FIXACAO DE TELHA EM MADEIRA</t>
  </si>
  <si>
    <t xml:space="preserve"> 00013388 </t>
  </si>
  <si>
    <t>SOLDA EM BARRA DE ESTANHO-CHUMBO 50/50</t>
  </si>
  <si>
    <t xml:space="preserve"> 00005104 </t>
  </si>
  <si>
    <t>REBITE DE REPUXO EM ALUMINIO VAZADO, DIAMETRO 3,2 X 8 MM DE COMPRIMENTO (1KG = 1025 UNIDADES)</t>
  </si>
  <si>
    <t xml:space="preserve"> 00040784 </t>
  </si>
  <si>
    <t>CALHA QUADRADA DE CHAPA DE ACO GALVANIZADA NUM 24, CORTE 100 CM</t>
  </si>
  <si>
    <t xml:space="preserve"> 00000142 </t>
  </si>
  <si>
    <t>SELANTE ELASTICO MONOCOMPONENTE A BASE DE POLIURETANO (PU) PARA JUNTAS DIVERSAS</t>
  </si>
  <si>
    <t>310ML</t>
  </si>
  <si>
    <t xml:space="preserve"> 00040873 </t>
  </si>
  <si>
    <t>RUFO INTERNO/EXTERNO DE CHAPA DE ACO GALVANIZADA NUM 24, CORTE 25 CM</t>
  </si>
  <si>
    <t xml:space="preserve"> 00007216 </t>
  </si>
  <si>
    <t>CUMEEIRA NORMAL PARA TELHA ESTRUTURAL DE FIBROCIMENTO 2 ABAS, E = 6 MM, DE 1050 X 935 MM (SEM AMIANTO)</t>
  </si>
  <si>
    <t xml:space="preserve"> 87372 </t>
  </si>
  <si>
    <t>ARGAMASSA TRAÇO 1:3 (EM VOLUME DE CIMENTO E AREIA MÉDIA ÚMIDA) PARA CONTRAPISO, PREPARO MANUAL. AF_08/2019</t>
  </si>
  <si>
    <t xml:space="preserve"> 00038365 </t>
  </si>
  <si>
    <t>CAMADA SEPARADORA DE FILME DE POLIETILENO 20 A 25 MICRA</t>
  </si>
  <si>
    <t xml:space="preserve"> 00000135 </t>
  </si>
  <si>
    <t>ARGAMASSA POLIMERICA IMPERMEABILIZANTE SEMIFLEXIVEL, BICOMPONENTE, A BASE DE CIMENTO E ADITIVOS</t>
  </si>
  <si>
    <t xml:space="preserve"> 00004030 </t>
  </si>
  <si>
    <t>VEU DE POLIESTER PARA IMPERMEABILIZACAO</t>
  </si>
  <si>
    <t>Esquadrias - Portas</t>
  </si>
  <si>
    <t xml:space="preserve"> 90830 </t>
  </si>
  <si>
    <t>FECHADURA DE EMBUTIR COM CILINDRO, EXTERNA, COMPLETA, ACABAMENTO PADRÃO MÉDIO, INCLUSO EXECUÇÃO DE FURO - FORNECIMENTO E INSTALAÇÃO. AF_10/2025</t>
  </si>
  <si>
    <t xml:space="preserve"> 90823 </t>
  </si>
  <si>
    <t>PORTA DE MADEIRA PARA PINTURA, SEMI-OCA (LEVE OU MÉDIA), 90X210CM, ESPESSURA DE 3,5CM, INCLUSO DOBRADIÇAS - FORNECIMENTO E INSTALAÇÃO. AF_10/2025</t>
  </si>
  <si>
    <t xml:space="preserve"> 100659 </t>
  </si>
  <si>
    <t>ALIZAR DE 5X1,5CM PARA PORTA FIXADO COM PREGOS, PADRÃO MÉDIO - FORNECIMENTO E INSTALAÇÃO. AF_10/2025</t>
  </si>
  <si>
    <t xml:space="preserve"> 90806 </t>
  </si>
  <si>
    <t>BATENTE PARA PORTA DE MADEIRA, FIXAÇÃO COM ARGAMASSA, PADRÃO MÉDIO - FORNECIMENTO E INSTALAÇÃO. AF_10/2025</t>
  </si>
  <si>
    <t xml:space="preserve"> 90822 </t>
  </si>
  <si>
    <t>PORTA DE MADEIRA PARA PINTURA, SEMI-OCA (LEVE OU MÉDIA), 80X210CM, ESPESSURA DE 3,5CM, INCLUSO DOBRADIÇAS - FORNECIMENTO E INSTALAÇÃO. AF_10/2025</t>
  </si>
  <si>
    <t>ESQV - ESQUADRIAS/FERRAGENS/VIDROS</t>
  </si>
  <si>
    <t xml:space="preserve"> 00013284 </t>
  </si>
  <si>
    <t>CIMENTO PORTLAND DE ALTO FORNO (AF) CP III-40</t>
  </si>
  <si>
    <t xml:space="preserve"> 88251 </t>
  </si>
  <si>
    <t>AUXILIAR DE SERRALHEIRO COM ENCARGOS COMPLEMENTARES</t>
  </si>
  <si>
    <t>Esquadrias - Janelas</t>
  </si>
  <si>
    <t xml:space="preserve"> 00034381 </t>
  </si>
  <si>
    <t>JANELA MAXIM-AR, EM ALUMINIO PERFIL 25, 60 X 80 CM (A X L), ACABAMENTO BRANCO OU BRILHANTE, BATENTE DE 4 A 5 CM, COM VIDRO 4 MM, SEM GUARNICAO/ALIZAR</t>
  </si>
  <si>
    <t xml:space="preserve"> 00039961 </t>
  </si>
  <si>
    <t>SILICONE ACETICO USO GERAL INCOLOR 280 G</t>
  </si>
  <si>
    <t xml:space="preserve"> 00004377 </t>
  </si>
  <si>
    <t>PARAFUSO DE ACO ZINCADO COM ROSCA SOBERBA, CABECA CHATA E FENDA SIMPLES, DIAMETRO 4,2 MM, COMPRIMENTO * 32 * MM</t>
  </si>
  <si>
    <t xml:space="preserve"> 00036896 </t>
  </si>
  <si>
    <t>JANELA DE CORRER, EM ALUMINIO PERFIL 25, 100 X 120 CM (A X L), 2 FLS MOVEIS, SEM BANDEIRA, ACABAMENTO BRANCO OU BRILHANTE, BATENTE DE 6 A 7 CM, COM VIDRO 4 MM, SEM GUARNICAO</t>
  </si>
  <si>
    <t xml:space="preserve"> 12929 </t>
  </si>
  <si>
    <t>Porta corta fogo, duas folhas, abrir, classe P90, da DKS ou similar - inclusive batente</t>
  </si>
  <si>
    <t xml:space="preserve"> 001349 </t>
  </si>
  <si>
    <t>ALIZAR/MOLDURA MADEIRA DE LEI 1,5x4,5cm PARA PINTURA</t>
  </si>
  <si>
    <t xml:space="preserve"> 008624 </t>
  </si>
  <si>
    <t>ADUELA/MARCO/BATENTE MADEIRA 3,5x14cm P/PINTURA</t>
  </si>
  <si>
    <t xml:space="preserve"> 002203 </t>
  </si>
  <si>
    <t>TACO DE MADEIRA PARA FIXACAO DE ESQUADRIAS/CAIXILHOS</t>
  </si>
  <si>
    <t xml:space="preserve"> 001450 </t>
  </si>
  <si>
    <t>PREGO FERRO GALVANIZADO 16x24 (285 un/kg)</t>
  </si>
  <si>
    <t xml:space="preserve"> 00011457 </t>
  </si>
  <si>
    <t>TARJETA LIVRE / OCUPADO PARA PORTA DE BANHEIRO, CORPO EM ZAMAC E ESPELHO EM LATAO</t>
  </si>
  <si>
    <t>Chapisco</t>
  </si>
  <si>
    <t xml:space="preserve"> 87313 </t>
  </si>
  <si>
    <t>ARGAMASSA TRAÇO 1:3 (EM VOLUME DE CIMENTO E AREIA GROSSA ÚMIDA) PARA CHAPISCO CONVENCIONAL, PREPARO MECÂNICO COM BETONEIRA 400 L. AF_08/2019</t>
  </si>
  <si>
    <t>Massa Única Interna</t>
  </si>
  <si>
    <t>Revestimentos Cerâmicos Internos</t>
  </si>
  <si>
    <t xml:space="preserve"> 88256 </t>
  </si>
  <si>
    <t>AZULEJISTA OU LADRILHEIRO COM ENCARGOS COMPLEMENTARES</t>
  </si>
  <si>
    <t xml:space="preserve"> 00001381 </t>
  </si>
  <si>
    <t>ARGAMASSA COLANTE AC I PARA CERAMICAS</t>
  </si>
  <si>
    <t xml:space="preserve"> 00010515 </t>
  </si>
  <si>
    <t>REVESTIMENTO EM CERAMICA ESMALTADA, FORMATO MAIOR A 2025 CM2</t>
  </si>
  <si>
    <t xml:space="preserve"> 00007156 </t>
  </si>
  <si>
    <t>TELA DE ACO SOLDADA NERVURADA, CA-60, Q-196, (3,11 KG/M2), DIAMETRO DO FIO = 5,0 MM, LARGURA = 2,45 M, ESPACAMENTO DA MALHA = 10 X 10 CM</t>
  </si>
  <si>
    <t xml:space="preserve"> 00034492 </t>
  </si>
  <si>
    <t>CONCRETO USINADO BOMBEAVEL, CLASSE DE RESISTENCIA C20, COM BRITA 0 E 1, SLUMP = 100 +/- 20 MM, EXCLUI SERVICO DE BOMBEAMENTO (NBR 8953)</t>
  </si>
  <si>
    <t>PISO - PISOS</t>
  </si>
  <si>
    <t xml:space="preserve"> 100490 </t>
  </si>
  <si>
    <t>ARGAMASSA TRAÇO 1:4 (EM VOLUME DE CIMENTO E AREIA MÉDIA ÚMIDA), PREPARO MECÂNICO COM BETONEIRA 600 L. AF_08/2019</t>
  </si>
  <si>
    <t xml:space="preserve"> 3077 </t>
  </si>
  <si>
    <t>Piso alta resistencia, colorido, e=10mm, aplicado com juntas, polido até o esmeril 400 e encerado</t>
  </si>
  <si>
    <t>Serviços</t>
  </si>
  <si>
    <t xml:space="preserve"> 8428 </t>
  </si>
  <si>
    <t>Piso alta resistencia, comum, cor cinza, e=12mm, aplicado com juntas plásticas, sem polimento</t>
  </si>
  <si>
    <t xml:space="preserve"> 12112 </t>
  </si>
  <si>
    <t>Rodape alta resistência, alt=10cm, meia-cana</t>
  </si>
  <si>
    <t>m</t>
  </si>
  <si>
    <t>Forros</t>
  </si>
  <si>
    <t xml:space="preserve"> 00039427 </t>
  </si>
  <si>
    <t>PERFIL CANALETA, FORMATO C, EM ACO ZINCADO, PARA ESTRUTURA FORRO DRYWALL, E = 0,5 MM, *46 X 18* (L X H), COMPRIMENTO 3 M</t>
  </si>
  <si>
    <t xml:space="preserve"> 00043131 </t>
  </si>
  <si>
    <t>ARAME GALVANIZADO 6 BWG, D = 5,16 MM (0,157 KG/M), OU 8 BWG, D = 4,19 MM (0,101 KG/M), OU 10 BWG, D = 3,40 MM (0,0713 KG/M)</t>
  </si>
  <si>
    <t xml:space="preserve"> 00039430 </t>
  </si>
  <si>
    <t>PENDURAL OU PRESILHA REGULADORA, EM ACO GALVANIZADO, COM CORPO, MOLA E REBITE, PARA PERFIL TIPO CANALETA DE ESTRUTURA EM FORROS DRYWALL</t>
  </si>
  <si>
    <t xml:space="preserve"> 00040547 </t>
  </si>
  <si>
    <t>PARAFUSO ZINCADO, AUTOBROCANTE, FLANGEADO, 4,2 MM X 19 MM</t>
  </si>
  <si>
    <t>Pintura Interna</t>
  </si>
  <si>
    <t xml:space="preserve"> 00006085 </t>
  </si>
  <si>
    <t>SELADOR ACRILICO OPACO PREMIUM INTERIOR/EXTERIOR</t>
  </si>
  <si>
    <t xml:space="preserve"> 00003767 </t>
  </si>
  <si>
    <t>LIXA EM FOLHA PARA PAREDE OU MADEIRA, NUMERO 120, COR VERMELHA</t>
  </si>
  <si>
    <t xml:space="preserve"> 00043626 </t>
  </si>
  <si>
    <t>MASSA CORRIDA PARA SUPERFICIES DE AMBIENTES INTERNOS</t>
  </si>
  <si>
    <t>Pintura Externa</t>
  </si>
  <si>
    <t xml:space="preserve"> 00043651 </t>
  </si>
  <si>
    <t>MASSA ACRILICA PARA SUPERFICIES INTERNAS E EXTERNAS</t>
  </si>
  <si>
    <t xml:space="preserve"> 00035693 </t>
  </si>
  <si>
    <t>TINTA LATEX ACRILICA ECONOMICA, COR BRANCA</t>
  </si>
  <si>
    <t xml:space="preserve"> 00038877 </t>
  </si>
  <si>
    <t>MASSA PREMIUM PARA TEXTURA LISA DE BASE ACRILICA, USO INTERNO E EXTERNO</t>
  </si>
  <si>
    <t xml:space="preserve"> 00043653 </t>
  </si>
  <si>
    <t>FUNDO SINTETICO NIVELADOR BRANCO FOSCO PARA MADEIRA</t>
  </si>
  <si>
    <t xml:space="preserve"> 00005318 </t>
  </si>
  <si>
    <t>DILUENTE AGUARRAS</t>
  </si>
  <si>
    <t xml:space="preserve"> 00007311 </t>
  </si>
  <si>
    <t>TINTA ESMALTE SINTETICO PREMIUM ACETINADO</t>
  </si>
  <si>
    <t>SEDI - SERVIÇOS DIVERSOS</t>
  </si>
  <si>
    <t xml:space="preserve"> 9964 </t>
  </si>
  <si>
    <t>Perfil Alumínio, Tubo Retangular 50,80mm x 25,40mm x 1,20mm (0,484kg/m)</t>
  </si>
  <si>
    <t xml:space="preserve"> 7119 </t>
  </si>
  <si>
    <t>Granito branco Siena e= 2cm</t>
  </si>
  <si>
    <t>Peitoris e Chapins</t>
  </si>
  <si>
    <t xml:space="preserve"> 87283 </t>
  </si>
  <si>
    <t>ARGAMASSA TRAÇO 1:6 (EM VOLUME DE CIMENTO E AREIA MÉDIA ÚMIDA) COM ADIÇÃO DE PLASTIFICANTE PARA EMBOÇO/MASSA ÚNICA/ASSENTAMENTO DE ALVENARIA DE VEDAÇÃO, PREPARO MECÂNICO COM BETONEIRA 400 L. AF_08/2019</t>
  </si>
  <si>
    <t xml:space="preserve"> 00034747 </t>
  </si>
  <si>
    <t>PEITORIL EM MARMORE, POLIDO, BRANCO COMUM, L= *15* CM, E= *2,0* CM, COM PINGADEIRA</t>
  </si>
  <si>
    <t>Louças e Metais</t>
  </si>
  <si>
    <t xml:space="preserve"> 00003146 </t>
  </si>
  <si>
    <t>FITA VEDA ROSCA, EM PTFE, ROLO DE 18 MM X 10 M (L X C)</t>
  </si>
  <si>
    <t xml:space="preserve"> 00001368 </t>
  </si>
  <si>
    <t>CHUVEIRO COMUM EM PLASTICO BRANCO, COM CANO, 3 TEMPERATURAS, 5500 W (110/220 V)</t>
  </si>
  <si>
    <t xml:space="preserve"> 86888 </t>
  </si>
  <si>
    <t>BACIA SANITÁRIA COM CAIXA ACOPLADA LOUÇA BRANCA - FORNECIMENTO E INSTALAÇÃO. AF_02/2026</t>
  </si>
  <si>
    <t xml:space="preserve"> 86887 </t>
  </si>
  <si>
    <t>ENGATE FLEXÍVEL EM INOX, 1/2" X 40 CM - FORNECIMENTO E INSTALAÇÃO. AF_02/2026</t>
  </si>
  <si>
    <t xml:space="preserve"> 86884 </t>
  </si>
  <si>
    <t>ENGATE FLEXÍVEL EM PLÁSTICO BRANCO, 1/2" X 30CM - FORNECIMENTO E INSTALAÇÃO. AF_02/2026</t>
  </si>
  <si>
    <t xml:space="preserve"> 86902 </t>
  </si>
  <si>
    <t>LAVATÓRIO LOUÇA BRANCA COM COLUNA, *44 X 35* CM, PADRÃO POPULAR - FORNECIMENTO E INSTALAÇÃO. AF_02/2026</t>
  </si>
  <si>
    <t xml:space="preserve"> 86906 </t>
  </si>
  <si>
    <t>TORNEIRA CROMADA DE MESA, 1/2" OU 3/4", PARA LAVATÓRIO, PADRÃO POPULAR - FORNECIMENTO E INSTALAÇÃO. AF_02/2026</t>
  </si>
  <si>
    <t xml:space="preserve"> 86914 </t>
  </si>
  <si>
    <t>TORNEIRA CROMADA 1/2" OU 3/4" PARA TANQUE, PADRÃO MÉDIO - FORNECIMENTO E INSTALAÇÃO. AF_02/2026</t>
  </si>
  <si>
    <t xml:space="preserve"> 86872 </t>
  </si>
  <si>
    <t>TANQUE DE LOUÇA BRANCA COM COLUNA, 30L OU EQUIVALENTE - FORNECIMENTO E INSTALAÇÃO. AF_02/2026</t>
  </si>
  <si>
    <t xml:space="preserve"> 86877 </t>
  </si>
  <si>
    <t>VÁLVULA EM METAL CROMADO 1.1/2" X 1.1/2" PARA TANQUE OU LAVATÓRIO, COM OU SEM LADRÃO - FORNECIMENTO E INSTALAÇÃO. AF_02/2026</t>
  </si>
  <si>
    <t xml:space="preserve"> 00010432 </t>
  </si>
  <si>
    <t>MICTORIO INDIVIDUAL, SIFONADO, DE LOUCA BRANCA, SEM COMPLEMENTOS</t>
  </si>
  <si>
    <t xml:space="preserve"> 00004351 </t>
  </si>
  <si>
    <t>PARAFUSO NIQUELADO 3 1/2" COM ACABAMENTO CROMADO PARA FIXAR PECA SANITARIA, INCLUI PORCA CEGA, ARRUELA E BUCHA DE NYLON TAMANHO S-8</t>
  </si>
  <si>
    <t xml:space="preserve"> 00021112 </t>
  </si>
  <si>
    <t>VALVULA DE DESCARGA EM METAL CROMADO PARA MICTORIO COM ACIONAMENTO POR PRESSAO E FECHAMENTO AUTOMATICO</t>
  </si>
  <si>
    <t xml:space="preserve"> 00038643 </t>
  </si>
  <si>
    <t>VALVULA EM METAL CROMADO PARA LAVATORIO, 1" SEM LADRAO</t>
  </si>
  <si>
    <t xml:space="preserve"> 00004376 </t>
  </si>
  <si>
    <t>BUCHA DE NYLON SEM ABA S8</t>
  </si>
  <si>
    <t xml:space="preserve"> 00036521 </t>
  </si>
  <si>
    <t>LAVATORIO DE CANTO DE LOUCA BRANCA, SUSPENSO (SEM COLUNA), DIMENSOES *40 X 30* CM (L X C)</t>
  </si>
  <si>
    <t xml:space="preserve"> 00006136 </t>
  </si>
  <si>
    <t>SIFAO EM METAL CROMADO PARA PIA OU LAVATORIO, 1 X 1.1/2"</t>
  </si>
  <si>
    <t xml:space="preserve"> 00020269 </t>
  </si>
  <si>
    <t>LAVATORIO / CUBA DE EMBUTIR, OVAL, DE LOUCA BRANCA, SEM LADRAO, DIMENSOES *50 X 35* CM (L X C)</t>
  </si>
  <si>
    <t xml:space="preserve"> 00004823 </t>
  </si>
  <si>
    <t>MASSA PLASTICA PARA MARMORE/GRANITO</t>
  </si>
  <si>
    <t xml:space="preserve"> 00039397 </t>
  </si>
  <si>
    <t>DESMOLDANTE PARA FORMAS METALICAS A BASE DE OLEO VEGETAL</t>
  </si>
  <si>
    <t xml:space="preserve"> 00004415 </t>
  </si>
  <si>
    <t>SARRAFO NAO APARELHADO *2,5 X 5* CM, EM MACARANDUBA/MASSARANDUBA, ANGELIM, PEROBA-ROSA OU EQUIVALENTE DA REGIAO - BRUTA</t>
  </si>
  <si>
    <t xml:space="preserve"> 00043681 </t>
  </si>
  <si>
    <t>CHAPA/PAINEL DE MADEIRA COMPENSADA RESINADA (MADEIRITE RESINADO ROSA) PARA FORMA DE CONCRETO, DE 2200 X 1100 MM, E = 8 A 12 MM</t>
  </si>
  <si>
    <t xml:space="preserve"> 00010917 </t>
  </si>
  <si>
    <t>TELA DE ACO SOLDADA NERVURADA, CA-60, Q-61, (0,97 KG/M2), DIAMETRO DO FIO = 3,4 MM, LARGURA = 2,45 M, ESPACAMENTO DA MALHA = 15 X 15 CM</t>
  </si>
  <si>
    <t xml:space="preserve"> 13989 </t>
  </si>
  <si>
    <t>Funil Expurgo Hospitalar de aço inox 304  290x300mm e= 0,8mm Sem mesa para embutir - Mirnox ou similar</t>
  </si>
  <si>
    <t xml:space="preserve"> 00001743 </t>
  </si>
  <si>
    <t>CUBA ACO INOX (AISI 304) DE EMBUTIR COM VALVULA 3 1/2", DE *46 X 30 X 12* CM</t>
  </si>
  <si>
    <t xml:space="preserve"> 00011772 </t>
  </si>
  <si>
    <t>TORNEIRA METALICA CROMADA, DE MESA/BANCADA, PARA COZINHA, BICA MOVEL, COM AREJADOR, 1/2" OU 3/4"</t>
  </si>
  <si>
    <t xml:space="preserve"> 00007604 </t>
  </si>
  <si>
    <t>TORNEIRA METALICA CROMADA PARA TANQUE / JARDIM, SEM BICO, CANO LONGO, DE PAREDE, PADRAO POPULAR / USO GERAL, 1/2" OU 3/4"</t>
  </si>
  <si>
    <t>INHI - INSTALAÇÕES HIDROS SANITÁRIAS</t>
  </si>
  <si>
    <t xml:space="preserve"> 981 </t>
  </si>
  <si>
    <t>Fita veda rosca 18mm</t>
  </si>
  <si>
    <t xml:space="preserve"> 10053 </t>
  </si>
  <si>
    <t>Torneira de mesa com fechamento automático, ref.1173, linha Decamatic Eco, DECA ou similar</t>
  </si>
  <si>
    <t xml:space="preserve"> 00045334 </t>
  </si>
  <si>
    <t>FURO PARA TORNEIRA OU OUTROS ACESSORIOS EM BANCADA DE MARMORE/ GRANITO OU OUTRO TIPO DE PEDRA NATURAL</t>
  </si>
  <si>
    <t xml:space="preserve"> 12610 </t>
  </si>
  <si>
    <t>Torneira para lavatório, de mesa, cromada, bica alta, ref.: Flex Plus, 1198 C21, da DECA ou similar</t>
  </si>
  <si>
    <t xml:space="preserve"> 9833 </t>
  </si>
  <si>
    <t>Ducha higiênica com registro, linha Dream, ref. 1984.C87.ACT.CR, da DECA ou similar</t>
  </si>
  <si>
    <t xml:space="preserve"> 00036081 </t>
  </si>
  <si>
    <t>BARRA DE APOIO RETA, EM ACO INOX POLIDO, COMPRIMENTO 80CM, DIAMETRO MINIMO 3 CM</t>
  </si>
  <si>
    <t>INES - INSTALAÇÕES ESPECIAIS</t>
  </si>
  <si>
    <t xml:space="preserve"> 2062 </t>
  </si>
  <si>
    <t>Barra de apoio, reta, fixa, em aço inox, l=40cm, d=1 1/4" - Jackwal ou similar</t>
  </si>
  <si>
    <t xml:space="preserve"> 00036205 </t>
  </si>
  <si>
    <t>BARRA DE APOIO RETA, EM ACO INOX POLIDO, COMPRIMENTO 70CM, DIAMETRO MINIMO 3 CM</t>
  </si>
  <si>
    <t xml:space="preserve"> 00036215 </t>
  </si>
  <si>
    <t>BANCO ARTICULADO PARA BANHO, EM ACO INOX POLIDO, 70* CM X 45* CM</t>
  </si>
  <si>
    <t xml:space="preserve"> 003389 </t>
  </si>
  <si>
    <t>ADESIVO PARA PVC bisnaga de 75 gramas</t>
  </si>
  <si>
    <t xml:space="preserve"> 00021059 </t>
  </si>
  <si>
    <t>RALO FOFO COM REQUADRO, QUADRADO 150 X 150 MM</t>
  </si>
  <si>
    <t xml:space="preserve"> 00011731 </t>
  </si>
  <si>
    <t>GRELHA FIXA, EM PVC BRANCA, QUADRADA, 150 X 150 MM, PARA RALOS E CAIXAS</t>
  </si>
  <si>
    <t>Válvulas e Registros para Sistemas Prediais</t>
  </si>
  <si>
    <t xml:space="preserve"> 00011672 </t>
  </si>
  <si>
    <t>REGISTRO DE ESFERA, PVC, COM VOLANTE, VS, ROSCAVEL, DN 1 1/2", COM CORPO DIVIDIDO</t>
  </si>
  <si>
    <t xml:space="preserve"> 00011677 </t>
  </si>
  <si>
    <t>REGISTRO DE ESFERA, PVC, COM VOLANTE, VS, SOLDAVEL, DN 50 MM, COM CORPO DIVIDIDO</t>
  </si>
  <si>
    <t xml:space="preserve"> 00038383 </t>
  </si>
  <si>
    <t>LIXA D'AGUA EM FOLHA, COR PRETA, GRAO 100</t>
  </si>
  <si>
    <t xml:space="preserve"> 00020080 </t>
  </si>
  <si>
    <t>ADESIVO PLASTICO PARA PVC, FRASCO COM 175 GR</t>
  </si>
  <si>
    <t xml:space="preserve"> 00020083 </t>
  </si>
  <si>
    <t>SOLUCAO PREPARADORA / LIMPADORA PARA PVC, FRASCO COM 1000 CM3</t>
  </si>
  <si>
    <t>Instalações Hidráulicas - Reservação e Bombas de Recalque</t>
  </si>
  <si>
    <t xml:space="preserve"> 00000122 </t>
  </si>
  <si>
    <t>ADESIVO PLASTICO PARA PVC, FRASCO COM *850* GR</t>
  </si>
  <si>
    <t xml:space="preserve"> 00001925 </t>
  </si>
  <si>
    <t>CURVA DE PVC 90 GRAUS, SOLDAVEL, 60 MM, COR MARROM, PARA AGUA FRIA PREDIAL</t>
  </si>
  <si>
    <t xml:space="preserve"> 00000112 </t>
  </si>
  <si>
    <t>ADAPTADOR PVC SOLDAVEL CURTO COM BOLSA E ROSCA, 50 MM X1 1/2", PARA AGUA FRIA</t>
  </si>
  <si>
    <t>Instalações Prediais de Água Fria em PVC</t>
  </si>
  <si>
    <t xml:space="preserve"> 00001959 </t>
  </si>
  <si>
    <t>CURVA DE PVC 90 GRAUS, SOLDAVEL, 50 MM, COR MARROM, PARA AGUA FRIA PREDIAL</t>
  </si>
  <si>
    <t xml:space="preserve"> 00009875 </t>
  </si>
  <si>
    <t>TUBO PVC, SOLDAVEL, DE 50 MM, AGUA FRIA (NBR-5648)</t>
  </si>
  <si>
    <t xml:space="preserve"> 00007130 </t>
  </si>
  <si>
    <t>TE DE REDUCAO, PVC, SOLDAVEL, 90 GRAUS, 50 MM X 32 MM, PARA AGUA FRIA PREDIAL</t>
  </si>
  <si>
    <t xml:space="preserve"> 00006015 </t>
  </si>
  <si>
    <t>REGISTRO GAVETA COM ACABAMENTO E CANOPLA CROMADOS, SIMPLES, BITOLA 1 1/2"</t>
  </si>
  <si>
    <t xml:space="preserve"> 00006005 </t>
  </si>
  <si>
    <t>REGISTRO GAVETA COM ACABAMENTO E CANOPLA CROMADOS, SIMPLES, BITOLA 3/4"</t>
  </si>
  <si>
    <t xml:space="preserve"> 00006024 </t>
  </si>
  <si>
    <t>REGISTRO PRESSAO COM ACABAMENTO E CANOPLA CROMADA, SIMPLES, BITOLA 3/4"</t>
  </si>
  <si>
    <t>Instalações de Gás e Incêndio em Aço e Ferro Galvanizado</t>
  </si>
  <si>
    <t xml:space="preserve"> 00007701 </t>
  </si>
  <si>
    <t>TUBO ACO GALVANIZADO COM COSTURA, CLASSE MEDIA, DN 2.1/2", E = *3,65* MM, PESO *6,51* KG/M (NBR 5580)</t>
  </si>
  <si>
    <t xml:space="preserve"> 00003868 </t>
  </si>
  <si>
    <t>LUVA DE REDUCAO SOLDAVEL, PVC, 25 MM X 20 MM, PARA AGUA FRIA PREDIAL</t>
  </si>
  <si>
    <t xml:space="preserve"> 00000065 </t>
  </si>
  <si>
    <t>ADAPTADOR PVC SOLDAVEL CURTO COM BOLSA E ROSCA, 25 MM X 3/4", PARA AGUA FRIA</t>
  </si>
  <si>
    <t xml:space="preserve"> 00000111 </t>
  </si>
  <si>
    <t>ADAPTADOR PVC SOLDAVEL CURTO COM BOLSA E ROSCA, 50 MM X 1 1/4", PARA AGUA FRIA</t>
  </si>
  <si>
    <t xml:space="preserve"> 00000829 </t>
  </si>
  <si>
    <t>BUCHA DE REDUCAO DE PVC, SOLDAVEL, CURTA, COM 32 X 25 MM, PARA AGUA FRIA PREDIAL</t>
  </si>
  <si>
    <t xml:space="preserve"> 00000813 </t>
  </si>
  <si>
    <t>BUCHA DE REDUCAO DE PVC, SOLDAVEL, LONGA, COM 50 X 25 MM, PARA AGUA FRIA PREDIAL</t>
  </si>
  <si>
    <t xml:space="preserve"> 00000820 </t>
  </si>
  <si>
    <t>BUCHA DE REDUCAO DE PVC, SOLDAVEL, LONGA, COM 50 X 32 MM, PARA AGUA FRIA PREDIAL</t>
  </si>
  <si>
    <t xml:space="preserve"> 00001927 </t>
  </si>
  <si>
    <t>CURVA DE PVC 45 GRAUS, SOLDAVEL, 25 MM, COR MARROM, PARA AGUA FRIA PREDIAL</t>
  </si>
  <si>
    <t xml:space="preserve"> 00001956 </t>
  </si>
  <si>
    <t>CURVA DE PVC 90 GRAUS, SOLDAVEL, 25 MM, COR MARROM, PARA AGUA FRIA PREDIAL</t>
  </si>
  <si>
    <t xml:space="preserve"> 00038025 </t>
  </si>
  <si>
    <t>CURVA DE TRANSPOSICAO, PVC, SOLDAVEL, 25 MM, COR MARROM, PARA AGUA FRIA PREDIAL</t>
  </si>
  <si>
    <t xml:space="preserve"> 00003529 </t>
  </si>
  <si>
    <t>JOELHO PVC, SOLDAVEL, 90 GRAUS, 25 MM, COR MARROM, PARA AGUA FRIA PREDIAL</t>
  </si>
  <si>
    <t xml:space="preserve"> 00003873 </t>
  </si>
  <si>
    <t>LUVA DE CORRER PARA TUBO SOLDAVEL, PVC, 25 MM, PARA AGUA FRIA PREDIAL</t>
  </si>
  <si>
    <t xml:space="preserve"> 00003847 </t>
  </si>
  <si>
    <t>LUVA DE CORRER PARA TUBO SOLDAVEL, PVC, 50 MM, PARA AGUA FRIA PREDIAL</t>
  </si>
  <si>
    <t xml:space="preserve"> 00009868 </t>
  </si>
  <si>
    <t>TUBO PVC, SOLDAVEL, DE 25 MM, AGUA FRIA (NBR-5648)</t>
  </si>
  <si>
    <t xml:space="preserve"> 00009869 </t>
  </si>
  <si>
    <t>TUBO PVC, SOLDAVEL, DE 32 MM, AGUA FRIA (NBR-5648)</t>
  </si>
  <si>
    <t xml:space="preserve"> 00009874 </t>
  </si>
  <si>
    <t>TUBO PVC, SOLDAVEL, DE 40 MM, AGUA FRIA (NBR-5648)</t>
  </si>
  <si>
    <t>Drenagem de ar condicionado</t>
  </si>
  <si>
    <t xml:space="preserve"> 00007139 </t>
  </si>
  <si>
    <t>TE SOLDAVEL, PVC, 90 GRAUS, 25 MM, PARA AGUA FRIA PREDIAL (NBR 5648)</t>
  </si>
  <si>
    <t xml:space="preserve"> 00007136 </t>
  </si>
  <si>
    <t>TE DE REDUCAO, PVC, SOLDAVEL, 90 GRAUS, 32 MM X 25 MM, PARA AGUA FRIA PREDIAL</t>
  </si>
  <si>
    <t xml:space="preserve"> 00007129 </t>
  </si>
  <si>
    <t>TE DE REDUCAO, PVC, SOLDAVEL, 90 GRAUS, 50 MM X 25 MM, PARA AGUA FRIA PREDIAL</t>
  </si>
  <si>
    <t xml:space="preserve"> 00003524 </t>
  </si>
  <si>
    <t>JOELHO PVC, SOLDAVEL, COM BUCHA DE LATAO, 90 GRAUS, 25 MM X 3/4", PARA AGUA FRIA PREDIAL</t>
  </si>
  <si>
    <t xml:space="preserve"> 00020147 </t>
  </si>
  <si>
    <t>JOELHO PVC, SOLDAVEL, COM BUCHA DE LATAO, 90 GRAUS, 25 MM X 1/2", PARA AGUA FRIA PREDIAL</t>
  </si>
  <si>
    <t xml:space="preserve"> AV 001 </t>
  </si>
  <si>
    <t xml:space="preserve"> 6702011 </t>
  </si>
  <si>
    <t>RESERVATÓRIO METÁLICO TIPO TAÇA 25000L H &lt;= 10M DE ALTURA</t>
  </si>
  <si>
    <t xml:space="preserve"> 00011675 </t>
  </si>
  <si>
    <t>REGISTRO DE ESFERA, PVC, COM VOLANTE, VS, SOLDAVEL, DN 32 MM, COM CORPO DIVIDIDO</t>
  </si>
  <si>
    <t xml:space="preserve"> 00001957 </t>
  </si>
  <si>
    <t>CURVA DE PVC 90 GRAUS, SOLDAVEL, 32 MM, COR MARROM, PARA AGUA FRIA PREDIAL</t>
  </si>
  <si>
    <t xml:space="preserve"> BA 1215 </t>
  </si>
  <si>
    <t>Caixas Enterradas</t>
  </si>
  <si>
    <t xml:space="preserve"> 100475 </t>
  </si>
  <si>
    <t>ARGAMASSA TRAÇO 1:3 (EM VOLUME DE CIMENTO E AREIA MÉDIA ÚMIDA) COM ADIÇÃO DE IMPERMEABILIZANTE, PREPARO MECÂNICO COM BETONEIRA 400 L. AF_08/2019</t>
  </si>
  <si>
    <t xml:space="preserve"> 94970 </t>
  </si>
  <si>
    <t>CONCRETO FCK = 20MPA, TRAÇO 1:2,7:3 (EM MASSA SECA DE CIMENTO/ AREIA MÉDIA/ BRITA 1) - PREPARO MECÂNICO COM BETONEIRA 600 L. AF_05/2021</t>
  </si>
  <si>
    <t xml:space="preserve"> 97735 </t>
  </si>
  <si>
    <t>PEÇA RETANGULAR PRÉ-MOLDADA, VOLUME DE CONCRETO DE 30 A 100 LITROS, TAXA DE AÇO APROXIMADA DE 30KG/M³. AF_03/2024</t>
  </si>
  <si>
    <t>Estruturas Pré-Fabricadas e Pré-Moldadas</t>
  </si>
  <si>
    <t xml:space="preserve"> 87316 </t>
  </si>
  <si>
    <t>ARGAMASSA TRAÇO 1:4 (EM VOLUME DE CIMENTO E AREIA GROSSA ÚMIDA) PARA CHAPISCO CONVENCIONAL, PREPARO MECÂNICO COM BETONEIRA 400 L. AF_08/2019</t>
  </si>
  <si>
    <t xml:space="preserve"> 101616 </t>
  </si>
  <si>
    <t>PREPARO DE FUNDO DE VALA COM LARGURA MENOR QUE 1,5 M (ACERTO DO SOLO NATURAL), EM LOCAL COM NÍVEL BAIXO DE INTERFERÊNCIA. AF_01/2026</t>
  </si>
  <si>
    <t>Escoramento e Preparo de Fundo de Valas</t>
  </si>
  <si>
    <t xml:space="preserve"> 00007258 </t>
  </si>
  <si>
    <t>TIJOLO CERAMICO MACICO COMUM DE *5 X 10 X 20* CM (L X A X C)</t>
  </si>
  <si>
    <t xml:space="preserve"> 88628 </t>
  </si>
  <si>
    <t>ARGAMASSA TRAÇO 1:3 (EM VOLUME DE CIMENTO E AREIA MÉDIA ÚMIDA), PREPARO MECÂNICO COM BETONEIRA 400 L. AF_08/2019</t>
  </si>
  <si>
    <t>Instalações Prediais de Esgoto - Caixas e Ralos</t>
  </si>
  <si>
    <t xml:space="preserve"> 00011712 </t>
  </si>
  <si>
    <t>CAIXA SIFONADA, PVC, 150 X 150 X 50 MM, COM GRELHA QUADRADA, BRANCA (NBR 5688)</t>
  </si>
  <si>
    <t xml:space="preserve"> 00011714 </t>
  </si>
  <si>
    <t>CAIXA SIFONADA, PVC, 150 X *185* X 75 MM, COM GRELHA QUADRADA, BRANCA</t>
  </si>
  <si>
    <t xml:space="preserve"> 00011741 </t>
  </si>
  <si>
    <t>RALO SIFONADO CILINDRICO, PVC, 100 X 40 MM, COM GRELHA REDONDA BRANCA</t>
  </si>
  <si>
    <t xml:space="preserve"> 00044945 </t>
  </si>
  <si>
    <t>SIFAO / TUBO SINFONADO EXTENSIVEL/SANFONADO, UNIVERSAL/ SIMPLES, ENTRE *50 A 70* CM, DE PLASTICO BRANCO</t>
  </si>
  <si>
    <t xml:space="preserve"> 00006146 </t>
  </si>
  <si>
    <t>SIFAO PLASTICO TIPO COPO PARA TANQUE, 1.1/4 X 1.1/2"</t>
  </si>
  <si>
    <t xml:space="preserve"> 00006153 </t>
  </si>
  <si>
    <t>VALVULA EM PLASTICO BRANCO PARA TANQUE OU LAVATORIO 1", SEM UNHO E SEM LADRAO</t>
  </si>
  <si>
    <t>Ligações Prediais de Água e Esgoto</t>
  </si>
  <si>
    <t xml:space="preserve"> 88246 </t>
  </si>
  <si>
    <t>ASSENTADOR DE TUBOS COM ENCARGOS COMPLEMENTARES</t>
  </si>
  <si>
    <t xml:space="preserve"> 00020078 </t>
  </si>
  <si>
    <t>PASTA LUBRIFICANTE PARA TUBOS E CONEXOES COM JUNTA ELASTICA, EMBALAGEM DE *400* GR (USO EM PVC, ACO, POLIETILENO E OUTROS)</t>
  </si>
  <si>
    <t xml:space="preserve"> 00001858 </t>
  </si>
  <si>
    <t>CURVA LONGA PVC, PB, JE, 45 GRAUS, DN 100 MM, PARA REDE COLETORA ESGOTO</t>
  </si>
  <si>
    <t xml:space="preserve"> 00000303 </t>
  </si>
  <si>
    <t>ANEL BORRACHA, PARA TUBO PVC, REDE COLETOR ESGOTO, DN 100 MM (NBR 7362)</t>
  </si>
  <si>
    <t>Instalações Prediais de Esgoto - Tubos e Conexões</t>
  </si>
  <si>
    <t xml:space="preserve"> 00001966 </t>
  </si>
  <si>
    <t>CURVA PVC CURTA 90 GRAUS, DN 100 MM, PARA ESGOTO PREDIAL</t>
  </si>
  <si>
    <t xml:space="preserve"> 00000301 </t>
  </si>
  <si>
    <t>ANEL BORRACHA PARA TUBO ESGOTO PREDIAL, DN 100 MM (NBR 5688)</t>
  </si>
  <si>
    <t xml:space="preserve"> 00001933 </t>
  </si>
  <si>
    <t>CURVA PVC CURTA 90 GRAUS, DN 40 MM, PARA ESGOTO PREDIAL</t>
  </si>
  <si>
    <t xml:space="preserve"> 00003528 </t>
  </si>
  <si>
    <t>JOELHO PVC, SOLDAVEL, PB, 45 GRAUS, DN 100 MM, PARA ESGOTO PREDIAL</t>
  </si>
  <si>
    <t xml:space="preserve"> 00003516 </t>
  </si>
  <si>
    <t>JOELHO PVC, SOLDAVEL, BB, 45 GRAUS, DN 40 MM, PARA ESGOTO PREDIAL</t>
  </si>
  <si>
    <t xml:space="preserve"> 00003518 </t>
  </si>
  <si>
    <t>JOELHO PVC, SOLDAVEL, PB, 45 GRAUS, DN 50 MM, PARA ESGOTO PREDIAL</t>
  </si>
  <si>
    <t xml:space="preserve"> 00000296 </t>
  </si>
  <si>
    <t>ANEL BORRACHA PARA TUBO ESGOTO PREDIAL, DN 50 MM (NBR 5688)</t>
  </si>
  <si>
    <t xml:space="preserve"> 00000297 </t>
  </si>
  <si>
    <t>ANEL BORRACHA PARA TUBO ESGOTO PREDIAL, DN 75 MM (NBR 5688)</t>
  </si>
  <si>
    <t xml:space="preserve"> 00003519 </t>
  </si>
  <si>
    <t>JOELHO PVC, SOLDAVEL, PB, 45 GRAUS, DN 75 MM, PARA ESGOTO PREDIAL</t>
  </si>
  <si>
    <t xml:space="preserve"> 00003517 </t>
  </si>
  <si>
    <t>JOELHO PVC, SOLDAVEL, BB, 90 GRAUS, SEM ANEL, DN 40 MM, PARA ESGOTO PREDIAL SECUNDARIO</t>
  </si>
  <si>
    <t xml:space="preserve"> 00003526 </t>
  </si>
  <si>
    <t>JOELHO PVC, SOLDAVEL, PB, 90 GRAUS, DN 50 MM, PARA ESGOTO PREDIAL</t>
  </si>
  <si>
    <t xml:space="preserve"> 00010909 </t>
  </si>
  <si>
    <t>JUNCAO DE REDUCAO INVERTIDA, PVC SOLDAVEL, 100 X 75 MM, SERIE NORMAL PARA ESGOTO PREDIAL</t>
  </si>
  <si>
    <t xml:space="preserve"> 00010908 </t>
  </si>
  <si>
    <t>JUNCAO DE REDUCAO INVERTIDA, PVC SOLDAVEL, 100 X 50 MM, SERIE NORMAL PARA ESGOTO PREDIAL</t>
  </si>
  <si>
    <t xml:space="preserve"> 00003670 </t>
  </si>
  <si>
    <t>JUNCAO SIMPLES, PVC, 45 GRAUS, DN 100 X 100 MM, SERIE NORMAL PARA ESGOTO PREDIAL</t>
  </si>
  <si>
    <t xml:space="preserve"> 00003666 </t>
  </si>
  <si>
    <t>JUNCAO SIMPLES, PVC, 45 GRAUS, DN 40 X 40 MM, SERIE NORMAL PARA ESGOTO PREDIAL</t>
  </si>
  <si>
    <t xml:space="preserve"> 00003662 </t>
  </si>
  <si>
    <t>JUNCAO SIMPLES, PVC, 45 GRAUS, DN 50 X 50 MM, SERIE NORMAL PARA ESGOTO PREDIAL</t>
  </si>
  <si>
    <t xml:space="preserve"> 00003669 </t>
  </si>
  <si>
    <t>JUNCAO DE REDUCAO INVERTIDA, PVC SOLDAVEL, 75 X 50 MM, SERIE NORMAL PARA ESGOTO PREDIAL</t>
  </si>
  <si>
    <t xml:space="preserve"> 00003658 </t>
  </si>
  <si>
    <t>JUNCAO SIMPLES, PVC, 45 GRAUS, DN 75 X 75 MM, SERIE NORMAL PARA ESGOTO PREDIAL</t>
  </si>
  <si>
    <t>Instalações Prediais de Águas Pluviais - Tubos, Conexões, Caixas e Ralos</t>
  </si>
  <si>
    <t xml:space="preserve"> 00020085 </t>
  </si>
  <si>
    <t>ANEL BORRACHA, DN 50 MM, PARA TUBO SERIE REFORCADA ESGOTO PREDIAL</t>
  </si>
  <si>
    <t xml:space="preserve"> 00020045 </t>
  </si>
  <si>
    <t>REDUCAO EXCENTRICA PVC, SERIE R, DN 75 X 50 MM, PARA ESGOTO PREDIAL</t>
  </si>
  <si>
    <t xml:space="preserve"> 00000298 </t>
  </si>
  <si>
    <t>ANEL BORRACHA, DN 75 MM, PARA TUBO SERIE REFORCADA ESGOTO PREDIAL</t>
  </si>
  <si>
    <t xml:space="preserve"> 00000299 </t>
  </si>
  <si>
    <t>ANEL BORRACHA, DN 100 MM, PARA TUBO SERIE REFORCADA ESGOTO PREDIAL</t>
  </si>
  <si>
    <t xml:space="preserve"> 00007116 </t>
  </si>
  <si>
    <t>TE PVC SOLDAVEL, BBB, 90 GRAUS, DN 40 MM, PARA ESGOTO SECUNDARIO PREDIAL</t>
  </si>
  <si>
    <t xml:space="preserve"> 00003875 </t>
  </si>
  <si>
    <t>LUVA SIMPLES, PVC, SOLDAVEL, DN 50 MM, SERIE NORMAL, PARA ESGOTO PREDIAL</t>
  </si>
  <si>
    <t xml:space="preserve"> 00000119 </t>
  </si>
  <si>
    <t>ADESIVO PLASTICO PARA PVC, BISNAGA COM 75 GR</t>
  </si>
  <si>
    <t xml:space="preserve"> 103801 </t>
  </si>
  <si>
    <t>CONCRETAGEM DE DISSIPADOR DE ENERGIA, FCK = 20 MPA, COM USO DE JERICAS E PREPARO EM BETONEIRA DE 600 L - AREIA E BRITA COMERCIAIS - LANÇAMENTO, ADENSAMENTO E ACABAMENTO. AF_08/2022</t>
  </si>
  <si>
    <t>Dissipadores de Energia</t>
  </si>
  <si>
    <t xml:space="preserve"> 96536 </t>
  </si>
  <si>
    <t>FABRICAÇÃO, MONTAGEM E DESMONTAGEM DE FÔRMA PARA VIGA BALDRAME, EM MADEIRA SERRADA, E=25 MM, 4 UTILIZAÇÕES. AF_01/2024</t>
  </si>
  <si>
    <t xml:space="preserve"> 101617 </t>
  </si>
  <si>
    <t>PREPARO DE FUNDO DE VALA COM LARGURA MAIOR OU IGUAL A 1,5 M E MENOR QUE 2,5 M (ACERTO DO SOLO NATURAL), EM LOCAL COM NÍVEL BAIXO DE INTERFERÊNCIA. AF_01/2026</t>
  </si>
  <si>
    <t xml:space="preserve"> 2036 </t>
  </si>
  <si>
    <t>Solucao limpadora pvc</t>
  </si>
  <si>
    <t>l</t>
  </si>
  <si>
    <t xml:space="preserve"> 00020149 </t>
  </si>
  <si>
    <t>JOELHO, PVC SERIE R, 45 GRAUS, DN 50 MM, PARA ESGOTO PREDIAL</t>
  </si>
  <si>
    <t xml:space="preserve"> 138 </t>
  </si>
  <si>
    <t>Adesivo pvc em frasco de 850 gramas</t>
  </si>
  <si>
    <t>kg</t>
  </si>
  <si>
    <t xml:space="preserve"> 88831 </t>
  </si>
  <si>
    <t>BETONEIRA CAPACIDADE NOMINAL DE 400 L, CAPACIDADE DE MISTURA 280 L, MOTOR ELÉTRICO TRIFÁSICO POTÊNCIA DE 2 CV, SEM CARREGADOR - CHI DIURNO. AF_05/2023</t>
  </si>
  <si>
    <t xml:space="preserve"> 88830 </t>
  </si>
  <si>
    <t>BETONEIRA CAPACIDADE NOMINAL DE 400 L, CAPACIDADE DE MISTURA 280 L, MOTOR ELÉTRICO TRIFÁSICO POTÊNCIA DE 2 CV, SEM CARREGADOR - CHP DIURNO. AF_05/2023</t>
  </si>
  <si>
    <t xml:space="preserve"> 88377 </t>
  </si>
  <si>
    <t>OPERADOR DE BETONEIRA ESTACIONÁRIA/MISTURADOR COM ENCARGOS COMPLEMENTARES</t>
  </si>
  <si>
    <t>0,34</t>
  </si>
  <si>
    <t xml:space="preserve"> 00039319 </t>
  </si>
  <si>
    <t>TERMINAL DE VENTILACAO, 50 MM, SERIE NORMAL, ESGOTO PREDIAL</t>
  </si>
  <si>
    <t xml:space="preserve"> 00011655 </t>
  </si>
  <si>
    <t>TE SANITARIO DE REDUCAO, PVC, DN 100 X 50 MM, SERIE NORMAL, PARA ESGOTO PREDIAL</t>
  </si>
  <si>
    <t xml:space="preserve"> 00007097 </t>
  </si>
  <si>
    <t>TE SANITARIO, PVC, DN 50 X 50 MM, SERIE NORMAL, PARA ESGOTO PREDIAL</t>
  </si>
  <si>
    <t xml:space="preserve"> 00011658 </t>
  </si>
  <si>
    <t>TE SANITARIO, PVC, DN 75 X 75 MM, SERIE NORMAL PARA ESGOTO PREDIAL</t>
  </si>
  <si>
    <t xml:space="preserve"> 2602 </t>
  </si>
  <si>
    <t>Grelha metálica de ferro fundido 50 x 50cm</t>
  </si>
  <si>
    <t xml:space="preserve"> 101159 </t>
  </si>
  <si>
    <t>ALVENARIA DE VEDAÇÃO DE BLOCOS CERÂMICOS MACIÇOS DE 5X10X20CM (ESPESSURA 10CM) E ARGAMASSA DE ASSENTAMENTO COM PREPARO EM BETONEIRA. AF_05/2020</t>
  </si>
  <si>
    <t>Alvenarias Diversas</t>
  </si>
  <si>
    <t xml:space="preserve"> 87904 </t>
  </si>
  <si>
    <t>CHAPISCO APLICADO EM ALVENARIA (COM PRESENÇA DE VÃOS) E ESTRUTURAS DE CONCRETO DE FACHADA, COM COLHER DE PEDREIRO. ARGAMASSA TRAÇO 1:3 COM PREPARO MANUAL. AF_10/2022</t>
  </si>
  <si>
    <t xml:space="preserve"> 00000305 </t>
  </si>
  <si>
    <t>ANEL BORRACHA, PARA TUBO PVC, REDE COLETOR ESGOTO, DN 150 MM (NBR 7362)</t>
  </si>
  <si>
    <t xml:space="preserve"> 00037952 </t>
  </si>
  <si>
    <t>JOELHO PVC, SOLDAVEL, PB, 45 GRAUS, DN 150 MM, PARA ESGOTO PREDIAL</t>
  </si>
  <si>
    <t xml:space="preserve"> 00020170 </t>
  </si>
  <si>
    <t>LUVA SIMPLES, PVC SERIE R, 100 MM, PARA ESGOTO PREDIAL</t>
  </si>
  <si>
    <t xml:space="preserve"> 00000306 </t>
  </si>
  <si>
    <t>ANEL BORRACHA, PARA TUBO PVC, REDE COLETOR ESGOTO, DN 200 MM (NBR 7362)</t>
  </si>
  <si>
    <t xml:space="preserve"> 8021 </t>
  </si>
  <si>
    <t>Luva simples pvc sanitario d= 200mm</t>
  </si>
  <si>
    <t xml:space="preserve"> 00000300 </t>
  </si>
  <si>
    <t>ANEL BORRACHA, DN 150 MM, PARA TUBO SERIE REFORCADA ESGOTO PREDIAL</t>
  </si>
  <si>
    <t>Assentamento de Tubos de Esgoto em PVC e PEAD</t>
  </si>
  <si>
    <t xml:space="preserve"> 00036365 </t>
  </si>
  <si>
    <t>TUBO COLETOR DE ESGOTO PVC, JEI, DN 100 MM (NBR 7362)</t>
  </si>
  <si>
    <t xml:space="preserve"> 00041930 </t>
  </si>
  <si>
    <t>TUBO COLETOR DE ESGOTO PVC, JEI, DN 200 MM (NBR 7362)</t>
  </si>
  <si>
    <t xml:space="preserve"> 00007091 </t>
  </si>
  <si>
    <t>TE SANITARIO, PVC, DN 100 X 100 MM, SERIE NORMAL, PARA ESGOTO PREDIAL</t>
  </si>
  <si>
    <t xml:space="preserve"> 13656 </t>
  </si>
  <si>
    <t>Placa de sinalizacao, fotoluminescente, em pvc , com logotipo "Cuidado risco de choque elétrico"- Placa E5</t>
  </si>
  <si>
    <t xml:space="preserve"> 00020977 </t>
  </si>
  <si>
    <t>EXTINTOR DE INCENDIO PORTATIL COM CARGA DE PO QUIMICO SECO (PQS) DE 8 KG, CLASSE BC</t>
  </si>
  <si>
    <t xml:space="preserve"> 00004350 </t>
  </si>
  <si>
    <t>BUCHA DE NYLON, DIAMETRO DO FURO 8 MM, COMPRIMENTO 40 MM, COM PARAFUSO DE ROSCA SOBERBA, CABECA CHATA, FENDA SIMPLES, 4,8 X 50 MM</t>
  </si>
  <si>
    <t xml:space="preserve"> 13655 </t>
  </si>
  <si>
    <t>Placa de sinalizacao, fotoluminescente, em pvc , com logotipo "Extintor de incêndio portátil"- Placa E5</t>
  </si>
  <si>
    <t xml:space="preserve"> 00037558 </t>
  </si>
  <si>
    <t>PLACA DE SINALIZACAO DE SEGURANCA CONTRA INCENDIO, FOTOLUMINESCENTE, RETANGULAR, *20 X 40* CM, EM PVC *2* MM ANTI-CHAMAS (SIMBOLOS, CORES E PICTOGRAMAS CONFORME NBR 16820)</t>
  </si>
  <si>
    <t xml:space="preserve"> 88306 </t>
  </si>
  <si>
    <t>OPERADOR JATO DE AREIA OU JATISTA COM ENCARGOS COMPLEMENTARES</t>
  </si>
  <si>
    <t xml:space="preserve"> N.04.000.020305 </t>
  </si>
  <si>
    <t>Placa de sinalização em PVC, com indicação de proibição normativa, (150x200x2mm); ref. P00111C da ADVcomm, 639 da TAG Sinalização, P4 da Net Placa ou equivalente</t>
  </si>
  <si>
    <t xml:space="preserve"> 13651 </t>
  </si>
  <si>
    <t>Placa de sinalizacao, fotoluminescente, 38x19 cm, em pvc , com seta indicativa de sentido (esquerda ou direita) de saída de emergência- Placa S2</t>
  </si>
  <si>
    <t xml:space="preserve"> 11641 </t>
  </si>
  <si>
    <t>Abrigo de sobrepor em chapa de aço carbono pintado com tinta a base de epoxi vermelha, dimensões 75x35x25cm</t>
  </si>
  <si>
    <t xml:space="preserve"> 10364 </t>
  </si>
  <si>
    <t>Bucha em liga zamak para eletroduto 32mm, d=1 1/4"</t>
  </si>
  <si>
    <t xml:space="preserve"> 10366 </t>
  </si>
  <si>
    <t>Arruela em liga zamak p/eletroduto 32mm, d=1 1/4 "</t>
  </si>
  <si>
    <t xml:space="preserve"> 88629 </t>
  </si>
  <si>
    <t>ARGAMASSA TRAÇO 1:3 (EM VOLUME DE CIMENTO E AREIA MÉDIA ÚMIDA), PREPARO MANUAL. AF_08/2019</t>
  </si>
  <si>
    <t xml:space="preserve"> 00001872 </t>
  </si>
  <si>
    <t>CAIXA DE PASSAGEM, EM PVC, DE 4" X 2", PARA ELETRODUTO FLEXIVEL CORRUGADO</t>
  </si>
  <si>
    <t xml:space="preserve"> 00001871 </t>
  </si>
  <si>
    <t>CAIXA OCTOGONAL DE FUNDO MOVEL, EM PVC, DE 3" X 3", PARA ELETRODUTO FLEXIVEL CORRUGADO</t>
  </si>
  <si>
    <t xml:space="preserve"> 00002556 </t>
  </si>
  <si>
    <t>CAIXA DE LUZ "4 X 2" EM ACO ESMALTADA</t>
  </si>
  <si>
    <t xml:space="preserve"> 00001874 </t>
  </si>
  <si>
    <t>CURVA 90 GRAUS, LONGA, DE PVC RIGIDO ROSCAVEL, DE 1 1/4", PARA ELETRODUTO</t>
  </si>
  <si>
    <t xml:space="preserve"> 00004342 </t>
  </si>
  <si>
    <t>PORCA ZINCADA, SEXTAVADA, DIAMETRO 3/8"</t>
  </si>
  <si>
    <t>INEL - INSTALAÇÃO ELÉTRICA/ELETRIFICAÇÃO E ILUMINAÇÃO EXTERNA</t>
  </si>
  <si>
    <t>Redes Enterradas de Distribuição Elétrica</t>
  </si>
  <si>
    <t xml:space="preserve"> 00021127 </t>
  </si>
  <si>
    <t>FITA ISOLANTE ADESIVA ANTICHAMA, USO ATE 750 V, EM ROLO DE 19 MM X 5 M</t>
  </si>
  <si>
    <t xml:space="preserve"> 00001018 </t>
  </si>
  <si>
    <t>CABO DE COBRE, FLEXIVEL, CLASSE 4 OU 5, ISOLACAO EM PVC/A, ANTICHAMA BWF-B, COBERTURA PVC-ST1, ANTICHAMA BWF-B, 1 CONDUTOR, 0,6/1 KV, SECAO NOMINAL 50 MM2</t>
  </si>
  <si>
    <t xml:space="preserve"> 00000998 </t>
  </si>
  <si>
    <t>CABO DE COBRE, FLEXIVEL, CLASSE 4 OU 5, ISOLACAO EM PVC/A, ANTICHAMA BWF-B, COBERTURA PVC-ST1, ANTICHAMA BWF-B, 1 CONDUTOR, 0,6/1 KV, SECAO NOMINAL 95 MM2</t>
  </si>
  <si>
    <t xml:space="preserve"> 00000979 </t>
  </si>
  <si>
    <t>CABO DE COBRE, FLEXIVEL, CLASSE 4 OU 5, ISOLACAO EM PVC/A, ANTICHAMA BWF-B, 1 CONDUTOR, 450/750 V, SECAO NOMINAL 16 MM2</t>
  </si>
  <si>
    <t xml:space="preserve"> 00039232 </t>
  </si>
  <si>
    <t>CABO DE COBRE, FLEXIVEL, CLASSE 4 OU 5, ISOLACAO EM PVC/A, ANTICHAMA BWF-B, 1 CONDUTOR, 450/750 V, SECAO NOMINAL 25 MM2</t>
  </si>
  <si>
    <t xml:space="preserve"> 00001019 </t>
  </si>
  <si>
    <t>CABO DE COBRE, FLEXIVEL, CLASSE 4 OU 5, ISOLACAO EM PVC/A, ANTICHAMA BWF-B, COBERTURA PVC-ST1, ANTICHAMA BWF-B, 1 CONDUTOR, 0,6/1 KV, SECAO NOMINAL 35 MM2</t>
  </si>
  <si>
    <t xml:space="preserve"> 00001013 </t>
  </si>
  <si>
    <t>CABO DE COBRE, FLEXIVEL, CLASSE 4 OU 5, ISOLACAO EM PVC/A, ANTICHAMA BWF-B, 1 CONDUTOR, 450/750 V, SECAO NOMINAL 1,5 MM2</t>
  </si>
  <si>
    <t xml:space="preserve"> 00001014 </t>
  </si>
  <si>
    <t>CABO DE COBRE, FLEXIVEL, CLASSE 4 OU 5, ISOLACAO EM PVC/A, ANTICHAMA BWF-B, 1 CONDUTOR, 450/750 V, SECAO NOMINAL 2,5 MM2</t>
  </si>
  <si>
    <t xml:space="preserve"> 00000981 </t>
  </si>
  <si>
    <t>CABO DE COBRE, FLEXIVEL, CLASSE 4 OU 5, ISOLACAO EM PVC/A, ANTICHAMA BWF-B, 1 CONDUTOR, 450/750 V, SECAO NOMINAL 4 MM2</t>
  </si>
  <si>
    <t xml:space="preserve"> 00000982 </t>
  </si>
  <si>
    <t>CABO DE COBRE, FLEXIVEL, CLASSE 4 OU 5, ISOLACAO EM PVC/A, ANTICHAMA BWF-B, 1 CONDUTOR, 450/750 V, SECAO NOMINAL 6 MM2</t>
  </si>
  <si>
    <t xml:space="preserve"> 91978 </t>
  </si>
  <si>
    <t>INTERRUPTOR INTERMEDIÁRIO (1 MÓDULO), 10A/250V, SEM SUPORTE E SEM PLACA - FORNECIMENTO E INSTALAÇÃO. AF_03/2023</t>
  </si>
  <si>
    <t xml:space="preserve"> 91946 </t>
  </si>
  <si>
    <t>SUPORTE PARAFUSADO COM PLACA DE ENCAIXE 4" X 2" MÉDIO (1,30 M DO PISO) PARA PONTO ELÉTRICO - FORNECIMENTO E INSTALAÇÃO. AF_03/2023</t>
  </si>
  <si>
    <t xml:space="preserve"> 91954 </t>
  </si>
  <si>
    <t>INTERRUPTOR PARALELO (1 MÓDULO), 10A/250V, SEM SUPORTE E SEM PLACA - FORNECIMENTO E INSTALAÇÃO. AF_03/2023</t>
  </si>
  <si>
    <t xml:space="preserve"> 91956 </t>
  </si>
  <si>
    <t>INTERRUPTOR SIMPLES (1 MÓDULO) COM INTERRUPTOR PARALELO (1 MÓDULO), 10A/250V, SEM SUPORTE E SEM PLACA - FORNECIMENTO E INSTALAÇÃO. AF_03/2023</t>
  </si>
  <si>
    <t xml:space="preserve"> 034530 </t>
  </si>
  <si>
    <t>PLACA PIAL 10 x 5cm 1 FURO</t>
  </si>
  <si>
    <t xml:space="preserve"> 00038101 </t>
  </si>
  <si>
    <t>TOMADA 2P+T 10A, 250V (APENAS MODULO)</t>
  </si>
  <si>
    <t xml:space="preserve"> 00038113 </t>
  </si>
  <si>
    <t>INTERRUPTOR PARALELO 10A, 250V (APENAS MODULO)</t>
  </si>
  <si>
    <t xml:space="preserve"> 00038112 </t>
  </si>
  <si>
    <t>INTERRUPTOR SIMPLES 10A, 250V (APENAS MODULO)</t>
  </si>
  <si>
    <t xml:space="preserve"> 00038102 </t>
  </si>
  <si>
    <t>TOMADA 2P+T 20A, 250V (APENAS MODULO)</t>
  </si>
  <si>
    <t xml:space="preserve"> 00039174 </t>
  </si>
  <si>
    <t>BUCHA EM ALUMINIO, COM ROSCA, DE 1/2", PARA ELETRODUTO</t>
  </si>
  <si>
    <t xml:space="preserve"> 00039212 </t>
  </si>
  <si>
    <t>ARRUELA EM ALUMINIO, COM ROSCA, DE 1 1/2", PARA ELETRODUTO</t>
  </si>
  <si>
    <t xml:space="preserve"> 00020111 </t>
  </si>
  <si>
    <t>FITA ISOLANTE ADESIVA ANTICHAMA, USO ATE 750 V, EM ROLO DE 19 MM X 20 M</t>
  </si>
  <si>
    <t xml:space="preserve"> 00002673 </t>
  </si>
  <si>
    <t>ELETRODUTO DE PVC RIGIDO ROSCAVEL DE 1/2", SEM LUVA</t>
  </si>
  <si>
    <t>Luminárias Externas</t>
  </si>
  <si>
    <t xml:space="preserve"> 00002510 </t>
  </si>
  <si>
    <t>RELE FOTOELETRICO INTERNO E EXTERNO BIVOLT 1000 W, DE CONECTOR, SEM BASE</t>
  </si>
  <si>
    <t xml:space="preserve"> 00034616 </t>
  </si>
  <si>
    <t>DISJUNTOR TERMOMAGNETICO PARA TRILHO DIN (IEC), BIPOLAR, 6 - 32 A</t>
  </si>
  <si>
    <t xml:space="preserve"> 00001570 </t>
  </si>
  <si>
    <t>TERMINAL A COMPRESSAO EM COBRE ESTANHADO PARA CABO 2,5 MM2, 1 FURO E 1 COMPRESSAO, PARA PARAFUSO DE FIXACAO M5</t>
  </si>
  <si>
    <t xml:space="preserve"> 00001576 </t>
  </si>
  <si>
    <t>TERMINAL A COMPRESSAO EM COBRE ESTANHADO PARA CABO 25 MM2, 1 FURO E 1 COMPRESSAO, PARA PARAFUSO DE FIXACAO M8</t>
  </si>
  <si>
    <t xml:space="preserve"> 00002373 </t>
  </si>
  <si>
    <t>DISJUNTOR TIPO NEMA, TRIPOLAR 60 ATE 100 A, TENSAO MAXIMA DE 415 V</t>
  </si>
  <si>
    <t xml:space="preserve"> 00001571 </t>
  </si>
  <si>
    <t>TERMINAL A COMPRESSAO EM COBRE ESTANHADO PARA CABO 4 MM2, 1 FURO E 1 COMPRESSAO, PARA PARAFUSO DE FIXACAO M5</t>
  </si>
  <si>
    <t xml:space="preserve"> 00034623 </t>
  </si>
  <si>
    <t>DISJUNTOR TERMOMAGNETICO PARA TRILHO DIN (IEC), BIPOLAR, 40 - 50 A</t>
  </si>
  <si>
    <t xml:space="preserve"> 00001574 </t>
  </si>
  <si>
    <t>TERMINAL A COMPRESSAO EM COBRE ESTANHADO PARA CABO 10 MM2, 1 FURO E 1 COMPRESSAO, PARA PARAFUSO DE FIXACAO M6</t>
  </si>
  <si>
    <t xml:space="preserve"> 00002392 </t>
  </si>
  <si>
    <t>DISJUNTOR TIPO NEMA, TRIPOLAR 10 ATE 50A, TENSAO MAXIMA DE 415 V</t>
  </si>
  <si>
    <t xml:space="preserve"> 00034709 </t>
  </si>
  <si>
    <t>DISJUNTOR TERMOMAGNETICO PARA TRILHO DIN (IEC), TRIPOLAR, 10 - 50 A</t>
  </si>
  <si>
    <t xml:space="preserve"> 88266 </t>
  </si>
  <si>
    <t>ELETROTÉCNICO COM ENCARGOS COMPLEMENTARES</t>
  </si>
  <si>
    <t xml:space="preserve"> 00039449 </t>
  </si>
  <si>
    <t>DISPOSITIVO DR, 4 POLOS, SENSIBILIDADE DE 30 MA, CORRENTE DE 100 A, TIPO AC</t>
  </si>
  <si>
    <t xml:space="preserve"> 13318 </t>
  </si>
  <si>
    <t>Suporte vertical 150 x 150 mm para fixação de eletrocalha metálica (ref.: mopa ou similar)</t>
  </si>
  <si>
    <t xml:space="preserve"> 91170 </t>
  </si>
  <si>
    <t>FIXAÇÃO DE TUBOS HORIZONTAIS DE PVC ÁGUA, PVC ESGOTO, PVC ÁGUA PLUVIAL, CPVC, PPR, COBRE OU AÇO, DIÂMETROS MENORES OU IGUAIS A 40 MM, COM ABRAÇADEIRA METÁLICA RÍGIDA TIPO U PERFIL 1 1/4", FIXADA EM PERFILADO EM LAJE. AF_09/2023_PS</t>
  </si>
  <si>
    <t>Rasgos e Fixações</t>
  </si>
  <si>
    <t xml:space="preserve"> 00039245 </t>
  </si>
  <si>
    <t>ELETRODUTO PVC FLEXIVEL CORRUGADO, REFORCADO, COR LARANJA, DE 32 MM, PARA LAJES E PISOS</t>
  </si>
  <si>
    <t xml:space="preserve"> 00039244 </t>
  </si>
  <si>
    <t>ELETRODUTO PVC FLEXIVEL CORRUGADO, REFORCADO, COR LARANJA, DE 25 MM, PARA LAJES E PISOS</t>
  </si>
  <si>
    <t xml:space="preserve"> 00002680 </t>
  </si>
  <si>
    <t>ELETRODUTO DE PVC RIGIDO ROSCAVEL DE 1 1/2", SEM LUVA</t>
  </si>
  <si>
    <t xml:space="preserve"> 00002684 </t>
  </si>
  <si>
    <t>ELETRODUTO DE PVC RIGIDO ROSCAVEL DE 1 1/4", SEM LUVA</t>
  </si>
  <si>
    <t xml:space="preserve"> 00002681 </t>
  </si>
  <si>
    <t>ELETRODUTO DE PVC RIGIDO ROSCAVEL DE 2", SEM LUVA</t>
  </si>
  <si>
    <t xml:space="preserve"> 00002686 </t>
  </si>
  <si>
    <t>ELETRODUTO DE PVC RIGIDO ROSCAVEL DE 3", SEM LUVA</t>
  </si>
  <si>
    <t xml:space="preserve"> 00002683 </t>
  </si>
  <si>
    <t>ELETRODUTO DE PVC RIGIDO ROSCAVEL DE 4", SEM LUVA</t>
  </si>
  <si>
    <t xml:space="preserve"> 12700 </t>
  </si>
  <si>
    <t>Luminária de emergência, de sobrepor, tipo bloco autônomo, com autonomia de 1h, modelo LLE-LLEDDF, da KBR ou si</t>
  </si>
  <si>
    <t xml:space="preserve"> 8928 </t>
  </si>
  <si>
    <t>Soquete ou bocal de louça (porcelana) E27 de tempo, ref.MT-2233, marca Decorlux ou similar</t>
  </si>
  <si>
    <t xml:space="preserve"> 00001091 </t>
  </si>
  <si>
    <t>ARMACAO VERTICAL COM HASTE E CONTRA-PINO, EM CHAPA DE ACO GALVANIZADO 3/16", COM 1 ESTRIBO E 1 ISOLADOR</t>
  </si>
  <si>
    <t xml:space="preserve"> 00043092 </t>
  </si>
  <si>
    <t>CENTRO DE MEDICAO AGRUPADA, EM POLICARBONATO / PVC, COM 16 MEDIDORES E PROTECAO GERAL (INCLUI BARRAMENTO, DISJUNTORES E ACESSORIOS DE FIXACAO) (PADRAO CONCESSIONARIA LOCAL)</t>
  </si>
  <si>
    <t xml:space="preserve"> 87296 </t>
  </si>
  <si>
    <t>ARGAMASSA TRAÇO 1:3:12 (EM VOLUME DE CIMENTO, CAL E AREIA MÉDIA ÚMIDA) PARA EMBOÇO/MASSA ÚNICA/ASSENTAMENTO DE ALVENARIA DE VEDAÇÃO, PREPARO MECÂNICO COM BETONEIRA 600 L. AF_08/2019</t>
  </si>
  <si>
    <t xml:space="preserve"> 8261 </t>
  </si>
  <si>
    <t>Quadro de distribuição de embutir em chapa de aço, p/até 70 disjuntores c/barramento, padrão DIN, Cemar ou similar</t>
  </si>
  <si>
    <t xml:space="preserve"> 9334 </t>
  </si>
  <si>
    <t>Quadro de distribuição de embutir em chapa de aço, p/até 32 disjuntores c/barramento, padrão DIN, Cemar ou similar</t>
  </si>
  <si>
    <t xml:space="preserve"> 00012042 </t>
  </si>
  <si>
    <t>QUADRO DE DISTRIBUICAO COM BARRAMENTO TRIFASICO, DE EMBUTIR, EM CHAPA DE ACO GALVANIZADO, PARA 40 DISJUNTORES DIN, 100 A</t>
  </si>
  <si>
    <t xml:space="preserve"> 11971 </t>
  </si>
  <si>
    <t>Quadro geral de distribuição de embutir, com barramento, em chapa galvaniz., medindo:1800x1100x250cm, exclusive disjuntores</t>
  </si>
  <si>
    <t xml:space="preserve"> 13946 </t>
  </si>
  <si>
    <t>Luminária  plafon (sobrepor) 22,5 x 22,5 - 18 W - 6000K - G- Light ou similar</t>
  </si>
  <si>
    <t xml:space="preserve"> 12141 </t>
  </si>
  <si>
    <t>Caixa de equipotencialização em aço 200x200x90mm, para embutir com tampa, com9 terminais, ref:TEL-901 ou similar (SPDA)</t>
  </si>
  <si>
    <t xml:space="preserve"> 89998 </t>
  </si>
  <si>
    <t>ARMAÇÃO DE CINTA DE ALVENARIA ESTRUTURAL; DIÂMETRO DE 10,0 MM. AF_09/2021</t>
  </si>
  <si>
    <t xml:space="preserve"> 00025067 </t>
  </si>
  <si>
    <t>BLOCO DE CONCRETO ESTRUTURAL 19 X 19 X 39 CM, FBK 4,5 MPA (NBR 6136)</t>
  </si>
  <si>
    <t xml:space="preserve"> 00011245 </t>
  </si>
  <si>
    <t>GRELHA FOFO SIMPLES COM REQUADRO, CARGA MAXIMA 12,5 T, *300 X 1000* MM, E= *15* MM, AREA ESTACIONAMENTO CARRO PASSEIO</t>
  </si>
  <si>
    <t xml:space="preserve"> 00003378 </t>
  </si>
  <si>
    <t>HASTE DE ATERRAMENTO EM ACO COM 3,00 M DE COMPRIMENTO E DN = 3/4", REVESTIDA COM BAIXA CAMADA DE COBRE, SEM CONECTOR</t>
  </si>
  <si>
    <t xml:space="preserve"> 00004274 </t>
  </si>
  <si>
    <t>PARA-RAIOS TIPO FRANKLIN 350 MM, EM LATAO CROMADO, DUAS DESCIDAS, PARA PROTECAO DE EDIFICACOES CONTRA DESCARGAS ATMOSFERICAS</t>
  </si>
  <si>
    <t xml:space="preserve"> 00041387 </t>
  </si>
  <si>
    <t>MASTRO SIMPLES GALVANIZADO DIAMETRO NOMINAL 1 1/2"</t>
  </si>
  <si>
    <t xml:space="preserve"> 00007583 </t>
  </si>
  <si>
    <t>BUCHA DE NYLON SEM ABA S8, COM PARAFUSO DE 4,80 X 50 MM EM ACO ZINCADO COM ROSCA SOBERBA, CABECA CHATA E FENDA PHILLIPS</t>
  </si>
  <si>
    <t xml:space="preserve"> 00041426 </t>
  </si>
  <si>
    <t>MINICAPTOR, EM ACO GALVANIZADO A FOGO, FIXACAO HORIZONTAL DE 2 FUROS, SEM BANDEIRA, H=600 MM X DN=10 MM</t>
  </si>
  <si>
    <t xml:space="preserve"> 00007568 </t>
  </si>
  <si>
    <t>BUCHA DE NYLON SEM ABA S10, COM PARAFUSO DE 6,10 X 65 MM EM ACO ZINCADO COM ROSCA SOBERBA, CABECA CHATA E FENDA PHILLIPS</t>
  </si>
  <si>
    <t xml:space="preserve"> 00038060 </t>
  </si>
  <si>
    <t>BASE PARA MASTRO DE PARA-RAIOS DIAMETRO NOMINAL 1 1/2"</t>
  </si>
  <si>
    <t xml:space="preserve"> 00011927 </t>
  </si>
  <si>
    <t>ABRACADEIRA, GALVANIZADA/ZINCADA, ROSCA SEM FIM, PARAFUSO INOX, LARGURA FITA *12,6 A *14 MM, D = 2" A 2 1/2"</t>
  </si>
  <si>
    <t xml:space="preserve"> 00000867 </t>
  </si>
  <si>
    <t>CABO DE COBRE NU 50 MM2 MEIO-DURO</t>
  </si>
  <si>
    <t xml:space="preserve"> 00012070 </t>
  </si>
  <si>
    <t>ELETRODUTO DE PVC RIGIDO SOLDAVEL, CLASSE B, DE 40 MM</t>
  </si>
  <si>
    <t>Instalações de ar condicionado</t>
  </si>
  <si>
    <t xml:space="preserve"> 91166 </t>
  </si>
  <si>
    <t>FIXAÇÃO DE TUBOS HORIZONTAIS DE PEX OU MULTICAMADAS, DIÂMETROS IGUAIS OU INFERIORES A 40 MM, COM ABRAÇADEIRA PLÁSTICA FIXADA EM LAJE. AF_09/2023_PE</t>
  </si>
  <si>
    <t xml:space="preserve"> 97327 </t>
  </si>
  <si>
    <t>TUBO EM COBRE FLEXÍVEL, DN 1/4", COM ISOLAMENTO, INSTALADO EM RAMAL DE ALIMENTAÇÃO DE AR-CONDICIONADO - FORNECIMENTO E INSTALAÇÃO. AF_07/2025</t>
  </si>
  <si>
    <t>Instalações de ar condicionado em cobre</t>
  </si>
  <si>
    <t xml:space="preserve"> 97328 </t>
  </si>
  <si>
    <t>TUBO EM COBRE FLEXÍVEL, DN 3/8", COM ISOLAMENTO, INSTALADO EM RAMAL DE ALIMENTAÇÃO DE AR-CONDICIONADO - FORNECIMENTO E INSTALAÇÃO. AF_07/2025</t>
  </si>
  <si>
    <t xml:space="preserve"> 97329 </t>
  </si>
  <si>
    <t>TUBO EM COBRE FLEXÍVEL, DN 1/2", COM ISOLAMENTO, INSTALADO EM RAMAL DE ALIMENTAÇÃO DE AR-CONDICIONADO - FORNECIMENTO E INSTALAÇÃO. AF_07/2025</t>
  </si>
  <si>
    <t xml:space="preserve"> 97330 </t>
  </si>
  <si>
    <t>TUBO EM COBRE FLEXÍVEL, DN 5/8", COM ISOLAMENTO, INSTALADO EM RAMAL DE ALIMENTAÇÃO DE AR-CONDICIONADO - FORNECIMENTO E INSTALAÇÃO. AF_07/2025</t>
  </si>
  <si>
    <t xml:space="preserve"> 3162 </t>
  </si>
  <si>
    <t>Cabo de cobre PP Cordplast 4 x 2,5 mm2, 450/750v</t>
  </si>
  <si>
    <t xml:space="preserve"> 00006178 </t>
  </si>
  <si>
    <t>TABUA DE MADEIRA PARA PISO, CUMARU/IPE CHAMPANHE OU EQUIVALENTE DA REGIAO, ENCAIXE MACHO/FEMEA, *10 X 2* CM</t>
  </si>
  <si>
    <t xml:space="preserve"> 88250 </t>
  </si>
  <si>
    <t>AUXILIAR DE MECÂNICO COM ENCARGOS COMPLEMENTARES</t>
  </si>
  <si>
    <t xml:space="preserve"> 100308 </t>
  </si>
  <si>
    <t>MECÂNICO DE REFRIGERAÇÃO COM ENCARGOS COMPLEMENTARES</t>
  </si>
  <si>
    <t xml:space="preserve"> 00036888 </t>
  </si>
  <si>
    <t>GUARNICAO / MOLDURA / ARREMATE DE ACABAMENTO PARA ESQUADRIA, EM ALUMINIO PERFIL 25, ACABAMENTO ANODIZADO BRANCO OU BRILHANTE, PARA 1 FACE</t>
  </si>
  <si>
    <t xml:space="preserve"> 00039025 </t>
  </si>
  <si>
    <t>PORTA DE ABRIR, TIPO VENEZIANA, EM ALUMINIO, ACABAMENTO ANODIZADO NATURAL, 90 CM X 210 CM (LARGURA X ALTURA), SEM GUARNICAO/ALIZAR/VISTA</t>
  </si>
  <si>
    <t xml:space="preserve"> 00037394 </t>
  </si>
  <si>
    <t>FINCAPINO CURTO CALIBRE 22, CARGA MEDIA POTENCIA 5 (PARA FERRAMENTA DE ACAO DIRETA) COR VERMELHA</t>
  </si>
  <si>
    <t xml:space="preserve"> 00004777 </t>
  </si>
  <si>
    <t>CANTONEIRA ACO ABAS IGUAIS (QUALQUER BITOLA), ESPESSURA ENTRE 1/8" E 1/4"</t>
  </si>
  <si>
    <t xml:space="preserve"> 88277 </t>
  </si>
  <si>
    <t>MONTADOR (TUBO AÇO/EQUIPAMENTOS) COM ENCARGOS COMPLEMENTARES</t>
  </si>
  <si>
    <t xml:space="preserve"> 13326 </t>
  </si>
  <si>
    <t>Barra roscada bicromatizada ø 3/8" x 3000mm</t>
  </si>
  <si>
    <t xml:space="preserve"> 00011976 </t>
  </si>
  <si>
    <t>CHUMBADOR DE ACO ZINCADO, DIAMETRO 1/4" COM PARAFUSO 1/4" X 40 MM</t>
  </si>
  <si>
    <t xml:space="preserve"> 00039028 </t>
  </si>
  <si>
    <t>PERFILADO PERFURADO SIMPLES 38 X 38 MM, CHAPA 22</t>
  </si>
  <si>
    <t>EXAUSTOR CENTRIFUGO SIROCO TRIFASICO EC5-TN-3 ARRANJO 4</t>
  </si>
  <si>
    <t>CAIXA DE VENTILACAO PARA FORRO CAB-250 220V S&amp;P</t>
  </si>
  <si>
    <t>Redes de Lógica, Telefonia e Imagem</t>
  </si>
  <si>
    <t xml:space="preserve"> 00038083 </t>
  </si>
  <si>
    <t>TOMADA RJ45, 8 FIOS, CAT 5E, CONJUNTO MONTADO PARA EMBUTIR 4" X 2" (PLACA + SUPORTE + MODULO)</t>
  </si>
  <si>
    <t xml:space="preserve"> 9768 </t>
  </si>
  <si>
    <t>Tê horizontal 75 x 50 mm para eletrocalha metálica (ref. Mopa ou similar)</t>
  </si>
  <si>
    <t xml:space="preserve"> 858 </t>
  </si>
  <si>
    <t>Eletrocalha metálica perfurada 75 x 50 x 3000 mm (ref. vl 3.01 75/50 ge valemam ou similar)</t>
  </si>
  <si>
    <t xml:space="preserve"> 3561 </t>
  </si>
  <si>
    <t>Cartela de bucha S-8 com 10 conjuntos de bucha/parafuso</t>
  </si>
  <si>
    <t>cartel</t>
  </si>
  <si>
    <t xml:space="preserve"> 3638 </t>
  </si>
  <si>
    <t>Suporte vertical  100 x 100 mm  para fixação de eletrocalha metálica ( ref.: Mopa ou similar)</t>
  </si>
  <si>
    <t xml:space="preserve"> 2206 </t>
  </si>
  <si>
    <t>Terminal 75 x 50 mm para eletrocalha perfurada metalica (ref. vl 3.01-25 ge valemam ou similar)</t>
  </si>
  <si>
    <t>Acessibilidade</t>
  </si>
  <si>
    <t>Paisagismo - Plantio</t>
  </si>
  <si>
    <t xml:space="preserve"> 88441 </t>
  </si>
  <si>
    <t>JARDINEIRO COM ENCARGOS COMPLEMENTARES</t>
  </si>
  <si>
    <t xml:space="preserve"> 00003322 </t>
  </si>
  <si>
    <t>GRAMA ESMERALDA OU SAO CARLOS OU CURITIBANA, EM PLACAS, SEM PLANTIO</t>
  </si>
  <si>
    <t xml:space="preserve"> 4876 </t>
  </si>
  <si>
    <t>Letras aço inox 20 x 20cm</t>
  </si>
  <si>
    <t xml:space="preserve"> 00000013 </t>
  </si>
  <si>
    <t>ESTOPA</t>
  </si>
  <si>
    <t xml:space="preserve"> 1997 </t>
  </si>
  <si>
    <t>Sabão em pó</t>
  </si>
  <si>
    <t xml:space="preserve"> 00038400 </t>
  </si>
  <si>
    <t>VASSOURA 40 CM COM CABO</t>
  </si>
  <si>
    <t>ITEM 1: PRESSURIZADOR DE ÁGUA MAX PRESS 270 VF MONOFASICO 220V</t>
  </si>
  <si>
    <t>CNPJ: 57.653.825/0001-22</t>
  </si>
  <si>
    <t>https://www.ricardobombas.com.br/pressurizadorrowamaxpress270vfmonofsico220v/prod-5423892/</t>
  </si>
  <si>
    <t>LEROY MERLIN</t>
  </si>
  <si>
    <t>RICARDO BOMBAS</t>
  </si>
  <si>
    <t>CNPJ: 01.438.784/0048-60</t>
  </si>
  <si>
    <t>https://www.leroymerlin.com.br/pressurizador-rowa-max-press-270-vf-mono-220v_1567096419#caracteristicas-tecnicas</t>
  </si>
  <si>
    <t>SOLAR NET AQUECEDORES LTDA</t>
  </si>
  <si>
    <t>CNPJ: 60.451.117/0001-13</t>
  </si>
  <si>
    <t>https://www.solarnetaquecedores.com.br/pressurizador-maxpress-270vf-mono-rowa?utm_source=Site&amp;utm_medium=GoogleShopping&amp;utm_campaign=IntegracaoGoogle&amp;</t>
  </si>
  <si>
    <t>ITEM 2: PRESSURIZADOR MAX PRESS 20E</t>
  </si>
  <si>
    <t>DATA DA COTAÇÃO: 26/04/2026</t>
  </si>
  <si>
    <t>MÉRITO COMERCIO DE EQUIPAMENTOS LTDA</t>
  </si>
  <si>
    <t>CNPJ: 01.582.892/0001-49</t>
  </si>
  <si>
    <t>https://www.meritocomercial.com.br/pressurizador-rowa-max-press-20e-1-2cv-monofasico-220v-p27f182m094054-p1090460?tsid=75&amp;gad_source=4&amp;gad_campaignid=</t>
  </si>
  <si>
    <t>https://www.leroymerlin.com.br/pressurizador-para-sistema-hidraulico-220v-max-press-20e-0,5hp-rowa_91076223</t>
  </si>
  <si>
    <t>https://www.ricardobombas.com.br/pressurizadorrowamaxpress20emonofsico220v/prod-1186963/</t>
  </si>
  <si>
    <t>ITEM 3: RESERVATÓRIO METÁLICO TIPO TAÇA 25000L H&lt;= 10M DE ALTURA</t>
  </si>
  <si>
    <t>ITEM 4: BANCADA EM CONCRETO ARMADO, REVESTIDO EM AÇO INOXIDAVEL FOSCO POLIDO</t>
  </si>
  <si>
    <t>ITEM 6: EXAUSTOR CENTRIFUGO SIROCO TRIFASICO EC5-TN-3 ARRANJO 4</t>
  </si>
  <si>
    <t>ITEM 7: CAIXA DE VENTILAÇÃO PARA FORRO COM BOCAL CVM2500</t>
  </si>
  <si>
    <t xml:space="preserve">NOVA EXAUSTORES </t>
  </si>
  <si>
    <t>CNPJ: 56.748/0001-88</t>
  </si>
  <si>
    <t>https://www.novaexaustores.com.br/exaustores/caixa-de-ventilacao-cvm2500?srsltid=AfmBOoqi3UGASb_goy1TeNDk-8nZBbVaIpXCeUTZ1U2dyq0OJPKooTC4&amp;variant_=&amp;variant_id=</t>
  </si>
  <si>
    <t>MAIS VENTO</t>
  </si>
  <si>
    <t>CNPJ: 11.643.118/0001-54</t>
  </si>
  <si>
    <t>https://www.maisvento.com.br/exaustores/exaustores/exaustores-centrifugo/caixa-de-ventilacao-cvm-2500-220v</t>
  </si>
  <si>
    <t>MULTIVAC</t>
  </si>
  <si>
    <t>CNPJ: 03.287.370/0002-20</t>
  </si>
  <si>
    <t>https://loja.multivac.com.br/cvm-2500-220v-caixa-de-ventilacao?srsltid=AfmBOoqBc5wBoCtzVgcMIwGYJ27ck_gjKNxEW3oSlBX1r9rgZ--ZdVCS</t>
  </si>
  <si>
    <t>ITEM 8: EXAUSTOR CENTRIFUGO SIROCO TRIFASICO EC4-TN-2 OU SIMILAR</t>
  </si>
  <si>
    <t>MANBIAR COMERCIAL</t>
  </si>
  <si>
    <t>CNPJ: 03.571.738/0001-05</t>
  </si>
  <si>
    <t>https://www.mercadolivre.com.br/exaustor-centrifugo-siroco-trifasico-mod-ec4tn2/up/MLBU730485781?utm_source=chatgpt.com</t>
  </si>
  <si>
    <t>CNPJ: 56.954.748/0001-88</t>
  </si>
  <si>
    <t>NOVA EXAUSTORES</t>
  </si>
  <si>
    <t>https://www.maisvento.com.br/exaustor-centrifugo-caracol-siroco-mais-vento-ecv-4-tn-2-trifaasico</t>
  </si>
  <si>
    <t>ITEM 9: CAIXA DE VENTILAÇÃO PARA FORRO MODELO: CAB-250N- 220V</t>
  </si>
  <si>
    <t>ITEM 10: TOMADA AR EXTERIOR + VENEZIANA COM REGISTRO 750 X 150 MM</t>
  </si>
  <si>
    <t xml:space="preserve">ITEM 11: TOMADA EXTERIOR + VENEZIANA COM REGISTRO 500 X 400 MM </t>
  </si>
  <si>
    <t xml:space="preserve">PRINCE VENTILADORES E EXAUSTORES </t>
  </si>
  <si>
    <t>CNPJ: 58.351.438/0001-02</t>
  </si>
  <si>
    <t>https://www.ventilador.com.br/exaustores/centrifugos/cab-soler-e-palau?variant_id=3933</t>
  </si>
  <si>
    <t>https://www.novaexaustores.com.br/exaustores/copia-caixa-de-ventilacao-para-forro-modelo-cab-250n-220v-s-p?srsltid=AfmBOor_hh5KIpAIO8KC4Cpk6IwB-gAMSTddQej8bXNFRZ2MXILlCOod</t>
  </si>
  <si>
    <t>https://www.novaexaustores.com.br/exaustores/exaustor-centrifugo-siroco-trifasico-mod-ec5-tn-3?parceiro=1604&amp;gad_source=1&amp;gad_campaignid=21386995652&amp;Anexo</t>
  </si>
  <si>
    <t>https://www.maisvento.com.br/exaustor-centrifugo-caracol-siroco-mais-vento-ecv-5-tn-trifasico</t>
  </si>
  <si>
    <t>https://www.ventilador.com.br/exaustores/centrifugos/eac5-artek</t>
  </si>
  <si>
    <t>https://www.novaexaustores.com.br/acessorios-pventilacao-e-exaustao/veneziana-tomada-de-ar-cregistro-em-aluminio-anodizado-fosco?variant_id=5720</t>
  </si>
  <si>
    <t>https://www.novaexaustores.com.br/acessorios-pventilacao-e-exaustao/veneziana-tomada-de-ar-cregistro-em-aluminio-anodizado-fosco?variant_id=5788</t>
  </si>
  <si>
    <t>ITEM 5: CAIXA DE VENTILAÇÃO PARA FORRO CAB-250 220V S&amp;P</t>
  </si>
  <si>
    <t>https://www.lojadoexaustor.com.br/caixa-de-ventilacao-acustica-220v-cab-250-sp-silenciosa?srsltid=AfmBOopFy5zFRhQXZUyQb9DY4y4Z0wU78aokVx-3_-7xKC5qx1LWVDhN</t>
  </si>
  <si>
    <t>https://www.novaexaustores.com.br/exaustores/caixa-de-ventilacao-para-forro-modelo-cab-250-220v-s-p?parceiro=1604&amp;gad_source=1&amp;gad_campaignid=23677391439&amp;gbraid=0AAAAACyAR0SpS38QCekZPx54zI-WPwqMa&amp;gclid=Cj0KCQjw77bPBhC_ARIsAGAjjV9Kv8lSk3W1uabmoqBw_p7id8ZodgoCtNkja6Q05hPAIrccVgthvIYaAgyMEALw_wcB</t>
  </si>
  <si>
    <t>CNPJ: 05.290.335/0001-05</t>
  </si>
  <si>
    <t>KONFORT COMÉRCIO E SERVIÇOS LTDA (LOJA DO EXAUSTOR)</t>
  </si>
  <si>
    <t>https://www.ventilador.com.br/exaustores/centrifugos/cab-soler-e-palau?srsltid=AfmBOorYZKvnyP2HuQdk_Zq2IQeUE1-ERS-UhU8DBaIz7EF7RkRFHit4&amp;variant_id=3927</t>
  </si>
  <si>
    <t>KLIMACENTRO</t>
  </si>
  <si>
    <t>CNPJ: 37.109.249/0001-40</t>
  </si>
  <si>
    <t>ANEXO PASTA</t>
  </si>
  <si>
    <t>DATA DA COTAÇÃO: 27/04/2026</t>
  </si>
  <si>
    <t>DATA DA COTAÇÃO: 26/04/2026 e 27/04/2026</t>
  </si>
  <si>
    <t>STOCKCAIXAS</t>
  </si>
  <si>
    <t>Anexo Pasta</t>
  </si>
  <si>
    <t>FAZFORTE METALURGICA</t>
  </si>
  <si>
    <t>CAIXA D' AGUA BRASIL LTDA - ME</t>
  </si>
  <si>
    <t>CNPJ: 03.113.840/0001-59</t>
  </si>
  <si>
    <t>CNPJ: 34.683.026/0001-01</t>
  </si>
  <si>
    <t>CNPJ: 22.600.664/0001-24</t>
  </si>
  <si>
    <t>FINCO DIFUSORES DE AR</t>
  </si>
  <si>
    <t>CNPJ: 021.630.948/0001-09</t>
  </si>
  <si>
    <t>GW ENGENHARIA PROJETOS E EXECUÇÃO DE OBRAS LTDA</t>
  </si>
  <si>
    <t>CNPJ: 32.385.538/0001-58</t>
  </si>
  <si>
    <t>ROMULO BALMER CHAMORRA</t>
  </si>
  <si>
    <t>CNPJ: 36.021.786/0001-28</t>
  </si>
  <si>
    <t>ROUTE ENGENHARIA LTDA</t>
  </si>
  <si>
    <t>Portão em ferro  de abrir, em gradil nylofor 3D, pintado nas cores verde ou branco ou azul, padrão belgo ou similar</t>
  </si>
  <si>
    <t>ARREMATE/ALIZAR ALUMINIO PINTURA ELETROST 0,80x2,10m</t>
  </si>
  <si>
    <t>Confecção de placa de sinalização totalmente refletiva</t>
  </si>
  <si>
    <t xml:space="preserve"> 00010776 </t>
  </si>
  <si>
    <t>LOCACAO DE CONTAINER 2,30 X 6,00 M, ALT. 2,50 M, PARA ESCRITORIO, SEM DIVISORIAS INTERNAS E SEM SANITARIO (NAO INCLUI MOBILIZACAO/DESMOBILIZACAO)</t>
  </si>
  <si>
    <t xml:space="preserve"> AV490 </t>
  </si>
  <si>
    <t>(Cópia SINAPI 101747) PISO EM CONCRETO 20 MPA PREPARO MECÂNICO, ESPESSURA 7CM. AF_09/2020</t>
  </si>
  <si>
    <t xml:space="preserve"> 106122 </t>
  </si>
  <si>
    <t>REMOÇÃO DE ENTULHO CLASSE A (ALVENARIA, CONCRETO, ARGAMASSAS E CERÂMICOS) POR DUTO DE ENTULHO E ACONDICIONAMENTO FINAL EM CAÇAMBA ESTACIONÁRIA. EXCLUSO FRETE. AF_09/2025</t>
  </si>
  <si>
    <t>Remoção de Entulho e Descarte</t>
  </si>
  <si>
    <t xml:space="preserve"> 13165 </t>
  </si>
  <si>
    <t>Ensaio - Resistência tração por compressão diametral</t>
  </si>
  <si>
    <t xml:space="preserve"> 10149 </t>
  </si>
  <si>
    <t>Laje pré-fabricada treliçada para piso ou cobertura, h=16cm, enchimento em bloco ceramico h=12cm</t>
  </si>
  <si>
    <t xml:space="preserve"> 2277 </t>
  </si>
  <si>
    <t>Perfil Alumínio, U, usado como trilho superior em porta de correr</t>
  </si>
  <si>
    <t xml:space="preserve"> 8642 </t>
  </si>
  <si>
    <t>Porta em madeira compensada canela, lisa, semi-oca -  80 x 220 x 3,5cm</t>
  </si>
  <si>
    <t xml:space="preserve"> 2869 </t>
  </si>
  <si>
    <t>Espuma de poliuretano expansiva - 500ml (470g), Sika Boom ou similar</t>
  </si>
  <si>
    <t xml:space="preserve"> 1993 </t>
  </si>
  <si>
    <t>Roldana para porta correr (superior)</t>
  </si>
  <si>
    <t xml:space="preserve"> 13419 </t>
  </si>
  <si>
    <t>Fechadura tipo bico de papagaio, para porta de correr, inclusive concha em latão, da IMAB, ref.: FA1352I310S00 ou similar)</t>
  </si>
  <si>
    <t xml:space="preserve"> 00011581 </t>
  </si>
  <si>
    <t>TRILHO PANTOGRAFICO CONCAVO, TIPO U, EM ALUMINIO, COM DIMENSOES DE APROX *35 X 35* MM, PARA ROLDANA DE PORTA DE CORRER</t>
  </si>
  <si>
    <t xml:space="preserve"> 13764 </t>
  </si>
  <si>
    <t>Esquadrias de Alumínio</t>
  </si>
  <si>
    <t xml:space="preserve"> 00004750/SINAPI </t>
  </si>
  <si>
    <t>Pedreiro (horista)</t>
  </si>
  <si>
    <t>h</t>
  </si>
  <si>
    <t>20,44</t>
  </si>
  <si>
    <t xml:space="preserve"> 10549 </t>
  </si>
  <si>
    <t>Encargos Complementares - Servente</t>
  </si>
  <si>
    <t>Provisórios</t>
  </si>
  <si>
    <t>3,86</t>
  </si>
  <si>
    <t>5,79</t>
  </si>
  <si>
    <t xml:space="preserve"> 14570 </t>
  </si>
  <si>
    <t>Portão de abrir em gradil Nylofor 3D, pintado nas cores verde ou branco ou azul, Belgo ou similar, inclusive ferragens e acessórios</t>
  </si>
  <si>
    <t>750,00</t>
  </si>
  <si>
    <t xml:space="preserve"> 00006111/SINAPI </t>
  </si>
  <si>
    <t>Servente de obras (horista)</t>
  </si>
  <si>
    <t>14,58</t>
  </si>
  <si>
    <t>21,87</t>
  </si>
  <si>
    <t xml:space="preserve"> 1903 </t>
  </si>
  <si>
    <t>Argamassa cimento e areia traço t-1 (1:3) - 1 saco cimento 50kg / 3 padiolas areia dim. 0.35 x 0.45 x 0.23 m - Confecção mecânica e transporte</t>
  </si>
  <si>
    <t>579,98</t>
  </si>
  <si>
    <t>1,73</t>
  </si>
  <si>
    <t xml:space="preserve"> 10550 </t>
  </si>
  <si>
    <t>Encargos Complementares - Pedreiro</t>
  </si>
  <si>
    <t>3,73</t>
  </si>
  <si>
    <t>Detalhamento de Cálculo ORSE</t>
  </si>
  <si>
    <t xml:space="preserve"> 941 </t>
  </si>
  <si>
    <t>Fardamento com mangas curta</t>
  </si>
  <si>
    <t>193,04</t>
  </si>
  <si>
    <t>0,72</t>
  </si>
  <si>
    <t xml:space="preserve"> 2378 </t>
  </si>
  <si>
    <t>Vale transporte</t>
  </si>
  <si>
    <t>4,50</t>
  </si>
  <si>
    <t>0,93</t>
  </si>
  <si>
    <t xml:space="preserve"> 00012894/SINAPI </t>
  </si>
  <si>
    <t>Capa para chuva em pvc com forro de poliester, com capuz (amarela ou azul)</t>
  </si>
  <si>
    <t>20,11</t>
  </si>
  <si>
    <t>0,01</t>
  </si>
  <si>
    <t xml:space="preserve"> 1651 </t>
  </si>
  <si>
    <t>Óculos branco proteção</t>
  </si>
  <si>
    <t>pr</t>
  </si>
  <si>
    <t>6,00</t>
  </si>
  <si>
    <t xml:space="preserve"> 00002711/SINAPI </t>
  </si>
  <si>
    <t>Carrinho de mao, em aco, com capacidade de *45 a 65* l / *100* kg, pneu com camara</t>
  </si>
  <si>
    <t>185,00</t>
  </si>
  <si>
    <t>0,05</t>
  </si>
  <si>
    <t xml:space="preserve"> 10517 </t>
  </si>
  <si>
    <t>Exames admissionais/demissionais (checkup)</t>
  </si>
  <si>
    <t>cj</t>
  </si>
  <si>
    <t>300,00</t>
  </si>
  <si>
    <t>0,30</t>
  </si>
  <si>
    <t xml:space="preserve"> 00012893/SINAPI </t>
  </si>
  <si>
    <t>Bota de seguranca com biqueira de aco e colarinho acolchoado</t>
  </si>
  <si>
    <t>par</t>
  </si>
  <si>
    <t>73,93</t>
  </si>
  <si>
    <t>0,14</t>
  </si>
  <si>
    <t xml:space="preserve"> 10761 </t>
  </si>
  <si>
    <t>Refeição - café da manhã ( café com leite e dois pães com manteiga)</t>
  </si>
  <si>
    <t>5,00</t>
  </si>
  <si>
    <t>1,27</t>
  </si>
  <si>
    <t xml:space="preserve"> 10362 </t>
  </si>
  <si>
    <t>Seguro de vida e acidente em grupo</t>
  </si>
  <si>
    <t>12,54</t>
  </si>
  <si>
    <t xml:space="preserve"> 158 </t>
  </si>
  <si>
    <t>Almoço (Participação do empregador)</t>
  </si>
  <si>
    <t>14,00</t>
  </si>
  <si>
    <t>3,58</t>
  </si>
  <si>
    <t xml:space="preserve"> 4728 </t>
  </si>
  <si>
    <t>Talhadeira chata 10"</t>
  </si>
  <si>
    <t>18,58</t>
  </si>
  <si>
    <t>0,00</t>
  </si>
  <si>
    <t xml:space="preserve"> 10596 </t>
  </si>
  <si>
    <t>Protetor auricular</t>
  </si>
  <si>
    <t>4,81</t>
  </si>
  <si>
    <t xml:space="preserve"> 10599 </t>
  </si>
  <si>
    <t>Protetor solar fps 30 com 120ml</t>
  </si>
  <si>
    <t>18,00</t>
  </si>
  <si>
    <t>0,08</t>
  </si>
  <si>
    <t xml:space="preserve"> 00012895/SINAPI </t>
  </si>
  <si>
    <t>Capacete de seguranca aba frontal com suspensao de polietileno, sem jugular (classe b)</t>
  </si>
  <si>
    <t>13,50</t>
  </si>
  <si>
    <t>0,02</t>
  </si>
  <si>
    <t xml:space="preserve"> 4729 </t>
  </si>
  <si>
    <t>Marreta 1 kg com cabo</t>
  </si>
  <si>
    <t>37,80</t>
  </si>
  <si>
    <t xml:space="preserve"> 10788 </t>
  </si>
  <si>
    <t>Pá quadrada</t>
  </si>
  <si>
    <t>36,90</t>
  </si>
  <si>
    <t xml:space="preserve"> 00012892/SINAPI </t>
  </si>
  <si>
    <t>Luva raspa de couro, cano curto (punho *7* cm)</t>
  </si>
  <si>
    <t>10,87</t>
  </si>
  <si>
    <t>0,06</t>
  </si>
  <si>
    <t xml:space="preserve"> 10492 </t>
  </si>
  <si>
    <t>Cesta Básica</t>
  </si>
  <si>
    <t>205,00</t>
  </si>
  <si>
    <t>2,31</t>
  </si>
  <si>
    <t>22,04</t>
  </si>
  <si>
    <t xml:space="preserve"> 00001379/SINAPI </t>
  </si>
  <si>
    <t>Cimento portland composto cp ii-32</t>
  </si>
  <si>
    <t>0,88</t>
  </si>
  <si>
    <t>1,19</t>
  </si>
  <si>
    <t xml:space="preserve"> 00000370/SINAPI </t>
  </si>
  <si>
    <t>Areia media - posto jazida/fornecedor (retirado na jazida, sem transporte)</t>
  </si>
  <si>
    <t>100,00</t>
  </si>
  <si>
    <t>0,32</t>
  </si>
  <si>
    <t xml:space="preserve"> 11243 </t>
  </si>
  <si>
    <t>Martelo sem unha</t>
  </si>
  <si>
    <t>28,00</t>
  </si>
  <si>
    <t xml:space="preserve"> 11265 </t>
  </si>
  <si>
    <t>Martelo de borracha com cabo</t>
  </si>
  <si>
    <t>18,75</t>
  </si>
  <si>
    <t xml:space="preserve"> 10790 </t>
  </si>
  <si>
    <t>Prumo de face</t>
  </si>
  <si>
    <t>25,95</t>
  </si>
  <si>
    <t xml:space="preserve"> 10789 </t>
  </si>
  <si>
    <t>Nível de bolha de madeira</t>
  </si>
  <si>
    <t>15,40</t>
  </si>
  <si>
    <t xml:space="preserve"> 11246 </t>
  </si>
  <si>
    <t>Escala métrica de bambú</t>
  </si>
  <si>
    <t>Un</t>
  </si>
  <si>
    <t>10,22</t>
  </si>
  <si>
    <t xml:space="preserve"> 11245 </t>
  </si>
  <si>
    <t>Desempoladeira de madeira 12x22</t>
  </si>
  <si>
    <t>11,60</t>
  </si>
  <si>
    <t xml:space="preserve"> 4722 </t>
  </si>
  <si>
    <t>Colher de pedreiro</t>
  </si>
  <si>
    <t>18,80</t>
  </si>
  <si>
    <t xml:space="preserve"> 11247 </t>
  </si>
  <si>
    <t>Serra mármore</t>
  </si>
  <si>
    <t>319,90</t>
  </si>
  <si>
    <t>0,03</t>
  </si>
  <si>
    <t xml:space="preserve"> 11264 </t>
  </si>
  <si>
    <t>Marreta de 1/2 kg com cabo</t>
  </si>
  <si>
    <t>13,52</t>
  </si>
  <si>
    <t xml:space="preserve"> 4174 </t>
  </si>
  <si>
    <t>Desempenadeira de aço lisa, cabo madeira, ref:143, Atlas ou similar</t>
  </si>
  <si>
    <t>12,90</t>
  </si>
  <si>
    <t xml:space="preserve"> 10282 </t>
  </si>
  <si>
    <t>Regua de alumínio c/ 2,00m (para pedreiro)</t>
  </si>
  <si>
    <t>44,00</t>
  </si>
  <si>
    <t xml:space="preserve"> 13798 </t>
  </si>
  <si>
    <t>Porta em alumínio lambril, cor Natural, de abrir ou correr</t>
  </si>
  <si>
    <t xml:space="preserve"> 00011575 </t>
  </si>
  <si>
    <t>ROLDANA CONCAVA DUPLA, 4 RODAS, EM ZAMAC COM CHAPA DE LATAO, ROLAMENTOS EM ACO, PARA PORTAS E JANELAS DE CORRER</t>
  </si>
  <si>
    <t xml:space="preserve"> 00034360 </t>
  </si>
  <si>
    <t>PERFIL DE ALUMINIO ANODIZADO</t>
  </si>
  <si>
    <t xml:space="preserve"> 10110 </t>
  </si>
  <si>
    <t>Puxador duplo para porta, em alumínio polido, ø = 1", l= 40cm, ref. 3008, da Vesfer ou similar</t>
  </si>
  <si>
    <t xml:space="preserve"> 1622 </t>
  </si>
  <si>
    <t>Mola hidráulica p/ vidro temperado (tipo blindex - ref. 1024 ou similar)</t>
  </si>
  <si>
    <t xml:space="preserve"> 3527 </t>
  </si>
  <si>
    <t>Fechadura Pado, linha serralheiro, maçaneta (bola) em zamac, testa e contra testa em aço inoxidável, cilindro em zamac, ref.601 E, ou similar</t>
  </si>
  <si>
    <t xml:space="preserve"> 00011458 </t>
  </si>
  <si>
    <t>FECHO DE SEGURANCA, TIPO BATOM, EM LATAO / ZAMAC, CROMADO, PARA PORTAS E JANELAS - INCLUI PARAFUSOS</t>
  </si>
  <si>
    <t xml:space="preserve"> 12486 </t>
  </si>
  <si>
    <t>Braço Rodinato MRL 600mm NAT p/ janela Max-ar</t>
  </si>
  <si>
    <t xml:space="preserve"> 00011683 </t>
  </si>
  <si>
    <t>ENGATE / RABICHO FLEXIVEL INOX 1/2" X 30 CM</t>
  </si>
  <si>
    <t xml:space="preserve"> 00013294 </t>
  </si>
  <si>
    <t>PARAFUSO DE ACO ZINCADO, SEXTAVADO, COM ROSCA SOBERBA, DIAMETRO 3/8", COMPRIMENTO 80 MM</t>
  </si>
  <si>
    <t xml:space="preserve"> 980 </t>
  </si>
  <si>
    <t>Fita vedacao teflon larg= 1/2"</t>
  </si>
  <si>
    <t xml:space="preserve"> 00038404 </t>
  </si>
  <si>
    <t>CONCRETO USINADO BOMBEAVEL, CLASSE DE RESISTENCIA C20, COM BRITA 0 E 1, SLUMP = 130 +/- 20 MM, EXCLUI SERVICO DE BOMBEAMENTO (NBR 8953)</t>
  </si>
  <si>
    <t xml:space="preserve"> COTAÇÃO ITEM 4 </t>
  </si>
  <si>
    <t>BANCADA EM CONCRETO ARMADO, REVESTIDO EM AÇO INOXIDAVEL FOSCO POLIDO</t>
  </si>
  <si>
    <t xml:space="preserve"> 3762 </t>
  </si>
  <si>
    <t>Torneira para lavatorio cirúrgico com acionamento cotovelo</t>
  </si>
  <si>
    <t xml:space="preserve"> 12881 </t>
  </si>
  <si>
    <t>Acionador Manual Endereçavel - Modelo AME-2 da Verin ou similar, tipo "Aperteaqui"</t>
  </si>
  <si>
    <t xml:space="preserve"> 00040410 </t>
  </si>
  <si>
    <t>ACOPLAMENTO RIGIDO EM FERRO FUNDIDO PARA SISTEMA DE TUBULACAO RANHURADA, DN 50 MM (2")</t>
  </si>
  <si>
    <t xml:space="preserve"> 5485 </t>
  </si>
  <si>
    <t>Hidrômetro d= 1/2", vazão = 3,0m3/h</t>
  </si>
  <si>
    <t xml:space="preserve"> 6801 </t>
  </si>
  <si>
    <t>Caixa d'agua de polietileno alta densidade, 5.000 litros, Fortlev ou similar</t>
  </si>
  <si>
    <t xml:space="preserve"> 2014 </t>
  </si>
  <si>
    <t>Sifão cromado para lavatório, DECA ref.1680C 1 x 1 1/2 ou similar</t>
  </si>
  <si>
    <t xml:space="preserve"> 9685 </t>
  </si>
  <si>
    <t>Tubo pvc rigido série reforçada p/esgoto predial  e aguas pluviais, d= 100mm</t>
  </si>
  <si>
    <t xml:space="preserve"> 1703 </t>
  </si>
  <si>
    <t>Pasta lubrificante p/  pvc je</t>
  </si>
  <si>
    <t xml:space="preserve"> 9699 </t>
  </si>
  <si>
    <t>Tubo pvc rigido série reforçada p/esgoto predial  e aguas pluviais, d=  50mm</t>
  </si>
  <si>
    <t xml:space="preserve"> 00039684 </t>
  </si>
  <si>
    <t>CAIXA EXTERNA DE MEDICAO PARA 1 MEDIDOR MONOFASICO, COM VISOR, EM CHAPA DE ACO 18 USG (PADRAO DA CONCESSIONARIA LOCAL)</t>
  </si>
  <si>
    <t xml:space="preserve"> 2341 </t>
  </si>
  <si>
    <t>Tubo pvc rigido soldavel, p/ água, marrom,  d=  40mm</t>
  </si>
  <si>
    <t xml:space="preserve"> 6754 </t>
  </si>
  <si>
    <t>Adesivo para tubo Aquatherm/CPVC</t>
  </si>
  <si>
    <t xml:space="preserve"> 162 </t>
  </si>
  <si>
    <t>Anel borracha p/ tubo pvc sanitário predial, d=  40mm</t>
  </si>
  <si>
    <t xml:space="preserve"> 9698 </t>
  </si>
  <si>
    <t>Tubo pvc rigido série reforçada p/esgoto predial  e aguas pluviais, d=  40mm</t>
  </si>
  <si>
    <t xml:space="preserve"> 1938 </t>
  </si>
  <si>
    <t>Reducao excentrica  pvc sanitario d= 100 x  75mm</t>
  </si>
  <si>
    <t xml:space="preserve"> 9700 </t>
  </si>
  <si>
    <t>Tubo pvc rigido série reforçada p/esgoto predial  e aguas pluviais, d= 150mm</t>
  </si>
  <si>
    <t xml:space="preserve"> 10712 </t>
  </si>
  <si>
    <t>Sinalização Vertical</t>
  </si>
  <si>
    <t>Equipamentos de Custo Unitário</t>
  </si>
  <si>
    <t>Utilização.</t>
  </si>
  <si>
    <t>Custo Horário</t>
  </si>
  <si>
    <t>Custo Horário Total</t>
  </si>
  <si>
    <t>Produtiva</t>
  </si>
  <si>
    <t>Improdutiva</t>
  </si>
  <si>
    <t xml:space="preserve"> 11420 </t>
  </si>
  <si>
    <t>Compressor de ar p/ pintura c/ filtro (2 kW)</t>
  </si>
  <si>
    <t>16,75</t>
  </si>
  <si>
    <t>14,55</t>
  </si>
  <si>
    <t>3,09</t>
  </si>
  <si>
    <t xml:space="preserve"> 11421 </t>
  </si>
  <si>
    <t>Prensa excêntrica - (1kW)</t>
  </si>
  <si>
    <t>22,35</t>
  </si>
  <si>
    <t>17,97</t>
  </si>
  <si>
    <t>3,21</t>
  </si>
  <si>
    <t xml:space="preserve"> 11423 </t>
  </si>
  <si>
    <t>Guilhotina de bancada - (4kW)</t>
  </si>
  <si>
    <t>28,15</t>
  </si>
  <si>
    <t>18,63</t>
  </si>
  <si>
    <t>3,42</t>
  </si>
  <si>
    <t xml:space="preserve"> 11422 </t>
  </si>
  <si>
    <t>Máquina universal de corte de chapa, de bancada, 4kw - C-6A</t>
  </si>
  <si>
    <t>23,79</t>
  </si>
  <si>
    <t>17,11</t>
  </si>
  <si>
    <t>3,41</t>
  </si>
  <si>
    <t xml:space="preserve"> 00007288/SINAPI </t>
  </si>
  <si>
    <t>Tinta esmalte sintetico premium fosco</t>
  </si>
  <si>
    <t>39,14</t>
  </si>
  <si>
    <t>20,74</t>
  </si>
  <si>
    <t xml:space="preserve"> 54 </t>
  </si>
  <si>
    <t>Encarregado de turma - SICRO</t>
  </si>
  <si>
    <t>18,18</t>
  </si>
  <si>
    <t>1,51</t>
  </si>
  <si>
    <t xml:space="preserve"> 10553 </t>
  </si>
  <si>
    <t>Encargos Complementares - Pintor</t>
  </si>
  <si>
    <t>3,94</t>
  </si>
  <si>
    <t>0,19</t>
  </si>
  <si>
    <t xml:space="preserve"> 00004783/SINAPI </t>
  </si>
  <si>
    <t>Pintor (horista)</t>
  </si>
  <si>
    <t>1,02</t>
  </si>
  <si>
    <t xml:space="preserve"> 10605 </t>
  </si>
  <si>
    <t>Encargos Complementares - Montador</t>
  </si>
  <si>
    <t>4,56</t>
  </si>
  <si>
    <t xml:space="preserve"> 11424 </t>
  </si>
  <si>
    <t>Pelicula refletiva lentes inclusas</t>
  </si>
  <si>
    <t>154,27</t>
  </si>
  <si>
    <t>215,97</t>
  </si>
  <si>
    <t xml:space="preserve"> 10454 </t>
  </si>
  <si>
    <t>Ajudante-pratico/Meio-Oficial</t>
  </si>
  <si>
    <t>14,86</t>
  </si>
  <si>
    <t>9,90</t>
  </si>
  <si>
    <t xml:space="preserve"> 00044497/SINAPI </t>
  </si>
  <si>
    <t>Montador de estruturas metalicas horista</t>
  </si>
  <si>
    <t>18,94</t>
  </si>
  <si>
    <t>6,31</t>
  </si>
  <si>
    <t xml:space="preserve"> 10576 </t>
  </si>
  <si>
    <t>Encargos Complementares - Ajudante Pratico</t>
  </si>
  <si>
    <t>2,57</t>
  </si>
  <si>
    <t xml:space="preserve"> 10594 </t>
  </si>
  <si>
    <t>Encargos Complementares - Serralheiro ou Operador de Equipamento Leve</t>
  </si>
  <si>
    <t>3,70</t>
  </si>
  <si>
    <t>0,61</t>
  </si>
  <si>
    <t xml:space="preserve"> 00006110/SINAPI </t>
  </si>
  <si>
    <t>Serralheiro (horista)</t>
  </si>
  <si>
    <t>3,40</t>
  </si>
  <si>
    <t xml:space="preserve"> 8820 </t>
  </si>
  <si>
    <t>Chapa de aço galvanizado nº 16 - e=1,55mm - dimensões 2,00x1,00m</t>
  </si>
  <si>
    <t>134,97</t>
  </si>
  <si>
    <t>0,44</t>
  </si>
  <si>
    <t>0,35</t>
  </si>
  <si>
    <t xml:space="preserve"> 4725 </t>
  </si>
  <si>
    <t>Espátula</t>
  </si>
  <si>
    <t>16,82</t>
  </si>
  <si>
    <t xml:space="preserve"> 11251 </t>
  </si>
  <si>
    <t>Pincel de seda 2"</t>
  </si>
  <si>
    <t>27,16</t>
  </si>
  <si>
    <t xml:space="preserve"> 11252 </t>
  </si>
  <si>
    <t>Escada de aluminio de abrir com 7 degraus</t>
  </si>
  <si>
    <t>269,00</t>
  </si>
  <si>
    <t xml:space="preserve"> 10583 </t>
  </si>
  <si>
    <t>Trincha 3"</t>
  </si>
  <si>
    <t>11,98</t>
  </si>
  <si>
    <t>0,07</t>
  </si>
  <si>
    <t>1,12</t>
  </si>
  <si>
    <t xml:space="preserve"> 11250 </t>
  </si>
  <si>
    <t>Rolo lã de carneiro 20cm</t>
  </si>
  <si>
    <t>26,00</t>
  </si>
  <si>
    <t xml:space="preserve"> 11280 </t>
  </si>
  <si>
    <t>Chave Inglesa 15" ref. 012418012 carbografite</t>
  </si>
  <si>
    <t>60,50</t>
  </si>
  <si>
    <t xml:space="preserve"> 11282 </t>
  </si>
  <si>
    <t>Esmerilhadeira angular elétrico portátil 4 1/2" - 1000 watts  - ref. G1000kB2Black e Decker</t>
  </si>
  <si>
    <t>362,00</t>
  </si>
  <si>
    <t xml:space="preserve"> 11284 </t>
  </si>
  <si>
    <t>Cavalete de ferro nº 1</t>
  </si>
  <si>
    <t>123,31</t>
  </si>
  <si>
    <t xml:space="preserve"> 11273 </t>
  </si>
  <si>
    <t>Esquadro de alumínio para soldagem de peças, com duas morsas, 35 x 35 x 4,5cm, marca Black Jack</t>
  </si>
  <si>
    <t>223,66</t>
  </si>
  <si>
    <t xml:space="preserve"> 11271 </t>
  </si>
  <si>
    <t>Talhadeira com punho de proteção 22 x225mm ref.207206BR Belzer</t>
  </si>
  <si>
    <t>62,12</t>
  </si>
  <si>
    <t xml:space="preserve"> 11286 </t>
  </si>
  <si>
    <t>Macariço de solda Ref. CG201 código 010414410 carbografite</t>
  </si>
  <si>
    <t>407,27</t>
  </si>
  <si>
    <t>0,04</t>
  </si>
  <si>
    <t xml:space="preserve"> 11270 </t>
  </si>
  <si>
    <t>Martelo de solda do tipo picareta, cabo de madeira, 300x0,4x0,5mm</t>
  </si>
  <si>
    <t>45,83</t>
  </si>
  <si>
    <t xml:space="preserve"> 11272 </t>
  </si>
  <si>
    <t>Alicate Climpador ( cripador )</t>
  </si>
  <si>
    <t>214,66</t>
  </si>
  <si>
    <t xml:space="preserve"> 11281 </t>
  </si>
  <si>
    <t>Bolsa de lona para ferramentas 40 x 30 x 20cm</t>
  </si>
  <si>
    <t>357,49</t>
  </si>
  <si>
    <t>0,09</t>
  </si>
  <si>
    <t xml:space="preserve"> 11277 </t>
  </si>
  <si>
    <t>Alicate de pressão para solda de chapa 18" (460mm), Ref.138 Z Gedore</t>
  </si>
  <si>
    <t>204,97</t>
  </si>
  <si>
    <t xml:space="preserve"> 11279 </t>
  </si>
  <si>
    <t>Alicate para anéis de pistão capacidade 50-100mm. ref.44044101 Tramontina ou similar</t>
  </si>
  <si>
    <t>219,22</t>
  </si>
  <si>
    <t xml:space="preserve"> 11278 </t>
  </si>
  <si>
    <t>Alicate diagonal para corte rente 5" a 8"</t>
  </si>
  <si>
    <t>32,33</t>
  </si>
  <si>
    <t xml:space="preserve"> 11285 </t>
  </si>
  <si>
    <t>Fonte inversora de solda WMI 140ED 220V - BAMBOZZI - WMI- 140ED</t>
  </si>
  <si>
    <t>930,00</t>
  </si>
  <si>
    <t xml:space="preserve"> 11275 </t>
  </si>
  <si>
    <t>Alicate de pressão 11"</t>
  </si>
  <si>
    <t>141,73</t>
  </si>
  <si>
    <t xml:space="preserve"> 11276 </t>
  </si>
  <si>
    <t>Alicate de pressão para solda tipo U, para apertar chapas, tiras e qualquer tipo de perfil. Niquelado, mordentes reforçados em aço laminadao. Corpo em chapa dobrada  extra-reforçada e rebites de aço, 11" (280mm). Ref. 138 Gedore.</t>
  </si>
  <si>
    <t>176,92</t>
  </si>
  <si>
    <t xml:space="preserve"> 11283 </t>
  </si>
  <si>
    <t>Selador horizontal para fita de aço 1"</t>
  </si>
  <si>
    <t>740,17</t>
  </si>
  <si>
    <t xml:space="preserve"> 11274 </t>
  </si>
  <si>
    <t>Grampo de de aperto rápido 16" Ref. 60987 Beltools</t>
  </si>
  <si>
    <t>19,20</t>
  </si>
  <si>
    <t xml:space="preserve"> 10585 </t>
  </si>
  <si>
    <t>Arco de serra</t>
  </si>
  <si>
    <t>19,95</t>
  </si>
  <si>
    <t xml:space="preserve"> 10586 </t>
  </si>
  <si>
    <t>Torquesa</t>
  </si>
  <si>
    <t>45,00</t>
  </si>
  <si>
    <t xml:space="preserve"> 1689 </t>
  </si>
  <si>
    <t>Parafuso de fixação com bucha plástica 8 mm</t>
  </si>
  <si>
    <t xml:space="preserve"> 13660 </t>
  </si>
  <si>
    <t>Placa de sinalizacao, fotoluminescente, em pvc , rota de fuga</t>
  </si>
  <si>
    <t xml:space="preserve"> 6555 </t>
  </si>
  <si>
    <t>Porca sextavada 1/4"</t>
  </si>
  <si>
    <t xml:space="preserve"> 8347 </t>
  </si>
  <si>
    <t>Arruela lisa zincada ø 1/4"</t>
  </si>
  <si>
    <t xml:space="preserve"> 4685 </t>
  </si>
  <si>
    <t>Arruela p/ parafuso 3/8 "</t>
  </si>
  <si>
    <t xml:space="preserve"> 3292 </t>
  </si>
  <si>
    <t>Chumbador parabolt 3/8" x 5"</t>
  </si>
  <si>
    <t xml:space="preserve"> 1676 </t>
  </si>
  <si>
    <t>Parafuso cabeça lentilha 3/8" x 3/4" (ref. vl 1.68 valemam ou similar)</t>
  </si>
  <si>
    <t xml:space="preserve"> 3156 </t>
  </si>
  <si>
    <t>Fecho para fita 3/4 e 1/2", Fusimec ou similar</t>
  </si>
  <si>
    <t xml:space="preserve"> 00039772 </t>
  </si>
  <si>
    <t>CAIXA DE PASSAGEM METALICA DE SOBREPOR COM TAMPA PARAFUSADA, DIMENSOES 30 X 30 X 10 CM</t>
  </si>
  <si>
    <t xml:space="preserve"> 00011251 </t>
  </si>
  <si>
    <t>CAIXA DE PASSAGEM/ LUZ / TELEFONIA, DE EMBUTIR, EM CHAPA DE ACO GALVANIZADO, DIMENSOES 40 X 40 X *12* CM (PADRAO CONCESSIONARIA LOCAL)</t>
  </si>
  <si>
    <t xml:space="preserve"> 00038105 </t>
  </si>
  <si>
    <t>TOMADA PARA ANTENA DE TV, CABO COAXIAL DE 9 MM (APENAS MODULO)</t>
  </si>
  <si>
    <t xml:space="preserve"> 11943 </t>
  </si>
  <si>
    <t>Sensor de presença</t>
  </si>
  <si>
    <t xml:space="preserve"> 3016 </t>
  </si>
  <si>
    <t>Relé de tempo 7PV00 20s 220V</t>
  </si>
  <si>
    <t xml:space="preserve"> 8830 </t>
  </si>
  <si>
    <t>Disjuntor tripolar 100 A, padrão DIN (  linha branca ),  corrente de interrupção 10KA, ref.:Moeller ou similar.</t>
  </si>
  <si>
    <t xml:space="preserve"> 00002377 </t>
  </si>
  <si>
    <t>DISJUNTOR TERMOMAGNETICO TRIPOLAR 200 A / 600 V, TIPO FXD / ICC - 35 KA</t>
  </si>
  <si>
    <t xml:space="preserve"> 00039470 </t>
  </si>
  <si>
    <t>DISPOSITIVO DPS CLASSE II, 1 POLO, TENSAO MAXIMA DE 275 V, CORRENTE MAXIMA DE *30* KA (TIPO AC)</t>
  </si>
  <si>
    <t xml:space="preserve"> 9225 </t>
  </si>
  <si>
    <t>Dispositivo de proteção contra surto de tensão DPS 60KA - 275v (para-raio)</t>
  </si>
  <si>
    <t xml:space="preserve"> 00039455 </t>
  </si>
  <si>
    <t>DISPOSITIVO DR, 4 POLOS, SENSIBILIDADE DE 30 MA, CORRENTE DE 25 A, TIPO AC</t>
  </si>
  <si>
    <t xml:space="preserve"> 2000 </t>
  </si>
  <si>
    <t>Saída horizontal para eletroduto 1 1/2" (ref. vl 33 valemam ou similar)</t>
  </si>
  <si>
    <t xml:space="preserve"> 4015 </t>
  </si>
  <si>
    <t>Curva de inversão 100 x 100 mm para eletrocalha metálica (ref.: mopa ou similar)</t>
  </si>
  <si>
    <t xml:space="preserve"> 3633 </t>
  </si>
  <si>
    <t>Eletrocalha metálica perfurada 100 x 100 x 3000mm, peso, 2,20Kg/m,  (ref.: mopa ou similar)</t>
  </si>
  <si>
    <t xml:space="preserve"> 9596 </t>
  </si>
  <si>
    <t>Tê horizontal 150 x 50mm para eletrocalha metálica</t>
  </si>
  <si>
    <t xml:space="preserve"> 4035 </t>
  </si>
  <si>
    <t>Emenda interna 150 x 100 mm com base lisa perfurada para eletrocalha metálica(ref. Mopa ou similar)</t>
  </si>
  <si>
    <t xml:space="preserve"> 13411 </t>
  </si>
  <si>
    <t>Terminal 100 x 100 mm, zincado, para eletrocalha metalica (ref. Mopa ou similar)</t>
  </si>
  <si>
    <t xml:space="preserve"> 00021011 </t>
  </si>
  <si>
    <t>TUBO ACO GALVANIZADO COM COSTURA, CLASSE LEVE, DN 32 MM (1 1/4"), E = 2,65 MM, *2,71* KG/M (NBR 5580)</t>
  </si>
  <si>
    <t xml:space="preserve"> 14479 </t>
  </si>
  <si>
    <t>Luminária plafon de embutir em LED 29.5x29.5 cm, 24w 4000K bivolt, Avant ou similar</t>
  </si>
  <si>
    <t xml:space="preserve"> 13947 </t>
  </si>
  <si>
    <t>Luminária plafon (sobrepor) 40 x 40 - 36 W - 6000K - G- Light ou similar</t>
  </si>
  <si>
    <t xml:space="preserve"> 14702 </t>
  </si>
  <si>
    <t>Luminária de embutir com led integrado, grade anti-ofuscante, 18w, 800LM, 12°, 3000K, ref. STH8719/30 da stella ou similar</t>
  </si>
  <si>
    <t xml:space="preserve"> 6863 </t>
  </si>
  <si>
    <t>Luminária tipo balizador para ambiente aberto, corpo em alumínio fundido pintado, difusor em vidro frisado temperado, ref. EX02-S, da Lumicenter ou simiular  (tipo tartaruga)</t>
  </si>
  <si>
    <t xml:space="preserve"> 14474 </t>
  </si>
  <si>
    <t>Balizador de embutir no solo em LED 5W bivolt 3000K</t>
  </si>
  <si>
    <t xml:space="preserve"> 00000863 </t>
  </si>
  <si>
    <t>CABO DE COBRE NU 35 MM2 MEIO-DURO</t>
  </si>
  <si>
    <t xml:space="preserve"> 00020007 </t>
  </si>
  <si>
    <t>GUARNICAO / ALIZAR / VISTA LISA EM MADEIRA MACICA, PARA PORTA, E = *1* CM, L = *5* CM, PINUS /EUCALIPTO / VIROLA OU EQUIVALENTE DA REGIAO</t>
  </si>
  <si>
    <t xml:space="preserve"> 1889 </t>
  </si>
  <si>
    <t>Pregos 16x24</t>
  </si>
  <si>
    <t xml:space="preserve"> COTAÇÃO ITEM 11 </t>
  </si>
  <si>
    <t>TOMADA EXTERIOR + VENEZIANA COM REGISTRO 500 X 400 MM</t>
  </si>
  <si>
    <t xml:space="preserve"> COTAÇÃO ITEM 10 </t>
  </si>
  <si>
    <t>TOMADA AR EXTERIOR + VENEZIANA COM REGISTRO 750 X 150 MM</t>
  </si>
  <si>
    <t xml:space="preserve"> 12771 </t>
  </si>
  <si>
    <t>Difusor de Ar - 4 Vias, em Alumínio, cor branca, dim. 195 x 195mm</t>
  </si>
  <si>
    <t xml:space="preserve"> 7699 </t>
  </si>
  <si>
    <t>Grelha dupla deflexão com registro 250x150mm</t>
  </si>
  <si>
    <t xml:space="preserve"> 00040424 </t>
  </si>
  <si>
    <t>CHAPA DE ACO CARBONO LAMINADO A QUENTE, QUALIDADE ESTRUTURAL, BITOLA 3/16", E =4,75 MM (37,29 KG/M2)</t>
  </si>
  <si>
    <t xml:space="preserve"> 12181 </t>
  </si>
  <si>
    <t>Duto flexivel de alumínio Ø 150mm</t>
  </si>
  <si>
    <t xml:space="preserve"> COTAÇÃO ITEM 8 </t>
  </si>
  <si>
    <t>EXAUSTOR CENTRIFUGO SIROCO TRIFASICO EC4-TN-2 OU SIMILAR</t>
  </si>
  <si>
    <t xml:space="preserve"> COTAÇÃO ITEM 6 </t>
  </si>
  <si>
    <t xml:space="preserve"> COTAÇÃO ITEM 5 </t>
  </si>
  <si>
    <t xml:space="preserve"> COTAÇÃO ITEM 7 </t>
  </si>
  <si>
    <t>CAIXA DE VENTILAÇÃO PARA FORRO COM BOCAL CVM2500</t>
  </si>
  <si>
    <t xml:space="preserve"> COTAÇÃO ITEM 9 </t>
  </si>
  <si>
    <t>CAIXA DE VENTILAÇÃO PARA FORRO MODELO: CAB-250N- 220V</t>
  </si>
  <si>
    <t xml:space="preserve"> 12726 </t>
  </si>
  <si>
    <t>Exaustor Mega25, da sicflux ou similar</t>
  </si>
  <si>
    <t xml:space="preserve"> 9189 </t>
  </si>
  <si>
    <t>Emenda interna 75 x 50 mm com base lisa para eletrocalha metálica (valemam ousimilar)</t>
  </si>
  <si>
    <t xml:space="preserve"> 00038084 </t>
  </si>
  <si>
    <t>TOMADA PARA ANTENA DE TV, CABO COAXIAL DE 9 MM, CONJUNTO MONTADO PARA EMBUTIR 4" X 2" (PLACA + SUPORTE + MODULO)</t>
  </si>
  <si>
    <t xml:space="preserve"> 00010853 </t>
  </si>
  <si>
    <t>LETRA ACO INOX (AISI 304), CHAPA NUM. 22, RECORTADO, H= 20 CM (SEM RELEVO)</t>
  </si>
  <si>
    <t>DATA DA COTAÇÃO: 11/2025</t>
  </si>
  <si>
    <t>PORTO SEGURO/BA</t>
  </si>
  <si>
    <t>PREFEITURA MUNICIPAL DE PORTO SEGURO</t>
  </si>
  <si>
    <t>Construção de Centro de Atenção Psicossocial Tipo I, no Município de PORTO SEGURO/BA</t>
  </si>
  <si>
    <t xml:space="preserve">Jânio Natal </t>
  </si>
  <si>
    <t xml:space="preserve"> 20.3</t>
  </si>
  <si>
    <t xml:space="preserve"> AV 0401</t>
  </si>
  <si>
    <t>Sistema completo de energia solar fotovoltaica, potência 30,25Kwp, composta por 55 módulos - JA Solar 550W (placas coletoras), área necessária para a instalação do sistema 195,00m2, monitoramento em tempo real via APP, produção esperada de 3.723 Kwh/mês - 44.678Kwh/ano, conforme projeto, instalado (und=módulo)</t>
  </si>
  <si>
    <t>UM</t>
  </si>
  <si>
    <t>EMOP</t>
  </si>
  <si>
    <t>CABO AFUMEX IRISTECH 1kV 10,0mm2</t>
  </si>
  <si>
    <t>INSTALACOES ELETRICAS - LEITOS E CABOS</t>
  </si>
  <si>
    <t>CABO FLEXIVEL 1KV HEPR 4x25mm2</t>
  </si>
  <si>
    <t xml:space="preserve">CABO FLEXIVEL 450/750V 25mm2 </t>
  </si>
  <si>
    <t>COLETOR SOLAR PARA AQUECIMENTO DE AGUA, MEDINDO (1X2)M, CONFORME ABNT NBR 17003</t>
  </si>
  <si>
    <t>INVERSOR/GERADOR SOLAR ON-GRID 75KW TRIF.380V SG75CX SUNGROW</t>
  </si>
  <si>
    <t>20,30</t>
  </si>
  <si>
    <t>149,99</t>
  </si>
  <si>
    <t>38,33</t>
  </si>
  <si>
    <t>1.086,77</t>
  </si>
  <si>
    <t>24.646,90</t>
  </si>
  <si>
    <t>275,0</t>
  </si>
  <si>
    <t>165,0</t>
  </si>
  <si>
    <t>55,0</t>
  </si>
  <si>
    <t>1,0</t>
  </si>
  <si>
    <t>PROPRIO</t>
  </si>
  <si>
    <t>ALMOXARIFE COM ENCARGOS COMPLEMENTARES</t>
  </si>
  <si>
    <t>TÉCNICO EM SEGURANÇA DO TRABALHO COM ENCARGOS COMPLEMENTARES</t>
  </si>
  <si>
    <t>VIGIA DIURNO COM ENCARGOS COMPLEMENTARES</t>
  </si>
  <si>
    <t>38,13</t>
  </si>
  <si>
    <t>47,20</t>
  </si>
  <si>
    <t>150,71</t>
  </si>
  <si>
    <t>52,45</t>
  </si>
  <si>
    <t>26,25</t>
  </si>
  <si>
    <t>A + B + C + D =</t>
  </si>
  <si>
    <t xml:space="preserve">
</t>
  </si>
  <si>
    <t xml:space="preserve">Reincidência de Grupo A sobre Aviso Prévio Trabalhado e Reincidência do FGTS sobre Aviso Prévio Indenizado </t>
  </si>
  <si>
    <t>D2</t>
  </si>
  <si>
    <t xml:space="preserve">Reincidência de Grupo A sobre 13º, conforme Lei nº 14.973/2024) </t>
  </si>
  <si>
    <t>D1</t>
  </si>
  <si>
    <t>GRUPO D</t>
  </si>
  <si>
    <t>D</t>
  </si>
  <si>
    <t xml:space="preserve">Indenização Adicional </t>
  </si>
  <si>
    <t>C5</t>
  </si>
  <si>
    <t xml:space="preserve">Depósito Rescisão Sem Justa Causa </t>
  </si>
  <si>
    <t>C4</t>
  </si>
  <si>
    <t xml:space="preserve">Férias Indenizadas </t>
  </si>
  <si>
    <t>C3</t>
  </si>
  <si>
    <t xml:space="preserve">Aviso Prévio Trabalhado </t>
  </si>
  <si>
    <t>C2</t>
  </si>
  <si>
    <t xml:space="preserve">Aviso Prévio Indenizado </t>
  </si>
  <si>
    <t>C1</t>
  </si>
  <si>
    <t>GRUPO C</t>
  </si>
  <si>
    <t>C</t>
  </si>
  <si>
    <t xml:space="preserve">Salário Maternidade </t>
  </si>
  <si>
    <t>B10</t>
  </si>
  <si>
    <t xml:space="preserve">Férias Gozadas </t>
  </si>
  <si>
    <t>B9</t>
  </si>
  <si>
    <t xml:space="preserve">Auxílio Acidente de Trabalho </t>
  </si>
  <si>
    <t>B8</t>
  </si>
  <si>
    <t xml:space="preserve">Dias de Chuvas </t>
  </si>
  <si>
    <t>B7</t>
  </si>
  <si>
    <t xml:space="preserve">Faltas Justificadas </t>
  </si>
  <si>
    <t>B6</t>
  </si>
  <si>
    <t xml:space="preserve">Licença Paternidade </t>
  </si>
  <si>
    <t>B5</t>
  </si>
  <si>
    <t xml:space="preserve">13º Salário </t>
  </si>
  <si>
    <t>B4</t>
  </si>
  <si>
    <t xml:space="preserve">Auxílio - Enfermidade </t>
  </si>
  <si>
    <t>B3</t>
  </si>
  <si>
    <t xml:space="preserve">Feriados </t>
  </si>
  <si>
    <t>B2</t>
  </si>
  <si>
    <t xml:space="preserve">Repouso Semanal Remunerado </t>
  </si>
  <si>
    <t>B1</t>
  </si>
  <si>
    <t>GRUPO B</t>
  </si>
  <si>
    <t>B</t>
  </si>
  <si>
    <t xml:space="preserve">SECONCI </t>
  </si>
  <si>
    <t>A9</t>
  </si>
  <si>
    <t xml:space="preserve">FGTS </t>
  </si>
  <si>
    <t>A8</t>
  </si>
  <si>
    <t xml:space="preserve">Seguro Contra Acidentes de Trabalho </t>
  </si>
  <si>
    <t>A7</t>
  </si>
  <si>
    <t xml:space="preserve">Salário Educação </t>
  </si>
  <si>
    <t>A6</t>
  </si>
  <si>
    <t xml:space="preserve">SEBRAE </t>
  </si>
  <si>
    <t>A5</t>
  </si>
  <si>
    <t xml:space="preserve">INCRA </t>
  </si>
  <si>
    <t>A4</t>
  </si>
  <si>
    <t xml:space="preserve">SENAI </t>
  </si>
  <si>
    <t>A3</t>
  </si>
  <si>
    <t xml:space="preserve">SESI </t>
  </si>
  <si>
    <t>A2</t>
  </si>
  <si>
    <t xml:space="preserve">INSS </t>
  </si>
  <si>
    <t>A1</t>
  </si>
  <si>
    <t>GRUPO A</t>
  </si>
  <si>
    <t>A</t>
  </si>
  <si>
    <t>MENSALISTA %</t>
  </si>
  <si>
    <t>HORISTA %</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</si>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</sst>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R$&quot;\ * #,##0.00_-;\-&quot;R$&quot;\ * #,##0.00_-;_-&quot;R$&quot;\ * &quot;-&quot;??_-;_-@_-"/>
    <numFmt numFmtId="43" formatCode="_-* #,##0.00_-;\-* #,##0.00_-;_-* &quot;-&quot;??_-;_-@_-"/>
    <numFmt numFmtId="164" formatCode="[$-F800]dddd\,\ mmmm\ dd\,\ yyyy"/>
    <numFmt numFmtId="165" formatCode="_-* #,##0.0000_-;\-* #,##0.0000_-;_-* &quot;-&quot;??_-;_-@_-"/>
    <numFmt numFmtId="166" formatCode="_-* #,##0.000_-;\-* #,##0.000_-;_-* &quot;-&quot;??_-;_-@_-"/>
    <numFmt numFmtId="167" formatCode="0.0000"/>
    <numFmt numFmtId="168" formatCode="0.0000000%"/>
    <numFmt numFmtId="169" formatCode="_(* #,##0.00_);_(* \(#,##0.00\);_(* \-??_);_(@_)"/>
    <numFmt numFmtId="170" formatCode="_(&quot;R$ &quot;* #,##0.00_);_(&quot;R$ &quot;* \(#,##0.00\);_(&quot;R$ &quot;* &quot;-&quot;??_);_(@_)"/>
    <numFmt numFmtId="171" formatCode="General;General;"/>
    <numFmt numFmtId="172" formatCode="dd\ &quot;de&quot;\ mmmm\ &quot;de&quot;\ yyyy"/>
    <numFmt numFmtId="173" formatCode="_-* #,##0.00_-;\-* #,##0.00_-;_-* \-??_-;_-@_-"/>
    <numFmt numFmtId="174" formatCode="&quot;R$&quot;\ #,##0.00"/>
    <numFmt numFmtId="175" formatCode="#,##0.0000000"/>
    <numFmt numFmtId="176" formatCode="#,##0.0000"/>
    <numFmt numFmtId="177" formatCode="###,###,##0.00"/>
  </numFmts>
  <fonts count="67"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family val="2"/>
    </font>
    <font>
      <sz val="10"/>
      <color theme="1"/>
      <name val="Arial"/>
      <family val="2"/>
    </font>
    <font>
      <sz val="12"/>
      <color theme="1"/>
      <name val="Arial"/>
      <family val="2"/>
    </font>
    <font>
      <b/>
      <sz val="10"/>
      <color theme="1"/>
      <name val="Arial"/>
      <family val="2"/>
    </font>
    <font>
      <sz val="9"/>
      <color theme="1"/>
      <name val="Arial"/>
      <family val="2"/>
    </font>
    <font>
      <b/>
      <sz val="12"/>
      <color theme="1"/>
      <name val="Arial"/>
      <family val="2"/>
    </font>
    <font>
      <b/>
      <sz val="11"/>
      <color theme="1"/>
      <name val="Arial"/>
      <family val="2"/>
    </font>
    <font>
      <b/>
      <sz val="9"/>
      <color theme="1"/>
      <name val="Arial"/>
      <family val="2"/>
    </font>
    <font>
      <sz val="10"/>
      <name val="Arial"/>
      <family val="2"/>
    </font>
    <font>
      <sz val="9"/>
      <color theme="1"/>
      <name val="Calibri"/>
      <family val="2"/>
      <scheme val="minor"/>
    </font>
    <font>
      <b/>
      <sz val="10"/>
      <color rgb="FFFF0000"/>
      <name val="Arial"/>
      <family val="2"/>
    </font>
    <font>
      <sz val="10"/>
      <color rgb="FFFF0000"/>
      <name val="Arial"/>
      <family val="2"/>
    </font>
    <font>
      <b/>
      <sz val="10"/>
      <color rgb="FF00B050"/>
      <name val="Arial"/>
      <family val="2"/>
    </font>
    <font>
      <b/>
      <sz val="10"/>
      <color rgb="FF0070C0"/>
      <name val="Arial"/>
      <family val="2"/>
    </font>
    <font>
      <sz val="10"/>
      <color rgb="FF0070C0"/>
      <name val="Arial"/>
      <family val="2"/>
    </font>
    <font>
      <sz val="10"/>
      <color rgb="FF00B050"/>
      <name val="Arial"/>
      <family val="2"/>
    </font>
    <font>
      <b/>
      <sz val="11"/>
      <color theme="4" tint="-0.249977111117893"/>
      <name val="Arial"/>
      <family val="2"/>
    </font>
    <font>
      <b/>
      <sz val="10"/>
      <name val="Arial"/>
      <family val="2"/>
    </font>
    <font>
      <b/>
      <sz val="11"/>
      <name val="Arial"/>
      <family val="1"/>
    </font>
    <font>
      <sz val="10"/>
      <color rgb="FF000000"/>
      <name val="Arial"/>
      <family val="1"/>
    </font>
    <font>
      <sz val="10"/>
      <name val="Arial"/>
      <family val="1"/>
    </font>
    <font>
      <b/>
      <sz val="10"/>
      <name val="Arial"/>
      <family val="1"/>
    </font>
    <font>
      <sz val="8"/>
      <color theme="1"/>
      <name val="Arial"/>
      <family val="2"/>
    </font>
    <font>
      <b/>
      <sz val="12"/>
      <color theme="1"/>
      <name val="Calibri"/>
      <family val="2"/>
      <scheme val="minor"/>
    </font>
    <font>
      <b/>
      <sz val="8"/>
      <color theme="1"/>
      <name val="Arial"/>
      <family val="2"/>
    </font>
    <font>
      <b/>
      <sz val="8"/>
      <color rgb="FF000000"/>
      <name val="Arial"/>
      <family val="2"/>
    </font>
    <font>
      <sz val="8"/>
      <color rgb="FF000000"/>
      <name val="Arial"/>
      <family val="1"/>
    </font>
    <font>
      <sz val="11"/>
      <name val="Arial"/>
      <family val="1"/>
    </font>
    <font>
      <b/>
      <sz val="11"/>
      <name val="Arial"/>
      <family val="2"/>
    </font>
    <font>
      <b/>
      <sz val="8"/>
      <name val="Arial"/>
      <family val="2"/>
    </font>
    <font>
      <sz val="8"/>
      <name val="Arial"/>
      <family val="1"/>
    </font>
    <font>
      <sz val="8"/>
      <color theme="1"/>
      <name val="Calibri"/>
      <family val="2"/>
      <scheme val="minor"/>
    </font>
    <font>
      <b/>
      <sz val="11"/>
      <color theme="0"/>
      <name val="Calibri"/>
      <family val="2"/>
      <scheme val="minor"/>
    </font>
    <font>
      <sz val="11"/>
      <color theme="0"/>
      <name val="Calibri"/>
      <family val="2"/>
      <scheme val="minor"/>
    </font>
    <font>
      <b/>
      <sz val="10"/>
      <color theme="0"/>
      <name val="Arial"/>
      <family val="2"/>
    </font>
    <font>
      <b/>
      <sz val="8"/>
      <color theme="0"/>
      <name val="Arial"/>
      <family val="1"/>
    </font>
    <font>
      <b/>
      <sz val="16"/>
      <color theme="1"/>
      <name val="Arial"/>
      <family val="2"/>
    </font>
    <font>
      <b/>
      <sz val="12"/>
      <name val="Arial"/>
      <family val="2"/>
    </font>
    <font>
      <b/>
      <sz val="10"/>
      <color indexed="12"/>
      <name val="Arial"/>
      <family val="2"/>
    </font>
    <font>
      <sz val="9"/>
      <name val="Arial"/>
      <family val="2"/>
    </font>
    <font>
      <b/>
      <u/>
      <sz val="15"/>
      <name val="Arial"/>
      <family val="2"/>
    </font>
    <font>
      <b/>
      <sz val="20"/>
      <color indexed="10"/>
      <name val="Arial"/>
      <family val="2"/>
    </font>
    <font>
      <sz val="11"/>
      <name val="Arial"/>
      <family val="2"/>
    </font>
    <font>
      <b/>
      <sz val="12"/>
      <color indexed="10"/>
      <name val="Arial"/>
      <family val="2"/>
    </font>
    <font>
      <sz val="11"/>
      <color indexed="9"/>
      <name val="Arial"/>
      <family val="2"/>
    </font>
    <font>
      <b/>
      <sz val="11"/>
      <color indexed="12"/>
      <name val="Arial"/>
      <family val="2"/>
    </font>
    <font>
      <b/>
      <sz val="18"/>
      <name val="Arial"/>
      <family val="2"/>
    </font>
    <font>
      <sz val="10.5"/>
      <name val="Arial"/>
      <family val="2"/>
    </font>
    <font>
      <i/>
      <sz val="12"/>
      <name val="Calibri"/>
      <family val="2"/>
    </font>
    <font>
      <i/>
      <u/>
      <sz val="12"/>
      <name val="Calibri"/>
      <family val="2"/>
    </font>
    <font>
      <u/>
      <sz val="10"/>
      <name val="Arial"/>
      <family val="2"/>
    </font>
    <font>
      <sz val="12"/>
      <name val="Arial"/>
      <family val="2"/>
    </font>
    <font>
      <b/>
      <sz val="8"/>
      <color theme="0"/>
      <name val="Arial"/>
      <family val="2"/>
    </font>
    <font>
      <sz val="10"/>
      <color theme="0"/>
      <name val="Arial"/>
      <family val="2"/>
    </font>
    <font>
      <sz val="8"/>
      <name val="Calibri"/>
      <family val="2"/>
      <scheme val="minor"/>
    </font>
    <font>
      <b/>
      <sz val="11"/>
      <color theme="0"/>
      <name val="Arial"/>
      <family val="2"/>
    </font>
    <font>
      <b/>
      <sz val="9"/>
      <color theme="0"/>
      <name val="Arial"/>
      <family val="2"/>
    </font>
    <font>
      <b/>
      <sz val="10"/>
      <color rgb="FF000000"/>
      <name val="Arial"/>
      <family val="1"/>
    </font>
    <font>
      <u/>
      <sz val="11"/>
      <color theme="10"/>
      <name val="Calibri"/>
      <family val="2"/>
      <scheme val="minor"/>
    </font>
    <font>
      <sz val="11"/>
      <name val="Calibri"/>
      <family val="2"/>
      <scheme val="minor"/>
    </font>
    <font>
      <b/>
      <sz val="9"/>
      <color rgb="FF000000"/>
      <name val="Arial"/>
      <family val="2"/>
    </font>
    <font>
      <b/>
      <sz val="7"/>
      <color rgb="FF000000"/>
      <name val="Arial"/>
      <family val="2"/>
    </font>
    <font>
      <sz val="7"/>
      <color rgb="FF000000"/>
      <name val="Arial"/>
      <family val="2"/>
    </font>
    <font>
      <b/>
      <sz val="6"/>
      <color rgb="FF000000"/>
      <name val="Arial"/>
      <family val="2"/>
    </font>
  </fonts>
  <fills count="21">
    <fill>
      <patternFill patternType="none"/>
    </fill>
    <fill>
      <patternFill patternType="gray125"/>
    </fill>
    <fill>
      <patternFill patternType="solid">
        <fgColor rgb="FFC8E6F0"/>
        <bgColor indexed="64"/>
      </patternFill>
    </fill>
    <fill>
      <patternFill patternType="solid">
        <fgColor theme="0" tint="-0.14999847407452621"/>
        <bgColor indexed="64"/>
      </patternFill>
    </fill>
    <fill>
      <patternFill patternType="solid">
        <fgColor rgb="FFDFF0D8"/>
        <bgColor indexed="64"/>
      </patternFill>
    </fill>
    <fill>
      <patternFill patternType="solid">
        <fgColor rgb="FFFFFFCC"/>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rgb="FFFFFFFF"/>
      </patternFill>
    </fill>
    <fill>
      <patternFill patternType="solid">
        <fgColor rgb="FF06828E"/>
        <bgColor indexed="64"/>
      </patternFill>
    </fill>
    <fill>
      <patternFill patternType="solid">
        <fgColor rgb="FF00D2FF"/>
        <bgColor indexed="64"/>
      </patternFill>
    </fill>
    <fill>
      <patternFill patternType="solid">
        <fgColor theme="0"/>
        <bgColor indexed="64"/>
      </patternFill>
    </fill>
    <fill>
      <patternFill patternType="solid">
        <fgColor rgb="FF969696"/>
        <bgColor indexed="64"/>
      </patternFill>
    </fill>
    <fill>
      <patternFill patternType="solid">
        <fgColor rgb="FFEA3200"/>
        <bgColor indexed="64"/>
      </patternFill>
    </fill>
    <fill>
      <patternFill patternType="solid">
        <fgColor rgb="FFDFF0D8"/>
        <bgColor rgb="FFDFF0D8"/>
      </patternFill>
    </fill>
    <fill>
      <patternFill patternType="solid">
        <fgColor rgb="FFFFFFFF"/>
        <bgColor rgb="FFFFFFFF"/>
      </patternFill>
    </fill>
    <fill>
      <patternFill patternType="solid">
        <fgColor rgb="FFD6D6D6"/>
        <bgColor rgb="FFD6D6D6"/>
      </patternFill>
    </fill>
    <fill>
      <patternFill patternType="solid">
        <fgColor rgb="FFEFEFEF"/>
        <bgColor rgb="FFEFEFEF"/>
      </patternFill>
    </fill>
    <fill>
      <patternFill patternType="solid">
        <fgColor theme="2" tint="-9.9978637043366805E-2"/>
        <bgColor indexed="64"/>
      </patternFill>
    </fill>
    <fill>
      <patternFill patternType="solid">
        <fgColor rgb="FFD8ECF6"/>
        <bgColor rgb="FFD8ECF6"/>
      </patternFill>
    </fill>
  </fills>
  <borders count="6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style="medium">
        <color indexed="64"/>
      </left>
      <right style="thin">
        <color theme="0" tint="-0.24994659260841701"/>
      </right>
      <top style="thin">
        <color theme="0" tint="-0.2499465926084170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medium">
        <color indexed="64"/>
      </right>
      <top/>
      <bottom style="thin">
        <color theme="0" tint="-0.24994659260841701"/>
      </bottom>
      <diagonal/>
    </border>
    <border>
      <left style="medium">
        <color indexed="64"/>
      </left>
      <right style="thin">
        <color theme="0" tint="-0.24994659260841701"/>
      </right>
      <top style="medium">
        <color indexed="64"/>
      </top>
      <bottom style="double">
        <color indexed="64"/>
      </bottom>
      <diagonal/>
    </border>
    <border>
      <left style="thin">
        <color theme="0" tint="-0.24994659260841701"/>
      </left>
      <right style="medium">
        <color indexed="64"/>
      </right>
      <top style="medium">
        <color indexed="64"/>
      </top>
      <bottom style="double">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top style="medium">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theme="0" tint="-0.24994659260841701"/>
      </right>
      <top style="thin">
        <color theme="0" tint="-0.24994659260841701"/>
      </top>
      <bottom/>
      <diagonal/>
    </border>
    <border>
      <left style="thin">
        <color theme="0" tint="-0.24994659260841701"/>
      </left>
      <right style="medium">
        <color indexed="64"/>
      </right>
      <top style="thin">
        <color theme="0" tint="-0.2499465926084170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top style="medium">
        <color indexed="64"/>
      </top>
      <bottom style="medium">
        <color indexed="64"/>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right style="thin">
        <color rgb="FFCCCCCC"/>
      </right>
      <top style="thin">
        <color rgb="FFCCCCCC"/>
      </top>
      <bottom style="thin">
        <color rgb="FFCCCCCC"/>
      </bottom>
      <diagonal/>
    </border>
    <border>
      <left style="thin">
        <color rgb="FFCCCCCC"/>
      </left>
      <right/>
      <top style="thin">
        <color rgb="FFCCCCCC"/>
      </top>
      <bottom style="thin">
        <color rgb="FFCCCCCC"/>
      </bottom>
      <diagonal/>
    </border>
    <border>
      <left style="thin">
        <color rgb="FF000000"/>
      </left>
      <right style="thin">
        <color rgb="FF000000"/>
      </right>
      <top style="thin">
        <color rgb="FF000000"/>
      </top>
      <bottom style="thin">
        <color rgb="FF000000"/>
      </bottom>
      <diagonal/>
    </border>
  </borders>
  <cellStyleXfs count="18">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1" fillId="0" borderId="0"/>
    <xf numFmtId="43" fontId="30" fillId="0" borderId="0" applyFont="0" applyFill="0" applyBorder="0" applyAlignment="0" applyProtection="0"/>
    <xf numFmtId="169" fontId="11" fillId="0" borderId="0" applyFill="0" applyBorder="0" applyAlignment="0" applyProtection="0"/>
    <xf numFmtId="0" fontId="30" fillId="0" borderId="0"/>
    <xf numFmtId="43" fontId="1" fillId="0" borderId="0" applyFont="0" applyFill="0" applyBorder="0" applyAlignment="0" applyProtection="0"/>
    <xf numFmtId="44" fontId="1" fillId="0" borderId="0" applyFont="0" applyFill="0" applyBorder="0" applyAlignment="0" applyProtection="0"/>
    <xf numFmtId="43" fontId="30" fillId="0" borderId="0" applyFont="0" applyFill="0" applyBorder="0" applyAlignment="0" applyProtection="0"/>
    <xf numFmtId="0" fontId="30" fillId="0" borderId="0"/>
    <xf numFmtId="0" fontId="1" fillId="0" borderId="0"/>
    <xf numFmtId="0" fontId="42" fillId="0" borderId="0"/>
    <xf numFmtId="170" fontId="11" fillId="0" borderId="0" applyFont="0" applyFill="0" applyBorder="0" applyAlignment="0" applyProtection="0"/>
    <xf numFmtId="0" fontId="1" fillId="0" borderId="0"/>
    <xf numFmtId="173" fontId="11" fillId="0" borderId="0" applyFill="0" applyBorder="0" applyAlignment="0" applyProtection="0"/>
    <xf numFmtId="0" fontId="61" fillId="0" borderId="0" applyNumberFormat="0" applyFill="0" applyBorder="0" applyAlignment="0" applyProtection="0"/>
  </cellStyleXfs>
  <cellXfs count="604">
    <xf numFmtId="0" fontId="0" fillId="0" borderId="0" xfId="0"/>
    <xf numFmtId="0" fontId="4" fillId="0" borderId="0" xfId="0" applyFont="1"/>
    <xf numFmtId="43" fontId="6" fillId="0" borderId="2" xfId="1" applyFont="1" applyBorder="1" applyAlignment="1">
      <alignment horizontal="right" vertical="center"/>
    </xf>
    <xf numFmtId="0" fontId="12" fillId="0" borderId="0" xfId="0" applyFont="1"/>
    <xf numFmtId="0" fontId="12" fillId="0" borderId="0" xfId="0" applyFont="1" applyAlignment="1">
      <alignment wrapText="1"/>
    </xf>
    <xf numFmtId="43" fontId="6" fillId="0" borderId="0" xfId="1" applyFont="1" applyBorder="1" applyAlignment="1">
      <alignment horizontal="right" vertical="center"/>
    </xf>
    <xf numFmtId="43" fontId="15" fillId="0" borderId="2" xfId="1" applyFont="1" applyBorder="1" applyAlignment="1">
      <alignment horizontal="right" vertical="center"/>
    </xf>
    <xf numFmtId="43" fontId="13" fillId="0" borderId="2" xfId="1" applyFont="1" applyBorder="1" applyAlignment="1">
      <alignment horizontal="right" vertical="center"/>
    </xf>
    <xf numFmtId="164" fontId="16" fillId="0" borderId="0" xfId="0" applyNumberFormat="1" applyFont="1" applyAlignment="1">
      <alignment horizontal="right" vertical="center"/>
    </xf>
    <xf numFmtId="0" fontId="2" fillId="6" borderId="20" xfId="0" applyFont="1" applyFill="1" applyBorder="1" applyAlignment="1">
      <alignment horizontal="center" vertical="center" wrapText="1"/>
    </xf>
    <xf numFmtId="43" fontId="4" fillId="0" borderId="0" xfId="1" applyFont="1" applyFill="1" applyBorder="1" applyAlignment="1">
      <alignment horizontal="left" vertical="top"/>
    </xf>
    <xf numFmtId="0" fontId="7" fillId="0" borderId="0" xfId="0" applyFont="1" applyAlignment="1">
      <alignment vertical="center"/>
    </xf>
    <xf numFmtId="14" fontId="6" fillId="0" borderId="0" xfId="0" applyNumberFormat="1" applyFont="1" applyAlignment="1">
      <alignment vertical="center"/>
    </xf>
    <xf numFmtId="43" fontId="16" fillId="0" borderId="2" xfId="1" applyFont="1" applyBorder="1" applyAlignment="1">
      <alignment vertical="center"/>
    </xf>
    <xf numFmtId="165" fontId="1" fillId="0" borderId="21" xfId="1" applyNumberFormat="1" applyFont="1" applyBorder="1" applyAlignment="1">
      <alignment horizontal="center" vertical="center"/>
    </xf>
    <xf numFmtId="165" fontId="2" fillId="0" borderId="21" xfId="1" applyNumberFormat="1" applyFont="1" applyBorder="1" applyAlignment="1">
      <alignment horizontal="center" vertical="center"/>
    </xf>
    <xf numFmtId="0" fontId="5" fillId="0" borderId="0" xfId="0" applyFont="1" applyAlignment="1">
      <alignment horizontal="center" vertical="center"/>
    </xf>
    <xf numFmtId="43" fontId="4" fillId="0" borderId="32" xfId="1" applyFont="1" applyBorder="1" applyAlignment="1">
      <alignment vertical="center"/>
    </xf>
    <xf numFmtId="43" fontId="4" fillId="0" borderId="34" xfId="1" applyFont="1" applyBorder="1" applyAlignment="1">
      <alignment vertical="center"/>
    </xf>
    <xf numFmtId="43" fontId="6" fillId="0" borderId="35" xfId="1" applyFont="1" applyBorder="1" applyAlignment="1">
      <alignment vertical="center"/>
    </xf>
    <xf numFmtId="43" fontId="6" fillId="0" borderId="33" xfId="1" applyFont="1" applyBorder="1" applyAlignment="1">
      <alignment vertical="center"/>
    </xf>
    <xf numFmtId="0" fontId="4" fillId="0" borderId="0" xfId="0" applyFont="1" applyAlignment="1">
      <alignment horizontal="left"/>
    </xf>
    <xf numFmtId="0" fontId="3" fillId="0" borderId="0" xfId="0" applyFont="1"/>
    <xf numFmtId="0" fontId="7" fillId="0" borderId="0" xfId="0" applyFont="1"/>
    <xf numFmtId="0" fontId="7" fillId="0" borderId="0" xfId="0" applyFont="1" applyAlignment="1">
      <alignment wrapText="1"/>
    </xf>
    <xf numFmtId="0" fontId="4" fillId="0" borderId="0" xfId="0" applyFont="1" applyAlignment="1">
      <alignment horizontal="left" vertical="center"/>
    </xf>
    <xf numFmtId="0" fontId="4" fillId="0" borderId="16" xfId="0" applyFont="1" applyBorder="1" applyAlignment="1">
      <alignment horizontal="left"/>
    </xf>
    <xf numFmtId="0" fontId="4" fillId="5" borderId="17" xfId="0" applyFont="1" applyFill="1" applyBorder="1"/>
    <xf numFmtId="0" fontId="4" fillId="0" borderId="6" xfId="0" applyFont="1" applyBorder="1" applyAlignment="1">
      <alignment horizontal="left"/>
    </xf>
    <xf numFmtId="0" fontId="4" fillId="5" borderId="7" xfId="0" applyFont="1" applyFill="1" applyBorder="1"/>
    <xf numFmtId="0" fontId="4" fillId="0" borderId="16" xfId="0" applyFont="1" applyBorder="1" applyAlignment="1">
      <alignment horizontal="left" vertical="center"/>
    </xf>
    <xf numFmtId="0" fontId="4" fillId="5" borderId="17" xfId="0" applyFont="1" applyFill="1" applyBorder="1" applyAlignment="1">
      <alignment horizontal="left" vertical="center"/>
    </xf>
    <xf numFmtId="0" fontId="4" fillId="0" borderId="4" xfId="0" applyFont="1" applyBorder="1" applyAlignment="1">
      <alignment horizontal="left" vertical="center"/>
    </xf>
    <xf numFmtId="0" fontId="4" fillId="5" borderId="5" xfId="0" applyFont="1" applyFill="1" applyBorder="1" applyAlignment="1">
      <alignment horizontal="left" vertical="center"/>
    </xf>
    <xf numFmtId="0" fontId="4" fillId="0" borderId="6" xfId="0" applyFont="1" applyBorder="1" applyAlignment="1">
      <alignment horizontal="left" vertical="center"/>
    </xf>
    <xf numFmtId="10" fontId="4" fillId="5" borderId="5" xfId="0" applyNumberFormat="1" applyFont="1" applyFill="1" applyBorder="1" applyAlignment="1">
      <alignment horizontal="left" vertical="center" wrapText="1"/>
    </xf>
    <xf numFmtId="0" fontId="4" fillId="5" borderId="7" xfId="0" applyFont="1" applyFill="1" applyBorder="1" applyAlignment="1">
      <alignment horizontal="left" vertical="center"/>
    </xf>
    <xf numFmtId="0" fontId="4" fillId="0" borderId="39" xfId="0" applyFont="1" applyBorder="1" applyAlignment="1">
      <alignment horizontal="left" vertical="center"/>
    </xf>
    <xf numFmtId="0" fontId="4" fillId="5" borderId="40" xfId="0" applyFont="1" applyFill="1" applyBorder="1" applyAlignment="1">
      <alignment horizontal="left" vertical="center"/>
    </xf>
    <xf numFmtId="164" fontId="4" fillId="5" borderId="7" xfId="0" applyNumberFormat="1" applyFont="1" applyFill="1" applyBorder="1" applyAlignment="1">
      <alignment horizontal="left" vertical="center"/>
    </xf>
    <xf numFmtId="0" fontId="4" fillId="0" borderId="4" xfId="0" applyFont="1" applyBorder="1" applyAlignment="1">
      <alignment horizontal="left"/>
    </xf>
    <xf numFmtId="0" fontId="4" fillId="5" borderId="5" xfId="0" applyFont="1" applyFill="1" applyBorder="1"/>
    <xf numFmtId="164" fontId="4" fillId="5" borderId="17" xfId="0" applyNumberFormat="1" applyFont="1" applyFill="1" applyBorder="1" applyAlignment="1">
      <alignment horizontal="left"/>
    </xf>
    <xf numFmtId="164" fontId="4" fillId="5" borderId="7" xfId="0" applyNumberFormat="1" applyFont="1" applyFill="1" applyBorder="1" applyAlignment="1">
      <alignment horizontal="left"/>
    </xf>
    <xf numFmtId="0" fontId="4" fillId="5" borderId="17" xfId="0" applyFont="1" applyFill="1" applyBorder="1" applyAlignment="1">
      <alignment horizontal="left" vertical="center" wrapText="1"/>
    </xf>
    <xf numFmtId="14" fontId="4" fillId="0" borderId="0" xfId="0" applyNumberFormat="1" applyFont="1" applyAlignment="1">
      <alignment horizontal="left" vertical="center"/>
    </xf>
    <xf numFmtId="0" fontId="7" fillId="0" borderId="0" xfId="0" applyFont="1" applyAlignment="1">
      <alignment horizontal="left" vertical="center"/>
    </xf>
    <xf numFmtId="10" fontId="7" fillId="0" borderId="0" xfId="0" applyNumberFormat="1" applyFont="1" applyAlignment="1">
      <alignment horizontal="center" vertical="center"/>
    </xf>
    <xf numFmtId="14" fontId="7" fillId="0" borderId="0" xfId="0" applyNumberFormat="1" applyFont="1" applyAlignment="1">
      <alignment horizontal="left" vertical="center"/>
    </xf>
    <xf numFmtId="0" fontId="7" fillId="0" borderId="0" xfId="0" applyFont="1" applyAlignment="1">
      <alignment horizontal="left" vertical="center" wrapText="1"/>
    </xf>
    <xf numFmtId="165" fontId="1" fillId="0" borderId="0" xfId="1" applyNumberFormat="1" applyFont="1" applyBorder="1" applyAlignment="1">
      <alignment horizontal="center" vertical="center"/>
    </xf>
    <xf numFmtId="43" fontId="0" fillId="0" borderId="0" xfId="0" applyNumberFormat="1"/>
    <xf numFmtId="43" fontId="9" fillId="0" borderId="0" xfId="1" applyFont="1" applyBorder="1" applyAlignment="1">
      <alignment horizontal="right" vertical="center"/>
    </xf>
    <xf numFmtId="0" fontId="0" fillId="0" borderId="0" xfId="0" applyAlignment="1">
      <alignment vertical="center"/>
    </xf>
    <xf numFmtId="0" fontId="4" fillId="0" borderId="0" xfId="0" applyFont="1" applyAlignment="1">
      <alignment vertical="center"/>
    </xf>
    <xf numFmtId="164" fontId="4" fillId="0" borderId="0" xfId="0" applyNumberFormat="1" applyFont="1" applyAlignment="1">
      <alignment vertical="top"/>
    </xf>
    <xf numFmtId="0" fontId="6" fillId="0" borderId="0" xfId="0" applyFont="1" applyAlignment="1">
      <alignment vertical="top"/>
    </xf>
    <xf numFmtId="0" fontId="10" fillId="0" borderId="24" xfId="0" applyFont="1" applyBorder="1" applyAlignment="1">
      <alignment horizontal="left" vertical="center"/>
    </xf>
    <xf numFmtId="0" fontId="8" fillId="0" borderId="0" xfId="0" applyFont="1" applyAlignment="1">
      <alignment horizontal="center" vertical="center"/>
    </xf>
    <xf numFmtId="0" fontId="6" fillId="0" borderId="0" xfId="0" applyFont="1" applyAlignment="1">
      <alignment horizontal="right" vertical="center"/>
    </xf>
    <xf numFmtId="0" fontId="9" fillId="0" borderId="0" xfId="0" applyFont="1" applyAlignment="1">
      <alignment horizontal="right" vertical="center"/>
    </xf>
    <xf numFmtId="0" fontId="2" fillId="10" borderId="20" xfId="0" applyFont="1" applyFill="1" applyBorder="1" applyAlignment="1">
      <alignment horizontal="center" vertical="center" wrapText="1"/>
    </xf>
    <xf numFmtId="0" fontId="21" fillId="0" borderId="1" xfId="0" applyFont="1" applyBorder="1" applyAlignment="1">
      <alignment horizontal="center" vertical="center" wrapText="1"/>
    </xf>
    <xf numFmtId="43" fontId="4" fillId="0" borderId="1" xfId="1" applyFont="1" applyFill="1" applyBorder="1" applyAlignment="1">
      <alignment horizontal="center" vertical="center"/>
    </xf>
    <xf numFmtId="0" fontId="6" fillId="0" borderId="1" xfId="0" applyFont="1" applyBorder="1" applyAlignment="1">
      <alignment horizontal="center" vertical="center"/>
    </xf>
    <xf numFmtId="43" fontId="4" fillId="0" borderId="0" xfId="0" applyNumberFormat="1" applyFont="1"/>
    <xf numFmtId="10" fontId="0" fillId="0" borderId="0" xfId="3" applyNumberFormat="1" applyFont="1"/>
    <xf numFmtId="168" fontId="0" fillId="0" borderId="0" xfId="3" applyNumberFormat="1" applyFont="1"/>
    <xf numFmtId="0" fontId="4" fillId="0" borderId="1" xfId="0" applyFont="1" applyBorder="1" applyAlignment="1">
      <alignment horizontal="center" vertical="center"/>
    </xf>
    <xf numFmtId="3" fontId="4" fillId="0" borderId="1" xfId="0" applyNumberFormat="1" applyFont="1" applyBorder="1" applyAlignment="1">
      <alignment horizontal="center" vertical="center"/>
    </xf>
    <xf numFmtId="44" fontId="26" fillId="0" borderId="1" xfId="0" applyNumberFormat="1" applyFont="1" applyBorder="1" applyAlignment="1">
      <alignment vertical="center"/>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43" fontId="4" fillId="0" borderId="1" xfId="1" applyFont="1" applyFill="1" applyBorder="1" applyAlignment="1">
      <alignment horizontal="left" vertical="center"/>
    </xf>
    <xf numFmtId="0" fontId="6" fillId="0" borderId="1" xfId="0" applyFont="1" applyBorder="1" applyAlignment="1">
      <alignment vertical="center"/>
    </xf>
    <xf numFmtId="43" fontId="6" fillId="0" borderId="1" xfId="1" applyFont="1" applyBorder="1" applyAlignment="1">
      <alignment horizontal="right" vertical="center"/>
    </xf>
    <xf numFmtId="0" fontId="4" fillId="0" borderId="0" xfId="0" applyFont="1" applyAlignment="1">
      <alignment horizontal="left" vertical="center" wrapText="1"/>
    </xf>
    <xf numFmtId="0" fontId="4" fillId="0" borderId="0" xfId="0" applyFont="1" applyAlignment="1">
      <alignment horizontal="center" vertical="center"/>
    </xf>
    <xf numFmtId="43" fontId="4" fillId="0" borderId="0" xfId="1" applyFont="1" applyFill="1" applyBorder="1" applyAlignment="1">
      <alignment horizontal="left" vertical="center"/>
    </xf>
    <xf numFmtId="0" fontId="10" fillId="0" borderId="1" xfId="0" applyFont="1" applyBorder="1" applyAlignment="1">
      <alignment horizontal="center" vertical="center" wrapText="1"/>
    </xf>
    <xf numFmtId="0" fontId="12" fillId="0" borderId="0" xfId="0" applyFont="1" applyAlignment="1">
      <alignment vertical="center"/>
    </xf>
    <xf numFmtId="0" fontId="4" fillId="0" borderId="0" xfId="0" applyFont="1" applyAlignment="1">
      <alignment vertical="center" wrapText="1"/>
    </xf>
    <xf numFmtId="0" fontId="6" fillId="0" borderId="0" xfId="0" applyFont="1" applyAlignment="1">
      <alignment horizontal="center" vertical="center"/>
    </xf>
    <xf numFmtId="43" fontId="4" fillId="0" borderId="0" xfId="1" applyFont="1" applyFill="1" applyBorder="1" applyAlignment="1">
      <alignment horizontal="right" vertical="center"/>
    </xf>
    <xf numFmtId="0" fontId="25" fillId="0" borderId="0" xfId="0" applyFont="1" applyAlignment="1">
      <alignment horizontal="left" vertical="center" wrapText="1"/>
    </xf>
    <xf numFmtId="10" fontId="7" fillId="0" borderId="0" xfId="0" applyNumberFormat="1" applyFont="1" applyAlignment="1">
      <alignment horizontal="left" vertical="center"/>
    </xf>
    <xf numFmtId="0" fontId="6" fillId="0" borderId="0" xfId="0" applyFont="1" applyAlignment="1">
      <alignment horizontal="left" vertical="center"/>
    </xf>
    <xf numFmtId="0" fontId="24" fillId="9" borderId="0" xfId="0" applyFont="1" applyFill="1" applyAlignment="1">
      <alignment horizontal="right" vertical="center" wrapText="1"/>
    </xf>
    <xf numFmtId="0" fontId="22" fillId="0" borderId="1" xfId="0" applyFont="1" applyBorder="1" applyAlignment="1">
      <alignment horizontal="right" vertical="center" wrapText="1"/>
    </xf>
    <xf numFmtId="0" fontId="22" fillId="0" borderId="1" xfId="0" applyFont="1" applyBorder="1" applyAlignment="1">
      <alignment horizontal="left" vertical="center" wrapText="1"/>
    </xf>
    <xf numFmtId="0" fontId="22" fillId="0" borderId="1" xfId="0" applyFont="1" applyBorder="1" applyAlignment="1">
      <alignment horizontal="center" vertical="center" wrapText="1"/>
    </xf>
    <xf numFmtId="10" fontId="22" fillId="0" borderId="1" xfId="3" applyNumberFormat="1" applyFont="1" applyFill="1" applyBorder="1" applyAlignment="1">
      <alignment horizontal="right" vertical="center" wrapText="1"/>
    </xf>
    <xf numFmtId="10" fontId="22" fillId="0" borderId="1" xfId="1" applyNumberFormat="1" applyFont="1" applyFill="1" applyBorder="1" applyAlignment="1">
      <alignment horizontal="right" vertical="center" wrapText="1"/>
    </xf>
    <xf numFmtId="0" fontId="23" fillId="9" borderId="0" xfId="0" applyFont="1" applyFill="1" applyAlignment="1">
      <alignment horizontal="center" vertical="center" wrapText="1"/>
    </xf>
    <xf numFmtId="0" fontId="6" fillId="0" borderId="0" xfId="0" applyFont="1" applyAlignment="1">
      <alignment vertical="center"/>
    </xf>
    <xf numFmtId="0" fontId="4" fillId="0" borderId="11" xfId="0" applyFont="1" applyBorder="1" applyAlignment="1">
      <alignment horizontal="left" vertical="center"/>
    </xf>
    <xf numFmtId="43" fontId="4" fillId="0" borderId="12" xfId="1" applyFont="1" applyFill="1" applyBorder="1" applyAlignment="1">
      <alignment horizontal="left" vertical="center"/>
    </xf>
    <xf numFmtId="43" fontId="14" fillId="4" borderId="11" xfId="1" applyFont="1" applyFill="1" applyBorder="1" applyAlignment="1">
      <alignment horizontal="left" vertical="center"/>
    </xf>
    <xf numFmtId="43" fontId="18" fillId="4" borderId="1" xfId="1" applyFont="1" applyFill="1" applyBorder="1" applyAlignment="1">
      <alignment horizontal="left" vertical="center"/>
    </xf>
    <xf numFmtId="44" fontId="14" fillId="0" borderId="11" xfId="1" applyNumberFormat="1" applyFont="1" applyFill="1" applyBorder="1" applyAlignment="1">
      <alignment horizontal="left" vertical="center"/>
    </xf>
    <xf numFmtId="44" fontId="18" fillId="0" borderId="1" xfId="1" applyNumberFormat="1" applyFont="1" applyFill="1" applyBorder="1" applyAlignment="1">
      <alignment horizontal="left" vertical="center"/>
    </xf>
    <xf numFmtId="44" fontId="4" fillId="0" borderId="12" xfId="1" applyNumberFormat="1" applyFont="1" applyFill="1" applyBorder="1" applyAlignment="1">
      <alignment horizontal="left" vertical="center"/>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4" fillId="0" borderId="14" xfId="0" applyFont="1" applyBorder="1" applyAlignment="1">
      <alignment horizontal="left" vertical="center" wrapText="1"/>
    </xf>
    <xf numFmtId="0" fontId="4" fillId="0" borderId="14" xfId="0" applyFont="1" applyBorder="1" applyAlignment="1">
      <alignment horizontal="center" vertical="center"/>
    </xf>
    <xf numFmtId="43" fontId="4" fillId="0" borderId="14" xfId="1" applyFont="1" applyFill="1" applyBorder="1" applyAlignment="1">
      <alignment horizontal="left" vertical="center"/>
    </xf>
    <xf numFmtId="43" fontId="4" fillId="0" borderId="15" xfId="1" applyFont="1" applyFill="1" applyBorder="1" applyAlignment="1">
      <alignment horizontal="left" vertical="center"/>
    </xf>
    <xf numFmtId="43" fontId="14" fillId="4" borderId="13" xfId="1" applyFont="1" applyFill="1" applyBorder="1" applyAlignment="1">
      <alignment horizontal="left" vertical="center"/>
    </xf>
    <xf numFmtId="43" fontId="18" fillId="4" borderId="14" xfId="1" applyFont="1" applyFill="1" applyBorder="1" applyAlignment="1">
      <alignment horizontal="left" vertical="center"/>
    </xf>
    <xf numFmtId="44" fontId="14" fillId="0" borderId="13" xfId="1" applyNumberFormat="1" applyFont="1" applyFill="1" applyBorder="1" applyAlignment="1">
      <alignment horizontal="left" vertical="center"/>
    </xf>
    <xf numFmtId="44" fontId="18" fillId="0" borderId="14" xfId="1" applyNumberFormat="1" applyFont="1" applyFill="1" applyBorder="1" applyAlignment="1">
      <alignment horizontal="left" vertical="center"/>
    </xf>
    <xf numFmtId="44" fontId="4" fillId="0" borderId="15" xfId="1" applyNumberFormat="1" applyFont="1" applyFill="1" applyBorder="1" applyAlignment="1">
      <alignment horizontal="left" vertical="center"/>
    </xf>
    <xf numFmtId="43" fontId="4" fillId="0" borderId="0" xfId="1" applyFont="1" applyBorder="1" applyAlignment="1">
      <alignment vertical="center"/>
    </xf>
    <xf numFmtId="43" fontId="17" fillId="0" borderId="0" xfId="1" applyFont="1" applyBorder="1" applyAlignment="1">
      <alignment vertical="center"/>
    </xf>
    <xf numFmtId="164" fontId="4" fillId="0" borderId="0" xfId="0" applyNumberFormat="1" applyFont="1" applyAlignment="1">
      <alignment vertical="center"/>
    </xf>
    <xf numFmtId="0" fontId="3" fillId="0" borderId="0" xfId="0" applyFont="1" applyAlignment="1">
      <alignment vertical="center"/>
    </xf>
    <xf numFmtId="43" fontId="4" fillId="0" borderId="11" xfId="1" applyFont="1" applyFill="1" applyBorder="1" applyAlignment="1">
      <alignment horizontal="left" vertical="center"/>
    </xf>
    <xf numFmtId="43" fontId="4" fillId="0" borderId="12" xfId="1" applyFont="1" applyBorder="1" applyAlignment="1">
      <alignment vertical="center"/>
    </xf>
    <xf numFmtId="44" fontId="4" fillId="0" borderId="11" xfId="1" applyNumberFormat="1" applyFont="1" applyBorder="1" applyAlignment="1">
      <alignment vertical="center"/>
    </xf>
    <xf numFmtId="44" fontId="4" fillId="0" borderId="1" xfId="1" applyNumberFormat="1" applyFont="1" applyBorder="1" applyAlignment="1">
      <alignment vertical="center"/>
    </xf>
    <xf numFmtId="44" fontId="4" fillId="0" borderId="12" xfId="1" applyNumberFormat="1" applyFont="1" applyBorder="1" applyAlignment="1">
      <alignment vertical="center"/>
    </xf>
    <xf numFmtId="2" fontId="4" fillId="0" borderId="11" xfId="1" applyNumberFormat="1" applyFont="1" applyBorder="1" applyAlignment="1">
      <alignment vertical="center"/>
    </xf>
    <xf numFmtId="43" fontId="4" fillId="0" borderId="13" xfId="1" applyFont="1" applyFill="1" applyBorder="1" applyAlignment="1">
      <alignment horizontal="left" vertical="center"/>
    </xf>
    <xf numFmtId="43" fontId="4" fillId="0" borderId="15" xfId="1" applyFont="1" applyBorder="1" applyAlignment="1">
      <alignment vertical="center"/>
    </xf>
    <xf numFmtId="44" fontId="4" fillId="0" borderId="13" xfId="1" applyNumberFormat="1" applyFont="1" applyBorder="1" applyAlignment="1">
      <alignment vertical="center"/>
    </xf>
    <xf numFmtId="44" fontId="4" fillId="0" borderId="14" xfId="1" applyNumberFormat="1" applyFont="1" applyBorder="1" applyAlignment="1">
      <alignment vertical="center"/>
    </xf>
    <xf numFmtId="44" fontId="4" fillId="0" borderId="15" xfId="1" applyNumberFormat="1" applyFont="1" applyBorder="1" applyAlignment="1">
      <alignment vertical="center"/>
    </xf>
    <xf numFmtId="2" fontId="4" fillId="0" borderId="13" xfId="1" applyNumberFormat="1" applyFont="1" applyBorder="1" applyAlignment="1">
      <alignment vertical="center"/>
    </xf>
    <xf numFmtId="43" fontId="4" fillId="0" borderId="0" xfId="1" applyFont="1" applyFill="1" applyBorder="1" applyAlignment="1">
      <alignment vertical="center"/>
    </xf>
    <xf numFmtId="164" fontId="4" fillId="0" borderId="0" xfId="0" applyNumberFormat="1" applyFont="1" applyAlignment="1">
      <alignment horizontal="left" vertical="center"/>
    </xf>
    <xf numFmtId="0" fontId="6" fillId="11" borderId="1" xfId="0" applyFont="1" applyFill="1" applyBorder="1" applyAlignment="1">
      <alignment horizontal="left" vertical="center"/>
    </xf>
    <xf numFmtId="0" fontId="6" fillId="11" borderId="1" xfId="0" applyFont="1" applyFill="1" applyBorder="1" applyAlignment="1">
      <alignment horizontal="left" vertical="center" wrapText="1"/>
    </xf>
    <xf numFmtId="0" fontId="6" fillId="11" borderId="1" xfId="0" applyFont="1" applyFill="1" applyBorder="1" applyAlignment="1">
      <alignment horizontal="center" vertical="center"/>
    </xf>
    <xf numFmtId="43" fontId="6" fillId="11" borderId="1" xfId="1" applyFont="1" applyFill="1" applyBorder="1" applyAlignment="1">
      <alignment horizontal="left" vertical="center"/>
    </xf>
    <xf numFmtId="0" fontId="6" fillId="11" borderId="11" xfId="0" applyFont="1" applyFill="1" applyBorder="1" applyAlignment="1">
      <alignment horizontal="left" vertical="center"/>
    </xf>
    <xf numFmtId="43" fontId="6" fillId="11" borderId="12" xfId="1" applyFont="1" applyFill="1" applyBorder="1" applyAlignment="1">
      <alignment horizontal="left" vertical="center"/>
    </xf>
    <xf numFmtId="43" fontId="6" fillId="11" borderId="11" xfId="1" applyFont="1" applyFill="1" applyBorder="1" applyAlignment="1">
      <alignment horizontal="left" vertical="center"/>
    </xf>
    <xf numFmtId="0" fontId="2" fillId="11" borderId="20" xfId="0" applyFont="1" applyFill="1" applyBorder="1" applyAlignment="1">
      <alignment horizontal="center" vertical="center" wrapText="1"/>
    </xf>
    <xf numFmtId="0" fontId="6" fillId="11" borderId="31" xfId="0" applyFont="1" applyFill="1" applyBorder="1" applyAlignment="1">
      <alignment horizontal="center" vertical="center"/>
    </xf>
    <xf numFmtId="0" fontId="6" fillId="11" borderId="29" xfId="0" applyFont="1" applyFill="1" applyBorder="1" applyAlignment="1">
      <alignment horizontal="center" vertical="center"/>
    </xf>
    <xf numFmtId="0" fontId="6" fillId="11" borderId="27" xfId="0" applyFont="1" applyFill="1" applyBorder="1" applyAlignment="1">
      <alignment horizontal="center" vertical="center"/>
    </xf>
    <xf numFmtId="0" fontId="6" fillId="11" borderId="28" xfId="0" applyFont="1" applyFill="1" applyBorder="1" applyAlignment="1">
      <alignment horizontal="center" vertical="center"/>
    </xf>
    <xf numFmtId="0" fontId="9" fillId="11" borderId="30" xfId="0" applyFont="1" applyFill="1" applyBorder="1" applyAlignment="1">
      <alignment horizontal="center" vertical="center"/>
    </xf>
    <xf numFmtId="43" fontId="4" fillId="0" borderId="35" xfId="1" applyFont="1" applyBorder="1" applyAlignment="1">
      <alignment vertical="center"/>
    </xf>
    <xf numFmtId="49" fontId="4" fillId="0" borderId="0" xfId="0" applyNumberFormat="1" applyFont="1" applyAlignment="1">
      <alignment horizontal="center" vertical="center"/>
    </xf>
    <xf numFmtId="4" fontId="4" fillId="0" borderId="0" xfId="1" applyNumberFormat="1" applyFont="1" applyFill="1" applyBorder="1" applyAlignment="1">
      <alignment horizontal="center" vertical="center"/>
    </xf>
    <xf numFmtId="44" fontId="4" fillId="0" borderId="0" xfId="1" applyNumberFormat="1" applyFont="1" applyFill="1" applyBorder="1" applyAlignment="1">
      <alignment horizontal="left" vertical="center"/>
    </xf>
    <xf numFmtId="0" fontId="4" fillId="0" borderId="0" xfId="0" applyFont="1" applyAlignment="1">
      <alignment wrapText="1"/>
    </xf>
    <xf numFmtId="0" fontId="31" fillId="12" borderId="0" xfId="4" applyFont="1" applyFill="1" applyAlignment="1">
      <alignment vertical="center"/>
    </xf>
    <xf numFmtId="43" fontId="29" fillId="12" borderId="1" xfId="5" applyFont="1" applyFill="1" applyBorder="1" applyAlignment="1">
      <alignment horizontal="right" vertical="center" wrapText="1"/>
    </xf>
    <xf numFmtId="43" fontId="28" fillId="12" borderId="12" xfId="5" applyFont="1" applyFill="1" applyBorder="1" applyAlignment="1">
      <alignment horizontal="right" vertical="center" wrapText="1"/>
    </xf>
    <xf numFmtId="0" fontId="11" fillId="12" borderId="0" xfId="4" applyFill="1" applyAlignment="1">
      <alignment vertical="center"/>
    </xf>
    <xf numFmtId="43" fontId="30" fillId="12" borderId="14" xfId="5" applyFill="1" applyBorder="1" applyAlignment="1">
      <alignment vertical="center"/>
    </xf>
    <xf numFmtId="43" fontId="28" fillId="12" borderId="14" xfId="5" applyFont="1" applyFill="1" applyBorder="1" applyAlignment="1">
      <alignment horizontal="right" vertical="center" wrapText="1"/>
    </xf>
    <xf numFmtId="43" fontId="28" fillId="12" borderId="15" xfId="5" applyFont="1" applyFill="1" applyBorder="1" applyAlignment="1">
      <alignment horizontal="center" vertical="center" wrapText="1"/>
    </xf>
    <xf numFmtId="43" fontId="11" fillId="12" borderId="0" xfId="4" applyNumberFormat="1" applyFill="1" applyAlignment="1">
      <alignment vertical="center"/>
    </xf>
    <xf numFmtId="43" fontId="0" fillId="0" borderId="0" xfId="1" applyFont="1"/>
    <xf numFmtId="0" fontId="34" fillId="0" borderId="0" xfId="0" applyFont="1"/>
    <xf numFmtId="0" fontId="27" fillId="0" borderId="0" xfId="0" applyFont="1" applyAlignment="1">
      <alignment vertical="top"/>
    </xf>
    <xf numFmtId="0" fontId="25" fillId="0" borderId="0" xfId="0" applyFont="1" applyAlignment="1">
      <alignment horizontal="center" vertical="top"/>
    </xf>
    <xf numFmtId="43" fontId="25" fillId="0" borderId="0" xfId="1" applyFont="1" applyFill="1" applyBorder="1" applyAlignment="1">
      <alignment horizontal="left" vertical="top"/>
    </xf>
    <xf numFmtId="0" fontId="33" fillId="0" borderId="0" xfId="7" applyFont="1" applyAlignment="1">
      <alignment vertical="center"/>
    </xf>
    <xf numFmtId="0" fontId="33" fillId="0" borderId="0" xfId="7" applyFont="1" applyAlignment="1">
      <alignment vertical="center" wrapText="1"/>
    </xf>
    <xf numFmtId="0" fontId="33" fillId="0" borderId="0" xfId="7" applyFont="1" applyAlignment="1">
      <alignment horizontal="center" vertical="center"/>
    </xf>
    <xf numFmtId="43" fontId="33" fillId="0" borderId="0" xfId="5" applyFont="1" applyAlignment="1">
      <alignment vertical="center"/>
    </xf>
    <xf numFmtId="0" fontId="9" fillId="0" borderId="0" xfId="0" applyFont="1" applyAlignment="1">
      <alignment horizontal="center" vertical="center"/>
    </xf>
    <xf numFmtId="0" fontId="35" fillId="13" borderId="20" xfId="0" applyFont="1" applyFill="1" applyBorder="1" applyAlignment="1">
      <alignment horizontal="center" vertical="center" wrapText="1"/>
    </xf>
    <xf numFmtId="0" fontId="11" fillId="12" borderId="32" xfId="4" applyFill="1" applyBorder="1" applyAlignment="1">
      <alignment horizontal="center" vertical="center"/>
    </xf>
    <xf numFmtId="0" fontId="21" fillId="9" borderId="0" xfId="0" applyFont="1" applyFill="1" applyAlignment="1">
      <alignment horizontal="left" vertical="top" wrapText="1"/>
    </xf>
    <xf numFmtId="0" fontId="10" fillId="0" borderId="0" xfId="0" applyFont="1" applyAlignment="1">
      <alignment horizontal="centerContinuous" vertical="center"/>
    </xf>
    <xf numFmtId="43" fontId="29" fillId="12" borderId="14" xfId="5" applyFont="1" applyFill="1" applyBorder="1" applyAlignment="1">
      <alignment horizontal="center" vertical="center" wrapText="1"/>
    </xf>
    <xf numFmtId="43" fontId="29" fillId="12" borderId="1" xfId="5" applyFont="1" applyFill="1" applyBorder="1" applyAlignment="1">
      <alignment horizontal="center" vertical="center" wrapText="1"/>
    </xf>
    <xf numFmtId="0" fontId="0" fillId="0" borderId="0" xfId="0" applyAlignment="1">
      <alignment horizontal="centerContinuous"/>
    </xf>
    <xf numFmtId="167" fontId="4" fillId="0" borderId="7" xfId="0" applyNumberFormat="1" applyFont="1" applyBorder="1" applyAlignment="1">
      <alignment horizontal="left" vertical="center"/>
    </xf>
    <xf numFmtId="0" fontId="29" fillId="12" borderId="1" xfId="4" applyFont="1" applyFill="1" applyBorder="1" applyAlignment="1">
      <alignment horizontal="center" vertical="center" wrapText="1"/>
    </xf>
    <xf numFmtId="0" fontId="29" fillId="12" borderId="1" xfId="4" applyFont="1" applyFill="1" applyBorder="1" applyAlignment="1">
      <alignment horizontal="right" vertical="center" wrapText="1"/>
    </xf>
    <xf numFmtId="0" fontId="11" fillId="12" borderId="14" xfId="4" applyFill="1" applyBorder="1" applyAlignment="1">
      <alignment vertical="center"/>
    </xf>
    <xf numFmtId="0" fontId="11" fillId="0" borderId="0" xfId="4" applyAlignment="1">
      <alignment vertical="center"/>
    </xf>
    <xf numFmtId="0" fontId="20" fillId="0" borderId="0" xfId="4" applyFont="1" applyAlignment="1">
      <alignment horizontal="center" vertical="center"/>
    </xf>
    <xf numFmtId="0" fontId="40" fillId="0" borderId="0" xfId="4" applyFont="1" applyAlignment="1">
      <alignment horizontal="center" vertical="center"/>
    </xf>
    <xf numFmtId="0" fontId="1" fillId="0" borderId="0" xfId="12" applyAlignment="1">
      <alignment vertical="center"/>
    </xf>
    <xf numFmtId="0" fontId="11" fillId="0" borderId="0" xfId="4"/>
    <xf numFmtId="0" fontId="20" fillId="0" borderId="1" xfId="4" applyFont="1" applyBorder="1" applyAlignment="1">
      <alignment horizontal="center" vertical="center"/>
    </xf>
    <xf numFmtId="10" fontId="41" fillId="0" borderId="1" xfId="4" applyNumberFormat="1" applyFont="1" applyBorder="1" applyAlignment="1">
      <alignment horizontal="center" vertical="center"/>
    </xf>
    <xf numFmtId="0" fontId="43" fillId="0" borderId="0" xfId="4" applyFont="1"/>
    <xf numFmtId="0" fontId="20" fillId="0" borderId="0" xfId="4" applyFont="1" applyAlignment="1">
      <alignment vertical="center"/>
    </xf>
    <xf numFmtId="0" fontId="20" fillId="0" borderId="1" xfId="4" applyFont="1" applyBorder="1" applyAlignment="1">
      <alignment horizontal="center" vertical="center" wrapText="1"/>
    </xf>
    <xf numFmtId="0" fontId="44" fillId="0" borderId="0" xfId="4" applyFont="1" applyAlignment="1">
      <alignment vertical="top" wrapText="1"/>
    </xf>
    <xf numFmtId="0" fontId="45" fillId="0" borderId="1" xfId="4" applyFont="1" applyBorder="1" applyAlignment="1">
      <alignment horizontal="center" vertical="center"/>
    </xf>
    <xf numFmtId="4" fontId="31" fillId="0" borderId="1" xfId="4" applyNumberFormat="1" applyFont="1" applyBorder="1" applyAlignment="1">
      <alignment horizontal="center" vertical="center"/>
    </xf>
    <xf numFmtId="10" fontId="45" fillId="0" borderId="1" xfId="4" applyNumberFormat="1" applyFont="1" applyBorder="1" applyAlignment="1">
      <alignment horizontal="center" vertical="center"/>
    </xf>
    <xf numFmtId="10" fontId="45" fillId="0" borderId="1" xfId="4" applyNumberFormat="1" applyFont="1" applyBorder="1" applyAlignment="1">
      <alignment horizontal="center" vertical="center" wrapText="1"/>
    </xf>
    <xf numFmtId="0" fontId="45" fillId="0" borderId="1" xfId="4" applyFont="1" applyBorder="1" applyAlignment="1">
      <alignment horizontal="center" vertical="center" wrapText="1"/>
    </xf>
    <xf numFmtId="4" fontId="31" fillId="0" borderId="1" xfId="4" applyNumberFormat="1" applyFont="1" applyBorder="1" applyAlignment="1">
      <alignment horizontal="center" vertical="center" wrapText="1"/>
    </xf>
    <xf numFmtId="0" fontId="46" fillId="0" borderId="0" xfId="4" applyFont="1" applyAlignment="1">
      <alignment wrapText="1"/>
    </xf>
    <xf numFmtId="0" fontId="47" fillId="0" borderId="0" xfId="4" applyFont="1" applyAlignment="1">
      <alignment horizontal="center" vertical="center" wrapText="1"/>
    </xf>
    <xf numFmtId="10" fontId="47" fillId="0" borderId="0" xfId="4" applyNumberFormat="1" applyFont="1" applyAlignment="1">
      <alignment horizontal="center" vertical="center"/>
    </xf>
    <xf numFmtId="4" fontId="31" fillId="0" borderId="0" xfId="4" applyNumberFormat="1" applyFont="1" applyAlignment="1">
      <alignment horizontal="center" vertical="center" wrapText="1"/>
    </xf>
    <xf numFmtId="0" fontId="11" fillId="0" borderId="0" xfId="4" applyProtection="1">
      <protection locked="0"/>
    </xf>
    <xf numFmtId="0" fontId="49" fillId="0" borderId="1" xfId="4" applyFont="1" applyBorder="1" applyAlignment="1">
      <alignment horizontal="center" vertical="center"/>
    </xf>
    <xf numFmtId="0" fontId="11" fillId="0" borderId="0" xfId="4" applyAlignment="1">
      <alignment horizontal="center" vertical="center"/>
    </xf>
    <xf numFmtId="0" fontId="53" fillId="0" borderId="0" xfId="4" applyFont="1" applyAlignment="1">
      <alignment horizontal="center" vertical="center"/>
    </xf>
    <xf numFmtId="172" fontId="11" fillId="0" borderId="0" xfId="4" applyNumberFormat="1" applyAlignment="1">
      <alignment vertical="center"/>
    </xf>
    <xf numFmtId="0" fontId="20" fillId="0" borderId="26" xfId="4" applyFont="1" applyBorder="1" applyAlignment="1">
      <alignment horizontal="left" vertical="center"/>
    </xf>
    <xf numFmtId="0" fontId="11" fillId="0" borderId="26" xfId="4" applyBorder="1" applyAlignment="1">
      <alignment vertical="center"/>
    </xf>
    <xf numFmtId="0" fontId="45" fillId="0" borderId="0" xfId="4" applyFont="1" applyAlignment="1">
      <alignment vertical="center"/>
    </xf>
    <xf numFmtId="0" fontId="31" fillId="0" borderId="0" xfId="4" applyFont="1" applyAlignment="1">
      <alignment vertical="center"/>
    </xf>
    <xf numFmtId="0" fontId="20" fillId="0" borderId="0" xfId="13" applyFont="1" applyAlignment="1">
      <alignment horizontal="left" vertical="center"/>
    </xf>
    <xf numFmtId="0" fontId="29" fillId="12" borderId="14" xfId="4" applyFont="1" applyFill="1" applyBorder="1" applyAlignment="1">
      <alignment vertical="center" wrapText="1"/>
    </xf>
    <xf numFmtId="0" fontId="11" fillId="12" borderId="48" xfId="4" applyFill="1" applyBorder="1" applyAlignment="1">
      <alignment horizontal="center" vertical="center"/>
    </xf>
    <xf numFmtId="0" fontId="24" fillId="9" borderId="0" xfId="0" applyFont="1" applyFill="1" applyAlignment="1">
      <alignment horizontal="left" vertical="top" wrapText="1"/>
    </xf>
    <xf numFmtId="0" fontId="21" fillId="9" borderId="0" xfId="0" applyFont="1" applyFill="1" applyAlignment="1">
      <alignment horizontal="center" wrapText="1"/>
    </xf>
    <xf numFmtId="0" fontId="21" fillId="9" borderId="0" xfId="0" applyFont="1" applyFill="1" applyAlignment="1">
      <alignment horizontal="center" vertical="top" wrapText="1"/>
    </xf>
    <xf numFmtId="10" fontId="24" fillId="9" borderId="0" xfId="0" applyNumberFormat="1" applyFont="1" applyFill="1" applyAlignment="1">
      <alignment horizontal="center" vertical="top" wrapText="1"/>
    </xf>
    <xf numFmtId="167" fontId="4" fillId="12" borderId="5" xfId="0" applyNumberFormat="1" applyFont="1" applyFill="1" applyBorder="1" applyAlignment="1">
      <alignment horizontal="left" vertical="center" wrapText="1"/>
    </xf>
    <xf numFmtId="0" fontId="4" fillId="0" borderId="0" xfId="12" applyFont="1"/>
    <xf numFmtId="0" fontId="21" fillId="9" borderId="0" xfId="12" applyFont="1" applyFill="1" applyAlignment="1">
      <alignment vertical="top" wrapText="1"/>
    </xf>
    <xf numFmtId="0" fontId="24" fillId="9" borderId="0" xfId="12" applyFont="1" applyFill="1" applyAlignment="1">
      <alignment vertical="top" wrapText="1"/>
    </xf>
    <xf numFmtId="0" fontId="21" fillId="9" borderId="0" xfId="0" applyFont="1" applyFill="1" applyAlignment="1">
      <alignment horizontal="left" wrapText="1"/>
    </xf>
    <xf numFmtId="0" fontId="39" fillId="0" borderId="0" xfId="12" applyFont="1" applyAlignment="1">
      <alignment vertical="center"/>
    </xf>
    <xf numFmtId="0" fontId="9" fillId="0" borderId="0" xfId="12" applyFont="1" applyAlignment="1">
      <alignment vertical="center"/>
    </xf>
    <xf numFmtId="43" fontId="37" fillId="14" borderId="20" xfId="1" applyFont="1" applyFill="1" applyBorder="1" applyAlignment="1">
      <alignment horizontal="center" vertical="center"/>
    </xf>
    <xf numFmtId="0" fontId="37" fillId="14" borderId="1" xfId="0" applyFont="1" applyFill="1" applyBorder="1" applyAlignment="1">
      <alignment horizontal="center" vertical="center" wrapText="1"/>
    </xf>
    <xf numFmtId="44" fontId="37" fillId="14" borderId="1" xfId="0" applyNumberFormat="1" applyFont="1" applyFill="1" applyBorder="1" applyAlignment="1">
      <alignment horizontal="center" vertical="center" wrapText="1"/>
    </xf>
    <xf numFmtId="0" fontId="37" fillId="14" borderId="45" xfId="0" applyFont="1" applyFill="1" applyBorder="1" applyAlignment="1">
      <alignment horizontal="center" vertical="center"/>
    </xf>
    <xf numFmtId="0" fontId="37" fillId="14" borderId="3" xfId="0" applyFont="1" applyFill="1" applyBorder="1" applyAlignment="1">
      <alignment horizontal="center" vertical="center"/>
    </xf>
    <xf numFmtId="0" fontId="29" fillId="12" borderId="49" xfId="4" applyFont="1" applyFill="1" applyBorder="1" applyAlignment="1">
      <alignment horizontal="center" vertical="center" wrapText="1"/>
    </xf>
    <xf numFmtId="43" fontId="29" fillId="12" borderId="49" xfId="5" applyFont="1" applyFill="1" applyBorder="1" applyAlignment="1">
      <alignment horizontal="right" vertical="center" wrapText="1"/>
    </xf>
    <xf numFmtId="43" fontId="29" fillId="12" borderId="49" xfId="5" applyFont="1" applyFill="1" applyBorder="1" applyAlignment="1">
      <alignment horizontal="center" vertical="center" wrapText="1"/>
    </xf>
    <xf numFmtId="17" fontId="4" fillId="5" borderId="5" xfId="0" applyNumberFormat="1" applyFont="1" applyFill="1" applyBorder="1" applyAlignment="1">
      <alignment horizontal="left" vertical="center" wrapText="1"/>
    </xf>
    <xf numFmtId="0" fontId="0" fillId="0" borderId="0" xfId="0" applyAlignment="1">
      <alignment horizontal="center"/>
    </xf>
    <xf numFmtId="0" fontId="4" fillId="0" borderId="0" xfId="0" applyFont="1" applyAlignment="1">
      <alignment horizontal="center"/>
    </xf>
    <xf numFmtId="0" fontId="0" fillId="0" borderId="0" xfId="0" applyAlignment="1">
      <alignment horizontal="center" vertical="center"/>
    </xf>
    <xf numFmtId="4" fontId="0" fillId="0" borderId="0" xfId="0" applyNumberFormat="1" applyAlignment="1">
      <alignment horizont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4" fontId="0" fillId="0" borderId="0" xfId="0" applyNumberFormat="1" applyAlignment="1">
      <alignment horizontal="center" vertical="center"/>
    </xf>
    <xf numFmtId="10" fontId="1" fillId="0" borderId="21" xfId="3" applyNumberFormat="1" applyFont="1" applyBorder="1" applyAlignment="1">
      <alignment horizontal="center" vertical="center"/>
    </xf>
    <xf numFmtId="44" fontId="0" fillId="0" borderId="0" xfId="0" applyNumberFormat="1"/>
    <xf numFmtId="44" fontId="6" fillId="0" borderId="0" xfId="1" applyNumberFormat="1" applyFont="1" applyBorder="1" applyAlignment="1">
      <alignment horizontal="right" vertical="center"/>
    </xf>
    <xf numFmtId="10" fontId="6" fillId="0" borderId="1" xfId="3" applyNumberFormat="1" applyFont="1" applyFill="1" applyBorder="1" applyAlignment="1">
      <alignment horizontal="center" vertical="center"/>
    </xf>
    <xf numFmtId="10" fontId="56" fillId="14" borderId="3" xfId="3" applyNumberFormat="1" applyFont="1" applyFill="1" applyBorder="1" applyAlignment="1">
      <alignment horizontal="right" vertical="center"/>
    </xf>
    <xf numFmtId="44" fontId="37" fillId="14" borderId="45" xfId="1" applyNumberFormat="1" applyFont="1" applyFill="1" applyBorder="1" applyAlignment="1">
      <alignment horizontal="right" vertical="center"/>
    </xf>
    <xf numFmtId="10" fontId="58" fillId="14" borderId="1" xfId="4" applyNumberFormat="1" applyFont="1" applyFill="1" applyBorder="1" applyAlignment="1" applyProtection="1">
      <alignment horizontal="center" vertical="center"/>
      <protection locked="0"/>
    </xf>
    <xf numFmtId="44" fontId="22" fillId="0" borderId="1" xfId="1" applyNumberFormat="1" applyFont="1" applyFill="1" applyBorder="1" applyAlignment="1">
      <alignment horizontal="right" vertical="center" wrapText="1"/>
    </xf>
    <xf numFmtId="4" fontId="22" fillId="0" borderId="1" xfId="1" applyNumberFormat="1" applyFont="1" applyFill="1" applyBorder="1" applyAlignment="1">
      <alignment horizontal="center" vertical="center" wrapText="1"/>
    </xf>
    <xf numFmtId="0" fontId="24" fillId="9" borderId="0" xfId="0" applyFont="1" applyFill="1" applyAlignment="1">
      <alignment horizontal="center" vertical="top" wrapText="1"/>
    </xf>
    <xf numFmtId="0" fontId="22" fillId="0" borderId="0" xfId="0" applyFont="1" applyAlignment="1">
      <alignment horizontal="right" vertical="center" wrapText="1"/>
    </xf>
    <xf numFmtId="0" fontId="22" fillId="0" borderId="0" xfId="0" applyFont="1" applyAlignment="1">
      <alignment horizontal="left" vertical="center" wrapText="1"/>
    </xf>
    <xf numFmtId="0" fontId="22" fillId="0" borderId="0" xfId="0" applyFont="1" applyAlignment="1">
      <alignment horizontal="center" vertical="center" wrapText="1"/>
    </xf>
    <xf numFmtId="4" fontId="22" fillId="0" borderId="0" xfId="1" applyNumberFormat="1" applyFont="1" applyFill="1" applyBorder="1" applyAlignment="1">
      <alignment horizontal="center" vertical="center" wrapText="1"/>
    </xf>
    <xf numFmtId="44" fontId="22" fillId="0" borderId="0" xfId="1" applyNumberFormat="1" applyFont="1" applyFill="1" applyBorder="1" applyAlignment="1">
      <alignment horizontal="right" vertical="center" wrapText="1"/>
    </xf>
    <xf numFmtId="10" fontId="22" fillId="0" borderId="0" xfId="3" applyNumberFormat="1" applyFont="1" applyFill="1" applyBorder="1" applyAlignment="1">
      <alignment horizontal="right" vertical="center" wrapText="1"/>
    </xf>
    <xf numFmtId="10" fontId="4" fillId="0" borderId="41" xfId="3" applyNumberFormat="1" applyFont="1" applyFill="1" applyBorder="1" applyAlignment="1">
      <alignment horizontal="center" vertical="center"/>
    </xf>
    <xf numFmtId="10" fontId="56" fillId="14" borderId="0" xfId="3" applyNumberFormat="1" applyFont="1" applyFill="1" applyBorder="1" applyAlignment="1">
      <alignment horizontal="right" vertical="center"/>
    </xf>
    <xf numFmtId="0" fontId="21" fillId="9" borderId="0" xfId="0" applyFont="1" applyFill="1" applyAlignment="1">
      <alignment horizontal="left" vertical="top"/>
    </xf>
    <xf numFmtId="0" fontId="24" fillId="9" borderId="0" xfId="0" applyFont="1" applyFill="1" applyAlignment="1">
      <alignment horizontal="left" vertical="top"/>
    </xf>
    <xf numFmtId="0" fontId="28" fillId="12" borderId="50" xfId="4" applyFont="1" applyFill="1" applyBorder="1" applyAlignment="1">
      <alignment vertical="center" wrapText="1"/>
    </xf>
    <xf numFmtId="0" fontId="28" fillId="12" borderId="50" xfId="4" applyFont="1" applyFill="1" applyBorder="1" applyAlignment="1">
      <alignment horizontal="center" vertical="center" wrapText="1"/>
    </xf>
    <xf numFmtId="43" fontId="28" fillId="12" borderId="50" xfId="4" applyNumberFormat="1" applyFont="1" applyFill="1" applyBorder="1" applyAlignment="1">
      <alignment horizontal="center" vertical="center" wrapText="1"/>
    </xf>
    <xf numFmtId="0" fontId="32" fillId="9" borderId="50" xfId="4" applyFont="1" applyFill="1" applyBorder="1" applyAlignment="1">
      <alignment horizontal="center" vertical="center"/>
    </xf>
    <xf numFmtId="43" fontId="32" fillId="9" borderId="50" xfId="5" applyFont="1" applyFill="1" applyBorder="1" applyAlignment="1">
      <alignment horizontal="center" vertical="center"/>
    </xf>
    <xf numFmtId="43" fontId="32" fillId="9" borderId="50" xfId="5" applyFont="1" applyFill="1" applyBorder="1" applyAlignment="1">
      <alignment horizontal="center" vertical="center" wrapText="1"/>
    </xf>
    <xf numFmtId="43" fontId="32" fillId="9" borderId="51" xfId="5" applyFont="1" applyFill="1" applyBorder="1" applyAlignment="1">
      <alignment horizontal="center" vertical="center"/>
    </xf>
    <xf numFmtId="0" fontId="38" fillId="14" borderId="54" xfId="4" applyFont="1" applyFill="1" applyBorder="1" applyAlignment="1">
      <alignment horizontal="center" vertical="center" wrapText="1"/>
    </xf>
    <xf numFmtId="0" fontId="38" fillId="14" borderId="55" xfId="4" applyFont="1" applyFill="1" applyBorder="1" applyAlignment="1">
      <alignment horizontal="center" vertical="center" wrapText="1"/>
    </xf>
    <xf numFmtId="0" fontId="38" fillId="14" borderId="56" xfId="4" applyFont="1" applyFill="1" applyBorder="1" applyAlignment="1">
      <alignment horizontal="center" vertical="center" wrapText="1"/>
    </xf>
    <xf numFmtId="0" fontId="32" fillId="12" borderId="57" xfId="4" applyFont="1" applyFill="1" applyBorder="1" applyAlignment="1">
      <alignment horizontal="center" vertical="center"/>
    </xf>
    <xf numFmtId="0" fontId="35" fillId="13" borderId="20" xfId="0" applyFont="1" applyFill="1" applyBorder="1" applyAlignment="1">
      <alignment horizontal="center" vertical="center"/>
    </xf>
    <xf numFmtId="0" fontId="36" fillId="13" borderId="53" xfId="0" applyFont="1" applyFill="1" applyBorder="1" applyAlignment="1">
      <alignment horizontal="centerContinuous" vertical="center"/>
    </xf>
    <xf numFmtId="0" fontId="55" fillId="13" borderId="53" xfId="4" applyFont="1" applyFill="1" applyBorder="1" applyAlignment="1">
      <alignment horizontal="centerContinuous" vertical="center" wrapText="1"/>
    </xf>
    <xf numFmtId="4" fontId="10" fillId="0" borderId="1" xfId="0" applyNumberFormat="1" applyFont="1" applyBorder="1" applyAlignment="1">
      <alignment horizontal="center" vertical="center" wrapText="1"/>
    </xf>
    <xf numFmtId="0" fontId="37" fillId="14" borderId="1" xfId="0" applyFont="1" applyFill="1" applyBorder="1" applyAlignment="1">
      <alignment horizontal="center" vertical="center"/>
    </xf>
    <xf numFmtId="0" fontId="37" fillId="14" borderId="1" xfId="0" applyFont="1" applyFill="1" applyBorder="1" applyAlignment="1">
      <alignment horizontal="left" vertical="center" wrapText="1"/>
    </xf>
    <xf numFmtId="4" fontId="37" fillId="14" borderId="1" xfId="1" applyNumberFormat="1" applyFont="1" applyFill="1" applyBorder="1" applyAlignment="1">
      <alignment horizontal="center" vertical="center"/>
    </xf>
    <xf numFmtId="43" fontId="37" fillId="14" borderId="1" xfId="1" applyFont="1" applyFill="1" applyBorder="1" applyAlignment="1">
      <alignment horizontal="left" vertical="center"/>
    </xf>
    <xf numFmtId="44" fontId="37" fillId="14" borderId="1" xfId="1" applyNumberFormat="1" applyFont="1" applyFill="1" applyBorder="1" applyAlignment="1">
      <alignment horizontal="left" vertical="center"/>
    </xf>
    <xf numFmtId="10" fontId="37" fillId="14" borderId="1" xfId="3" applyNumberFormat="1" applyFont="1" applyFill="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left" vertical="center" wrapText="1"/>
    </xf>
    <xf numFmtId="4" fontId="11" fillId="0" borderId="1" xfId="1" applyNumberFormat="1" applyFont="1" applyFill="1" applyBorder="1" applyAlignment="1">
      <alignment horizontal="center" vertical="center"/>
    </xf>
    <xf numFmtId="44" fontId="11" fillId="0" borderId="1" xfId="1" applyNumberFormat="1" applyFont="1" applyFill="1" applyBorder="1" applyAlignment="1">
      <alignment horizontal="left" vertical="center"/>
    </xf>
    <xf numFmtId="10" fontId="11" fillId="0" borderId="1" xfId="3" applyNumberFormat="1" applyFont="1" applyFill="1" applyBorder="1" applyAlignment="1">
      <alignment horizontal="center" vertical="center"/>
    </xf>
    <xf numFmtId="0" fontId="4" fillId="12" borderId="1" xfId="0" applyFont="1" applyFill="1" applyBorder="1" applyAlignment="1">
      <alignment horizontal="center" vertical="center"/>
    </xf>
    <xf numFmtId="0" fontId="4" fillId="12" borderId="1" xfId="0" applyFont="1" applyFill="1" applyBorder="1" applyAlignment="1">
      <alignment horizontal="left" vertical="center"/>
    </xf>
    <xf numFmtId="0" fontId="4" fillId="12" borderId="1" xfId="0" applyFont="1" applyFill="1" applyBorder="1" applyAlignment="1">
      <alignment horizontal="left" vertical="center" wrapText="1"/>
    </xf>
    <xf numFmtId="43" fontId="4" fillId="12" borderId="1" xfId="1" applyFont="1" applyFill="1" applyBorder="1" applyAlignment="1">
      <alignment horizontal="left" vertical="center"/>
    </xf>
    <xf numFmtId="44" fontId="4" fillId="12" borderId="1" xfId="1" applyNumberFormat="1" applyFont="1" applyFill="1" applyBorder="1" applyAlignment="1">
      <alignment horizontal="left" vertical="center"/>
    </xf>
    <xf numFmtId="10" fontId="6" fillId="0" borderId="0" xfId="3" applyNumberFormat="1" applyFont="1" applyBorder="1" applyAlignment="1">
      <alignment vertical="center"/>
    </xf>
    <xf numFmtId="44" fontId="6" fillId="0" borderId="0" xfId="0" applyNumberFormat="1" applyFont="1" applyAlignment="1">
      <alignment horizontal="left" vertical="center"/>
    </xf>
    <xf numFmtId="43" fontId="4" fillId="0" borderId="0" xfId="1" applyFont="1" applyFill="1" applyBorder="1" applyAlignment="1">
      <alignment horizontal="center" vertical="center"/>
    </xf>
    <xf numFmtId="10" fontId="4" fillId="0" borderId="0" xfId="3" applyNumberFormat="1" applyFont="1" applyFill="1" applyBorder="1" applyAlignment="1">
      <alignment horizontal="center" vertical="center"/>
    </xf>
    <xf numFmtId="166" fontId="22" fillId="0" borderId="0" xfId="1" applyNumberFormat="1" applyFont="1" applyFill="1" applyBorder="1" applyAlignment="1">
      <alignment horizontal="right" vertical="center" wrapText="1"/>
    </xf>
    <xf numFmtId="43" fontId="22" fillId="0" borderId="0" xfId="1" applyFont="1" applyFill="1" applyBorder="1" applyAlignment="1">
      <alignment horizontal="right" vertical="center" wrapText="1"/>
    </xf>
    <xf numFmtId="0" fontId="21" fillId="16" borderId="59" xfId="11" applyFont="1" applyFill="1" applyBorder="1" applyAlignment="1">
      <alignment horizontal="left" vertical="top" wrapText="1"/>
    </xf>
    <xf numFmtId="0" fontId="21" fillId="16" borderId="59" xfId="11" applyFont="1" applyFill="1" applyBorder="1" applyAlignment="1">
      <alignment horizontal="center" vertical="top" wrapText="1"/>
    </xf>
    <xf numFmtId="0" fontId="21" fillId="16" borderId="59" xfId="11" applyFont="1" applyFill="1" applyBorder="1" applyAlignment="1">
      <alignment horizontal="right" vertical="top" wrapText="1"/>
    </xf>
    <xf numFmtId="0" fontId="22" fillId="15" borderId="59" xfId="11" applyFont="1" applyFill="1" applyBorder="1" applyAlignment="1">
      <alignment horizontal="left" vertical="top" wrapText="1"/>
    </xf>
    <xf numFmtId="0" fontId="22" fillId="15" borderId="59" xfId="11" applyFont="1" applyFill="1" applyBorder="1" applyAlignment="1">
      <alignment horizontal="center" vertical="top" wrapText="1"/>
    </xf>
    <xf numFmtId="0" fontId="22" fillId="15" borderId="59" xfId="11" applyFont="1" applyFill="1" applyBorder="1" applyAlignment="1">
      <alignment horizontal="right" vertical="top" wrapText="1"/>
    </xf>
    <xf numFmtId="4" fontId="22" fillId="15" borderId="59" xfId="11" applyNumberFormat="1" applyFont="1" applyFill="1" applyBorder="1" applyAlignment="1">
      <alignment horizontal="right" vertical="top" wrapText="1"/>
    </xf>
    <xf numFmtId="175" fontId="22" fillId="15" borderId="59" xfId="11" applyNumberFormat="1" applyFont="1" applyFill="1" applyBorder="1" applyAlignment="1">
      <alignment horizontal="right" vertical="top" wrapText="1"/>
    </xf>
    <xf numFmtId="0" fontId="23" fillId="17" borderId="59" xfId="11" applyFont="1" applyFill="1" applyBorder="1" applyAlignment="1">
      <alignment horizontal="left" vertical="top" wrapText="1"/>
    </xf>
    <xf numFmtId="0" fontId="23" fillId="17" borderId="59" xfId="11" applyFont="1" applyFill="1" applyBorder="1" applyAlignment="1">
      <alignment horizontal="center" vertical="top" wrapText="1"/>
    </xf>
    <xf numFmtId="0" fontId="23" fillId="17" borderId="59" xfId="11" applyFont="1" applyFill="1" applyBorder="1" applyAlignment="1">
      <alignment horizontal="right" vertical="top" wrapText="1"/>
    </xf>
    <xf numFmtId="4" fontId="23" fillId="17" borderId="59" xfId="11" applyNumberFormat="1" applyFont="1" applyFill="1" applyBorder="1" applyAlignment="1">
      <alignment horizontal="right" vertical="top" wrapText="1"/>
    </xf>
    <xf numFmtId="175" fontId="23" fillId="17" borderId="59" xfId="11" applyNumberFormat="1" applyFont="1" applyFill="1" applyBorder="1" applyAlignment="1">
      <alignment horizontal="right" vertical="top" wrapText="1"/>
    </xf>
    <xf numFmtId="0" fontId="23" fillId="18" borderId="59" xfId="11" applyFont="1" applyFill="1" applyBorder="1" applyAlignment="1">
      <alignment horizontal="left" vertical="top" wrapText="1"/>
    </xf>
    <xf numFmtId="0" fontId="23" fillId="18" borderId="59" xfId="11" applyFont="1" applyFill="1" applyBorder="1" applyAlignment="1">
      <alignment horizontal="center" vertical="top" wrapText="1"/>
    </xf>
    <xf numFmtId="0" fontId="23" fillId="18" borderId="59" xfId="11" applyFont="1" applyFill="1" applyBorder="1" applyAlignment="1">
      <alignment horizontal="right" vertical="top" wrapText="1"/>
    </xf>
    <xf numFmtId="4" fontId="23" fillId="18" borderId="59" xfId="11" applyNumberFormat="1" applyFont="1" applyFill="1" applyBorder="1" applyAlignment="1">
      <alignment horizontal="right" vertical="top" wrapText="1"/>
    </xf>
    <xf numFmtId="175" fontId="23" fillId="18" borderId="59" xfId="11" applyNumberFormat="1" applyFont="1" applyFill="1" applyBorder="1" applyAlignment="1">
      <alignment horizontal="right" vertical="top" wrapText="1"/>
    </xf>
    <xf numFmtId="0" fontId="23" fillId="16" borderId="0" xfId="11" applyFont="1" applyFill="1" applyAlignment="1">
      <alignment horizontal="right" vertical="top" wrapText="1"/>
    </xf>
    <xf numFmtId="4" fontId="23" fillId="16" borderId="0" xfId="11" applyNumberFormat="1" applyFont="1" applyFill="1" applyAlignment="1">
      <alignment horizontal="right" vertical="top" wrapText="1"/>
    </xf>
    <xf numFmtId="0" fontId="11" fillId="12" borderId="1" xfId="0" applyFont="1" applyFill="1" applyBorder="1" applyAlignment="1">
      <alignment horizontal="center" vertical="center"/>
    </xf>
    <xf numFmtId="0" fontId="11" fillId="12" borderId="1" xfId="0" applyFont="1" applyFill="1" applyBorder="1" applyAlignment="1">
      <alignment horizontal="left" vertical="center" wrapText="1"/>
    </xf>
    <xf numFmtId="4" fontId="11" fillId="12" borderId="1" xfId="1" applyNumberFormat="1" applyFont="1" applyFill="1" applyBorder="1" applyAlignment="1">
      <alignment horizontal="center" vertical="center"/>
    </xf>
    <xf numFmtId="44" fontId="11" fillId="12" borderId="1" xfId="1" applyNumberFormat="1" applyFont="1" applyFill="1" applyBorder="1" applyAlignment="1">
      <alignment horizontal="left" vertical="center"/>
    </xf>
    <xf numFmtId="43" fontId="11" fillId="12" borderId="1" xfId="1" applyFont="1" applyFill="1" applyBorder="1" applyAlignment="1">
      <alignment horizontal="left" vertical="center"/>
    </xf>
    <xf numFmtId="0" fontId="24" fillId="9" borderId="0" xfId="0" applyFont="1" applyFill="1" applyAlignment="1">
      <alignment vertical="top" wrapText="1"/>
    </xf>
    <xf numFmtId="0" fontId="11" fillId="19" borderId="1" xfId="0" applyFont="1" applyFill="1" applyBorder="1" applyAlignment="1">
      <alignment horizontal="center" vertical="center"/>
    </xf>
    <xf numFmtId="0" fontId="11" fillId="19" borderId="1" xfId="0" applyFont="1" applyFill="1" applyBorder="1" applyAlignment="1">
      <alignment horizontal="left" vertical="center" wrapText="1"/>
    </xf>
    <xf numFmtId="4" fontId="11" fillId="19" borderId="1" xfId="1" applyNumberFormat="1" applyFont="1" applyFill="1" applyBorder="1" applyAlignment="1">
      <alignment horizontal="center" vertical="center"/>
    </xf>
    <xf numFmtId="44" fontId="11" fillId="19" borderId="1" xfId="1" applyNumberFormat="1" applyFont="1" applyFill="1" applyBorder="1" applyAlignment="1">
      <alignment horizontal="left" vertical="center"/>
    </xf>
    <xf numFmtId="10" fontId="11" fillId="19" borderId="1" xfId="3" applyNumberFormat="1" applyFont="1" applyFill="1" applyBorder="1" applyAlignment="1">
      <alignment horizontal="center" vertical="center"/>
    </xf>
    <xf numFmtId="0" fontId="60" fillId="20" borderId="59" xfId="11" applyFont="1" applyFill="1" applyBorder="1" applyAlignment="1">
      <alignment horizontal="left" vertical="top" wrapText="1"/>
    </xf>
    <xf numFmtId="0" fontId="60" fillId="20" borderId="59" xfId="11" applyFont="1" applyFill="1" applyBorder="1" applyAlignment="1">
      <alignment horizontal="right" vertical="top" wrapText="1"/>
    </xf>
    <xf numFmtId="4" fontId="60" fillId="20" borderId="59" xfId="11" applyNumberFormat="1" applyFont="1" applyFill="1" applyBorder="1" applyAlignment="1">
      <alignment horizontal="right" vertical="top" wrapText="1"/>
    </xf>
    <xf numFmtId="0" fontId="22" fillId="15" borderId="60" xfId="11" applyFont="1" applyFill="1" applyBorder="1" applyAlignment="1">
      <alignment horizontal="left" vertical="top" wrapText="1"/>
    </xf>
    <xf numFmtId="0" fontId="24" fillId="16" borderId="0" xfId="11" applyFont="1" applyFill="1" applyAlignment="1">
      <alignment horizontal="right" vertical="top" wrapText="1"/>
    </xf>
    <xf numFmtId="4" fontId="24" fillId="16" borderId="0" xfId="11" applyNumberFormat="1" applyFont="1" applyFill="1" applyAlignment="1">
      <alignment horizontal="right" vertical="top" wrapText="1"/>
    </xf>
    <xf numFmtId="175" fontId="24" fillId="16" borderId="0" xfId="11" applyNumberFormat="1" applyFont="1" applyFill="1" applyAlignment="1">
      <alignment horizontal="right" vertical="top" wrapText="1"/>
    </xf>
    <xf numFmtId="0" fontId="23" fillId="16" borderId="0" xfId="11" applyFont="1" applyFill="1" applyAlignment="1">
      <alignment horizontal="left" vertical="top" wrapText="1"/>
    </xf>
    <xf numFmtId="0" fontId="23" fillId="16" borderId="0" xfId="11" applyFont="1" applyFill="1" applyAlignment="1">
      <alignment horizontal="center" vertical="top" wrapText="1"/>
    </xf>
    <xf numFmtId="0" fontId="0" fillId="0" borderId="0" xfId="0" applyAlignment="1">
      <alignment horizontal="left" vertical="center"/>
    </xf>
    <xf numFmtId="0" fontId="6" fillId="0" borderId="1" xfId="0" applyFont="1" applyBorder="1" applyAlignment="1">
      <alignment horizontal="center" vertical="center" wrapText="1"/>
    </xf>
    <xf numFmtId="0" fontId="12" fillId="0" borderId="0" xfId="0" applyFont="1" applyAlignment="1">
      <alignment horizontal="center" vertical="top"/>
    </xf>
    <xf numFmtId="0" fontId="21" fillId="16" borderId="59" xfId="0" applyFont="1" applyFill="1" applyBorder="1" applyAlignment="1">
      <alignment horizontal="left" vertical="top" wrapText="1"/>
    </xf>
    <xf numFmtId="0" fontId="21" fillId="16" borderId="59" xfId="0" applyFont="1" applyFill="1" applyBorder="1" applyAlignment="1">
      <alignment horizontal="right" vertical="top" wrapText="1"/>
    </xf>
    <xf numFmtId="0" fontId="21" fillId="16" borderId="59" xfId="0" applyFont="1" applyFill="1" applyBorder="1" applyAlignment="1">
      <alignment horizontal="center" vertical="top" wrapText="1"/>
    </xf>
    <xf numFmtId="0" fontId="22" fillId="15" borderId="59" xfId="0" applyFont="1" applyFill="1" applyBorder="1" applyAlignment="1">
      <alignment horizontal="left" vertical="top" wrapText="1"/>
    </xf>
    <xf numFmtId="0" fontId="22" fillId="15" borderId="59" xfId="0" applyFont="1" applyFill="1" applyBorder="1" applyAlignment="1">
      <alignment horizontal="right" vertical="top" wrapText="1"/>
    </xf>
    <xf numFmtId="0" fontId="22" fillId="15" borderId="59" xfId="0" applyFont="1" applyFill="1" applyBorder="1" applyAlignment="1">
      <alignment horizontal="center" vertical="top" wrapText="1"/>
    </xf>
    <xf numFmtId="175" fontId="22" fillId="15" borderId="59" xfId="0" applyNumberFormat="1" applyFont="1" applyFill="1" applyBorder="1" applyAlignment="1">
      <alignment horizontal="right" vertical="top" wrapText="1"/>
    </xf>
    <xf numFmtId="4" fontId="22" fillId="15" borderId="59" xfId="0" applyNumberFormat="1" applyFont="1" applyFill="1" applyBorder="1" applyAlignment="1">
      <alignment horizontal="right" vertical="top" wrapText="1"/>
    </xf>
    <xf numFmtId="0" fontId="23" fillId="17" borderId="59" xfId="0" applyFont="1" applyFill="1" applyBorder="1" applyAlignment="1">
      <alignment horizontal="left" vertical="top" wrapText="1"/>
    </xf>
    <xf numFmtId="0" fontId="23" fillId="17" borderId="59" xfId="0" applyFont="1" applyFill="1" applyBorder="1" applyAlignment="1">
      <alignment horizontal="right" vertical="top" wrapText="1"/>
    </xf>
    <xf numFmtId="0" fontId="23" fillId="17" borderId="59" xfId="0" applyFont="1" applyFill="1" applyBorder="1" applyAlignment="1">
      <alignment horizontal="center" vertical="top" wrapText="1"/>
    </xf>
    <xf numFmtId="175" fontId="23" fillId="17" borderId="59" xfId="0" applyNumberFormat="1" applyFont="1" applyFill="1" applyBorder="1" applyAlignment="1">
      <alignment horizontal="right" vertical="top" wrapText="1"/>
    </xf>
    <xf numFmtId="4" fontId="23" fillId="17" borderId="59" xfId="0" applyNumberFormat="1" applyFont="1" applyFill="1" applyBorder="1" applyAlignment="1">
      <alignment horizontal="right" vertical="top" wrapText="1"/>
    </xf>
    <xf numFmtId="0" fontId="23" fillId="16" borderId="0" xfId="0" applyFont="1" applyFill="1" applyAlignment="1">
      <alignment horizontal="right" vertical="top" wrapText="1"/>
    </xf>
    <xf numFmtId="4" fontId="23" fillId="16" borderId="0" xfId="0" applyNumberFormat="1" applyFont="1" applyFill="1" applyAlignment="1">
      <alignment horizontal="right" vertical="top" wrapText="1"/>
    </xf>
    <xf numFmtId="0" fontId="23" fillId="18" borderId="59" xfId="0" applyFont="1" applyFill="1" applyBorder="1" applyAlignment="1">
      <alignment horizontal="left" vertical="top" wrapText="1"/>
    </xf>
    <xf numFmtId="0" fontId="23" fillId="18" borderId="59" xfId="0" applyFont="1" applyFill="1" applyBorder="1" applyAlignment="1">
      <alignment horizontal="right" vertical="top" wrapText="1"/>
    </xf>
    <xf numFmtId="0" fontId="23" fillId="18" borderId="59" xfId="0" applyFont="1" applyFill="1" applyBorder="1" applyAlignment="1">
      <alignment horizontal="center" vertical="top" wrapText="1"/>
    </xf>
    <xf numFmtId="175" fontId="23" fillId="18" borderId="59" xfId="0" applyNumberFormat="1" applyFont="1" applyFill="1" applyBorder="1" applyAlignment="1">
      <alignment horizontal="right" vertical="top" wrapText="1"/>
    </xf>
    <xf numFmtId="4" fontId="23" fillId="18" borderId="59" xfId="0" applyNumberFormat="1" applyFont="1" applyFill="1" applyBorder="1" applyAlignment="1">
      <alignment horizontal="right" vertical="top" wrapText="1"/>
    </xf>
    <xf numFmtId="0" fontId="60" fillId="20" borderId="59" xfId="0" applyFont="1" applyFill="1" applyBorder="1" applyAlignment="1">
      <alignment horizontal="left" vertical="top" wrapText="1"/>
    </xf>
    <xf numFmtId="0" fontId="60" fillId="20" borderId="59" xfId="0" applyFont="1" applyFill="1" applyBorder="1" applyAlignment="1">
      <alignment horizontal="right" vertical="top" wrapText="1"/>
    </xf>
    <xf numFmtId="4" fontId="60" fillId="20" borderId="59" xfId="0" applyNumberFormat="1" applyFont="1" applyFill="1" applyBorder="1" applyAlignment="1">
      <alignment horizontal="right" vertical="top" wrapText="1"/>
    </xf>
    <xf numFmtId="176" fontId="23" fillId="18" borderId="59" xfId="0" applyNumberFormat="1" applyFont="1" applyFill="1" applyBorder="1" applyAlignment="1">
      <alignment horizontal="right" vertical="top" wrapText="1"/>
    </xf>
    <xf numFmtId="176" fontId="23" fillId="17" borderId="59" xfId="0" applyNumberFormat="1" applyFont="1" applyFill="1" applyBorder="1" applyAlignment="1">
      <alignment horizontal="right" vertical="top" wrapText="1"/>
    </xf>
    <xf numFmtId="0" fontId="11" fillId="12" borderId="0" xfId="0" applyFont="1" applyFill="1" applyAlignment="1">
      <alignment horizontal="center" vertical="center"/>
    </xf>
    <xf numFmtId="0" fontId="11" fillId="12" borderId="0" xfId="0" applyFont="1" applyFill="1" applyAlignment="1">
      <alignment horizontal="left" vertical="center" wrapText="1"/>
    </xf>
    <xf numFmtId="4" fontId="11" fillId="12" borderId="0" xfId="1" applyNumberFormat="1" applyFont="1" applyFill="1" applyBorder="1" applyAlignment="1">
      <alignment horizontal="center" vertical="center"/>
    </xf>
    <xf numFmtId="44" fontId="11" fillId="12" borderId="0" xfId="1" applyNumberFormat="1" applyFont="1" applyFill="1" applyBorder="1" applyAlignment="1">
      <alignment horizontal="left" vertical="center"/>
    </xf>
    <xf numFmtId="43" fontId="11" fillId="12" borderId="0" xfId="1" applyFont="1" applyFill="1" applyBorder="1" applyAlignment="1">
      <alignment horizontal="left" vertical="center"/>
    </xf>
    <xf numFmtId="10" fontId="11" fillId="0" borderId="0" xfId="3" applyNumberFormat="1" applyFont="1" applyFill="1" applyBorder="1" applyAlignment="1">
      <alignment horizontal="center" vertical="center"/>
    </xf>
    <xf numFmtId="4" fontId="0" fillId="0" borderId="0" xfId="0" applyNumberFormat="1"/>
    <xf numFmtId="0" fontId="0" fillId="0" borderId="0" xfId="0" applyAlignment="1" applyProtection="1">
      <alignment wrapText="1"/>
      <protection locked="0"/>
    </xf>
    <xf numFmtId="0" fontId="63" fillId="0" borderId="0" xfId="0" applyFont="1" applyAlignment="1">
      <alignment horizontal="right" vertical="center" wrapText="1"/>
    </xf>
    <xf numFmtId="0" fontId="64" fillId="0" borderId="63" xfId="0" applyFont="1" applyBorder="1" applyAlignment="1">
      <alignment horizontal="right" vertical="center" wrapText="1"/>
    </xf>
    <xf numFmtId="0" fontId="65" fillId="0" borderId="63" xfId="0" applyFont="1" applyBorder="1" applyAlignment="1">
      <alignment horizontal="left" vertical="top" wrapText="1"/>
    </xf>
    <xf numFmtId="0" fontId="65" fillId="0" borderId="63" xfId="0" applyFont="1" applyBorder="1" applyAlignment="1">
      <alignment horizontal="center" vertical="top" wrapText="1"/>
    </xf>
    <xf numFmtId="0" fontId="64" fillId="0" borderId="63" xfId="0" applyFont="1" applyBorder="1" applyAlignment="1">
      <alignment horizontal="left" vertical="top" wrapText="1"/>
    </xf>
    <xf numFmtId="0" fontId="64" fillId="0" borderId="63" xfId="0" applyFont="1" applyBorder="1" applyAlignment="1">
      <alignment horizontal="center" vertical="top" wrapText="1"/>
    </xf>
    <xf numFmtId="0" fontId="64" fillId="0" borderId="63" xfId="0" applyFont="1" applyBorder="1" applyAlignment="1">
      <alignment horizontal="center" vertical="center" wrapText="1"/>
    </xf>
    <xf numFmtId="0" fontId="20" fillId="0" borderId="41" xfId="13" applyFont="1" applyBorder="1" applyAlignment="1">
      <alignment horizontal="left" vertical="center"/>
    </xf>
    <xf numFmtId="0" fontId="20" fillId="0" borderId="0" xfId="13" applyFont="1" applyAlignment="1">
      <alignment horizontal="left" vertical="center"/>
    </xf>
    <xf numFmtId="0" fontId="20" fillId="0" borderId="42" xfId="13" applyFont="1" applyBorder="1" applyAlignment="1">
      <alignment horizontal="left" vertical="center"/>
    </xf>
    <xf numFmtId="0" fontId="11" fillId="0" borderId="43" xfId="4" applyBorder="1" applyAlignment="1">
      <alignment horizontal="left" vertical="center" wrapText="1"/>
    </xf>
    <xf numFmtId="0" fontId="11" fillId="0" borderId="44" xfId="4" applyBorder="1" applyAlignment="1">
      <alignment horizontal="left" vertical="center" wrapText="1"/>
    </xf>
    <xf numFmtId="49" fontId="11" fillId="0" borderId="43" xfId="4" applyNumberFormat="1" applyBorder="1" applyAlignment="1">
      <alignment horizontal="left" vertical="center" wrapText="1"/>
    </xf>
    <xf numFmtId="0" fontId="11" fillId="0" borderId="24" xfId="4" applyBorder="1" applyAlignment="1">
      <alignment horizontal="left" vertical="center" wrapText="1"/>
    </xf>
    <xf numFmtId="0" fontId="20" fillId="0" borderId="26" xfId="4" applyFont="1" applyBorder="1" applyAlignment="1">
      <alignment horizontal="center" vertical="center" wrapText="1"/>
    </xf>
    <xf numFmtId="0" fontId="42" fillId="0" borderId="43" xfId="14" applyNumberFormat="1" applyFont="1" applyFill="1" applyBorder="1" applyAlignment="1" applyProtection="1">
      <alignment horizontal="left" vertical="center" wrapText="1"/>
    </xf>
    <xf numFmtId="0" fontId="42" fillId="0" borderId="24" xfId="14" applyNumberFormat="1" applyFont="1" applyFill="1" applyBorder="1" applyAlignment="1" applyProtection="1">
      <alignment horizontal="left" vertical="center" wrapText="1"/>
    </xf>
    <xf numFmtId="0" fontId="42" fillId="0" borderId="44" xfId="14" applyNumberFormat="1" applyFont="1" applyFill="1" applyBorder="1" applyAlignment="1" applyProtection="1">
      <alignment horizontal="left" vertical="center" wrapText="1"/>
    </xf>
    <xf numFmtId="0" fontId="21" fillId="9" borderId="0" xfId="12" applyFont="1" applyFill="1" applyAlignment="1">
      <alignment horizontal="left" vertical="top" wrapText="1"/>
    </xf>
    <xf numFmtId="0" fontId="24" fillId="9" borderId="0" xfId="12" applyFont="1" applyFill="1" applyAlignment="1">
      <alignment horizontal="left" vertical="top" wrapText="1"/>
    </xf>
    <xf numFmtId="0" fontId="9" fillId="0" borderId="0" xfId="0" applyFont="1" applyAlignment="1">
      <alignment horizontal="center" vertical="center"/>
    </xf>
    <xf numFmtId="0" fontId="20" fillId="0" borderId="1" xfId="13" applyFont="1" applyBorder="1" applyAlignment="1">
      <alignment horizontal="left" vertical="center"/>
    </xf>
    <xf numFmtId="0" fontId="37" fillId="14" borderId="1" xfId="0" applyFont="1" applyFill="1" applyBorder="1" applyAlignment="1">
      <alignment horizontal="left" vertical="center"/>
    </xf>
    <xf numFmtId="0" fontId="11" fillId="0" borderId="1" xfId="4" applyBorder="1" applyAlignment="1">
      <alignment horizontal="center" vertical="center" wrapText="1"/>
    </xf>
    <xf numFmtId="0" fontId="42" fillId="0" borderId="1" xfId="4" applyFont="1" applyBorder="1" applyAlignment="1">
      <alignment horizontal="left" vertical="center" wrapText="1"/>
    </xf>
    <xf numFmtId="10" fontId="59" fillId="14" borderId="1" xfId="4" applyNumberFormat="1" applyFont="1" applyFill="1" applyBorder="1" applyAlignment="1" applyProtection="1">
      <alignment horizontal="center" vertical="center"/>
      <protection locked="0"/>
    </xf>
    <xf numFmtId="0" fontId="42" fillId="0" borderId="1" xfId="4" applyFont="1" applyBorder="1" applyAlignment="1">
      <alignment horizontal="left" vertical="center"/>
    </xf>
    <xf numFmtId="0" fontId="20" fillId="0" borderId="1" xfId="4" applyFont="1" applyBorder="1" applyAlignment="1">
      <alignment horizontal="center" vertical="center"/>
    </xf>
    <xf numFmtId="0" fontId="44" fillId="0" borderId="0" xfId="4" applyFont="1" applyAlignment="1">
      <alignment horizontal="center" vertical="top" wrapText="1"/>
    </xf>
    <xf numFmtId="0" fontId="11" fillId="0" borderId="1" xfId="4" applyBorder="1" applyAlignment="1">
      <alignment horizontal="left" vertical="center" wrapText="1"/>
    </xf>
    <xf numFmtId="0" fontId="11" fillId="0" borderId="1" xfId="4" applyBorder="1" applyAlignment="1">
      <alignment horizontal="left" vertical="center"/>
    </xf>
    <xf numFmtId="0" fontId="31" fillId="0" borderId="1" xfId="4" applyFont="1" applyBorder="1" applyAlignment="1">
      <alignment horizontal="center" vertical="center"/>
    </xf>
    <xf numFmtId="4" fontId="31" fillId="0" borderId="1" xfId="4" applyNumberFormat="1" applyFont="1" applyBorder="1" applyAlignment="1">
      <alignment horizontal="center" vertical="center" wrapText="1"/>
    </xf>
    <xf numFmtId="0" fontId="54" fillId="0" borderId="1" xfId="4" applyFont="1" applyBorder="1" applyAlignment="1">
      <alignment horizontal="center" vertical="center" wrapText="1"/>
    </xf>
    <xf numFmtId="0" fontId="47" fillId="0" borderId="0" xfId="4" applyFont="1" applyAlignment="1">
      <alignment horizontal="left" vertical="center" wrapText="1"/>
    </xf>
    <xf numFmtId="2" fontId="48" fillId="0" borderId="26" xfId="4" applyNumberFormat="1" applyFont="1" applyBorder="1" applyAlignment="1">
      <alignment horizontal="center" vertical="center"/>
    </xf>
    <xf numFmtId="0" fontId="50" fillId="0" borderId="0" xfId="4" applyFont="1" applyAlignment="1">
      <alignment horizontal="left" vertical="center"/>
    </xf>
    <xf numFmtId="0" fontId="11" fillId="0" borderId="0" xfId="4" applyAlignment="1">
      <alignment horizontal="center" vertical="center"/>
    </xf>
    <xf numFmtId="0" fontId="51" fillId="0" borderId="0" xfId="12" applyFont="1" applyAlignment="1">
      <alignment horizontal="right" vertical="center"/>
    </xf>
    <xf numFmtId="0" fontId="52" fillId="0" borderId="0" xfId="12" applyFont="1" applyAlignment="1">
      <alignment horizontal="center" vertical="center"/>
    </xf>
    <xf numFmtId="0" fontId="51" fillId="0" borderId="0" xfId="12" quotePrefix="1" applyFont="1" applyAlignment="1">
      <alignment horizontal="left" vertical="center"/>
    </xf>
    <xf numFmtId="0" fontId="51" fillId="0" borderId="0" xfId="12" applyFont="1" applyAlignment="1">
      <alignment horizontal="left" vertical="center"/>
    </xf>
    <xf numFmtId="0" fontId="51" fillId="0" borderId="0" xfId="12" applyFont="1" applyAlignment="1">
      <alignment horizontal="center" vertical="center"/>
    </xf>
    <xf numFmtId="171" fontId="11" fillId="0" borderId="0" xfId="4" applyNumberFormat="1" applyAlignment="1">
      <alignment horizontal="left" vertical="center"/>
    </xf>
    <xf numFmtId="49" fontId="56" fillId="14" borderId="36" xfId="4" applyNumberFormat="1" applyFont="1" applyFill="1" applyBorder="1" applyAlignment="1" applyProtection="1">
      <alignment horizontal="left" vertical="center" wrapText="1"/>
      <protection locked="0"/>
    </xf>
    <xf numFmtId="49" fontId="56" fillId="14" borderId="46" xfId="4" applyNumberFormat="1" applyFont="1" applyFill="1" applyBorder="1" applyAlignment="1" applyProtection="1">
      <alignment horizontal="left" vertical="center" wrapText="1"/>
      <protection locked="0"/>
    </xf>
    <xf numFmtId="49" fontId="56" fillId="14" borderId="47" xfId="4" applyNumberFormat="1" applyFont="1" applyFill="1" applyBorder="1" applyAlignment="1" applyProtection="1">
      <alignment horizontal="left" vertical="center" wrapText="1"/>
      <protection locked="0"/>
    </xf>
    <xf numFmtId="171" fontId="11" fillId="0" borderId="24" xfId="4" applyNumberFormat="1" applyBorder="1" applyAlignment="1">
      <alignment horizontal="left" vertical="center"/>
    </xf>
    <xf numFmtId="164" fontId="11" fillId="0" borderId="24" xfId="4" applyNumberFormat="1" applyBorder="1" applyAlignment="1">
      <alignment horizontal="left" vertical="center"/>
    </xf>
    <xf numFmtId="0" fontId="20" fillId="0" borderId="0" xfId="4" applyFont="1" applyAlignment="1">
      <alignment horizontal="left" vertical="center"/>
    </xf>
    <xf numFmtId="0" fontId="11" fillId="0" borderId="24" xfId="4" applyBorder="1" applyAlignment="1">
      <alignment horizontal="center" vertical="center"/>
    </xf>
    <xf numFmtId="0" fontId="11" fillId="0" borderId="26" xfId="4" applyBorder="1" applyAlignment="1">
      <alignment horizontal="center" vertical="center"/>
    </xf>
    <xf numFmtId="0" fontId="6" fillId="5" borderId="22" xfId="0" applyFont="1" applyFill="1" applyBorder="1" applyAlignment="1">
      <alignment horizontal="center" vertical="center"/>
    </xf>
    <xf numFmtId="0" fontId="6" fillId="5" borderId="25" xfId="0" applyFont="1" applyFill="1" applyBorder="1" applyAlignment="1">
      <alignment horizontal="center" vertical="center"/>
    </xf>
    <xf numFmtId="0" fontId="6" fillId="5" borderId="23" xfId="0" applyFont="1" applyFill="1" applyBorder="1" applyAlignment="1">
      <alignment horizontal="center" vertical="center"/>
    </xf>
    <xf numFmtId="0" fontId="9" fillId="3" borderId="22" xfId="0" applyFont="1" applyFill="1" applyBorder="1" applyAlignment="1">
      <alignment horizontal="center" vertical="center"/>
    </xf>
    <xf numFmtId="0" fontId="9" fillId="3" borderId="23" xfId="0" applyFont="1" applyFill="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18" xfId="0" applyFont="1" applyBorder="1" applyAlignment="1">
      <alignment horizontal="center"/>
    </xf>
    <xf numFmtId="0" fontId="6" fillId="0" borderId="19" xfId="0" applyFont="1" applyBorder="1" applyAlignment="1">
      <alignment horizontal="center"/>
    </xf>
    <xf numFmtId="0" fontId="6" fillId="0" borderId="0" xfId="0" applyFont="1" applyAlignment="1">
      <alignment horizontal="right" vertical="center"/>
    </xf>
    <xf numFmtId="0" fontId="4" fillId="0" borderId="0" xfId="0" applyFont="1" applyAlignment="1">
      <alignment horizontal="left" vertical="center"/>
    </xf>
    <xf numFmtId="0" fontId="4" fillId="0" borderId="24" xfId="0" applyFont="1" applyBorder="1" applyAlignment="1">
      <alignment horizontal="left" vertical="center"/>
    </xf>
    <xf numFmtId="0" fontId="6" fillId="0" borderId="0" xfId="0" applyFont="1" applyAlignment="1">
      <alignment horizontal="left" vertical="center"/>
    </xf>
    <xf numFmtId="0" fontId="4" fillId="0" borderId="24" xfId="0" applyFont="1" applyBorder="1" applyAlignment="1">
      <alignment horizontal="center" vertical="center"/>
    </xf>
    <xf numFmtId="0" fontId="6" fillId="0" borderId="0" xfId="0" applyFont="1" applyAlignment="1">
      <alignment horizontal="center" vertical="center"/>
    </xf>
    <xf numFmtId="0" fontId="24" fillId="9" borderId="0" xfId="0" applyFont="1" applyFill="1" applyAlignment="1">
      <alignment horizontal="left" vertical="top" wrapText="1"/>
    </xf>
    <xf numFmtId="0" fontId="21" fillId="9" borderId="0" xfId="0" applyFont="1" applyFill="1" applyAlignment="1">
      <alignment horizontal="left" vertical="top" wrapText="1"/>
    </xf>
    <xf numFmtId="0" fontId="0" fillId="0" borderId="0" xfId="0" applyAlignment="1">
      <alignment horizontal="left" vertical="top" wrapText="1"/>
    </xf>
    <xf numFmtId="164" fontId="4" fillId="0" borderId="24" xfId="0" applyNumberFormat="1" applyFont="1" applyBorder="1" applyAlignment="1">
      <alignment horizontal="left" vertical="center"/>
    </xf>
    <xf numFmtId="0" fontId="8" fillId="0" borderId="0" xfId="0" applyFont="1" applyAlignment="1">
      <alignment horizontal="center" vertical="center"/>
    </xf>
    <xf numFmtId="0" fontId="6" fillId="0" borderId="26" xfId="0" applyFont="1" applyBorder="1" applyAlignment="1">
      <alignment horizontal="left" vertical="center"/>
    </xf>
    <xf numFmtId="0" fontId="55" fillId="13" borderId="58" xfId="4" applyFont="1" applyFill="1" applyBorder="1" applyAlignment="1">
      <alignment horizontal="center" vertical="center" wrapText="1"/>
    </xf>
    <xf numFmtId="0" fontId="55" fillId="13" borderId="25" xfId="4" applyFont="1" applyFill="1" applyBorder="1" applyAlignment="1">
      <alignment horizontal="center" vertical="center" wrapText="1"/>
    </xf>
    <xf numFmtId="0" fontId="55" fillId="13" borderId="23" xfId="4" applyFont="1" applyFill="1" applyBorder="1" applyAlignment="1">
      <alignment horizontal="center" vertical="center" wrapText="1"/>
    </xf>
    <xf numFmtId="0" fontId="31" fillId="12" borderId="52" xfId="4" applyFont="1" applyFill="1" applyBorder="1" applyAlignment="1">
      <alignment horizontal="center" vertical="center"/>
    </xf>
    <xf numFmtId="0" fontId="31" fillId="12" borderId="35" xfId="4" applyFont="1" applyFill="1" applyBorder="1" applyAlignment="1">
      <alignment horizontal="center" vertical="center"/>
    </xf>
    <xf numFmtId="0" fontId="21" fillId="9" borderId="0" xfId="0" applyFont="1" applyFill="1" applyAlignment="1">
      <alignment horizontal="center" vertical="top" wrapText="1"/>
    </xf>
    <xf numFmtId="10" fontId="24" fillId="9" borderId="0" xfId="0" applyNumberFormat="1" applyFont="1" applyFill="1" applyAlignment="1">
      <alignment horizontal="center" vertical="top" wrapText="1"/>
    </xf>
    <xf numFmtId="0" fontId="24" fillId="9" borderId="0" xfId="0" applyFont="1" applyFill="1" applyAlignment="1">
      <alignment horizontal="center" vertical="top" wrapText="1"/>
    </xf>
    <xf numFmtId="0" fontId="25" fillId="0" borderId="0" xfId="0" applyFont="1" applyAlignment="1">
      <alignment horizontal="center" vertical="top"/>
    </xf>
    <xf numFmtId="0" fontId="38" fillId="14" borderId="55" xfId="4" applyFont="1" applyFill="1" applyBorder="1" applyAlignment="1">
      <alignment horizontal="center" vertical="center" wrapText="1"/>
    </xf>
    <xf numFmtId="0" fontId="21" fillId="16" borderId="59" xfId="0" applyFont="1" applyFill="1" applyBorder="1" applyAlignment="1">
      <alignment horizontal="left" vertical="top" wrapText="1"/>
    </xf>
    <xf numFmtId="0" fontId="22" fillId="15" borderId="59" xfId="0" applyFont="1" applyFill="1" applyBorder="1" applyAlignment="1">
      <alignment horizontal="left" vertical="top" wrapText="1"/>
    </xf>
    <xf numFmtId="0" fontId="23" fillId="17" borderId="59" xfId="0" applyFont="1" applyFill="1" applyBorder="1" applyAlignment="1">
      <alignment horizontal="left" vertical="top" wrapText="1"/>
    </xf>
    <xf numFmtId="0" fontId="23" fillId="16" borderId="0" xfId="0" applyFont="1" applyFill="1" applyAlignment="1">
      <alignment horizontal="right" vertical="top" wrapText="1"/>
    </xf>
    <xf numFmtId="0" fontId="21" fillId="16" borderId="59" xfId="11" applyFont="1" applyFill="1" applyBorder="1" applyAlignment="1">
      <alignment horizontal="left" vertical="top" wrapText="1"/>
    </xf>
    <xf numFmtId="0" fontId="22" fillId="15" borderId="59" xfId="11" applyFont="1" applyFill="1" applyBorder="1" applyAlignment="1">
      <alignment horizontal="left" vertical="top" wrapText="1"/>
    </xf>
    <xf numFmtId="0" fontId="23" fillId="18" borderId="59" xfId="11" applyFont="1" applyFill="1" applyBorder="1" applyAlignment="1">
      <alignment horizontal="left" vertical="top" wrapText="1"/>
    </xf>
    <xf numFmtId="0" fontId="23" fillId="16" borderId="0" xfId="11" applyFont="1" applyFill="1" applyAlignment="1">
      <alignment horizontal="right" vertical="top" wrapText="1"/>
    </xf>
    <xf numFmtId="0" fontId="23" fillId="17" borderId="59" xfId="11" applyFont="1" applyFill="1" applyBorder="1" applyAlignment="1">
      <alignment horizontal="left" vertical="top" wrapText="1"/>
    </xf>
    <xf numFmtId="0" fontId="21" fillId="16" borderId="62" xfId="0" applyFont="1" applyFill="1" applyBorder="1" applyAlignment="1">
      <alignment horizontal="left" vertical="top" wrapText="1"/>
    </xf>
    <xf numFmtId="0" fontId="21" fillId="16" borderId="61" xfId="0" applyFont="1" applyFill="1" applyBorder="1" applyAlignment="1">
      <alignment horizontal="left" vertical="top" wrapText="1"/>
    </xf>
    <xf numFmtId="0" fontId="22" fillId="15" borderId="62" xfId="0" applyFont="1" applyFill="1" applyBorder="1" applyAlignment="1">
      <alignment horizontal="left" vertical="top" wrapText="1"/>
    </xf>
    <xf numFmtId="0" fontId="22" fillId="15" borderId="61" xfId="0" applyFont="1" applyFill="1" applyBorder="1" applyAlignment="1">
      <alignment horizontal="left" vertical="top" wrapText="1"/>
    </xf>
    <xf numFmtId="0" fontId="23" fillId="17" borderId="62" xfId="0" applyFont="1" applyFill="1" applyBorder="1" applyAlignment="1">
      <alignment horizontal="left" vertical="top" wrapText="1"/>
    </xf>
    <xf numFmtId="0" fontId="23" fillId="17" borderId="61" xfId="0" applyFont="1" applyFill="1" applyBorder="1" applyAlignment="1">
      <alignment horizontal="left" vertical="top" wrapText="1"/>
    </xf>
    <xf numFmtId="0" fontId="60" fillId="20" borderId="59" xfId="11" applyFont="1" applyFill="1" applyBorder="1" applyAlignment="1">
      <alignment horizontal="left" vertical="top" wrapText="1"/>
    </xf>
    <xf numFmtId="0" fontId="23" fillId="17" borderId="62" xfId="11" applyFont="1" applyFill="1" applyBorder="1" applyAlignment="1">
      <alignment horizontal="left" vertical="top" wrapText="1"/>
    </xf>
    <xf numFmtId="0" fontId="23" fillId="17" borderId="61" xfId="11" applyFont="1" applyFill="1" applyBorder="1" applyAlignment="1">
      <alignment horizontal="left" vertical="top" wrapText="1"/>
    </xf>
    <xf numFmtId="0" fontId="23" fillId="18" borderId="59" xfId="0" applyFont="1" applyFill="1" applyBorder="1" applyAlignment="1">
      <alignment horizontal="left" vertical="top" wrapText="1"/>
    </xf>
    <xf numFmtId="0" fontId="60" fillId="20" borderId="59" xfId="0" applyFont="1" applyFill="1" applyBorder="1" applyAlignment="1">
      <alignment horizontal="left" vertical="top" wrapText="1"/>
    </xf>
    <xf numFmtId="0" fontId="23" fillId="18" borderId="62" xfId="0" applyFont="1" applyFill="1" applyBorder="1" applyAlignment="1">
      <alignment horizontal="left" vertical="top" wrapText="1"/>
    </xf>
    <xf numFmtId="0" fontId="23" fillId="18" borderId="61" xfId="0" applyFont="1" applyFill="1" applyBorder="1" applyAlignment="1">
      <alignment horizontal="left" vertical="top" wrapText="1"/>
    </xf>
    <xf numFmtId="0" fontId="60" fillId="20" borderId="62" xfId="0" applyFont="1" applyFill="1" applyBorder="1" applyAlignment="1">
      <alignment horizontal="left" vertical="top" wrapText="1"/>
    </xf>
    <xf numFmtId="0" fontId="60" fillId="20" borderId="61" xfId="0" applyFont="1" applyFill="1" applyBorder="1" applyAlignment="1">
      <alignment horizontal="left" vertical="top" wrapText="1"/>
    </xf>
    <xf numFmtId="0" fontId="21" fillId="16" borderId="62" xfId="11" applyFont="1" applyFill="1" applyBorder="1" applyAlignment="1">
      <alignment horizontal="left" vertical="top" wrapText="1"/>
    </xf>
    <xf numFmtId="0" fontId="21" fillId="16" borderId="61" xfId="11" applyFont="1" applyFill="1" applyBorder="1" applyAlignment="1">
      <alignment horizontal="left" vertical="top" wrapText="1"/>
    </xf>
    <xf numFmtId="0" fontId="22" fillId="15" borderId="62" xfId="11" applyFont="1" applyFill="1" applyBorder="1" applyAlignment="1">
      <alignment horizontal="left" vertical="top" wrapText="1"/>
    </xf>
    <xf numFmtId="0" fontId="22" fillId="15" borderId="61" xfId="11" applyFont="1" applyFill="1" applyBorder="1" applyAlignment="1">
      <alignment horizontal="left" vertical="top" wrapText="1"/>
    </xf>
    <xf numFmtId="0" fontId="23" fillId="18" borderId="62" xfId="11" applyFont="1" applyFill="1" applyBorder="1" applyAlignment="1">
      <alignment horizontal="left" vertical="top" wrapText="1"/>
    </xf>
    <xf numFmtId="0" fontId="23" fillId="18" borderId="61" xfId="11" applyFont="1" applyFill="1" applyBorder="1" applyAlignment="1">
      <alignment horizontal="left" vertical="top" wrapText="1"/>
    </xf>
    <xf numFmtId="0" fontId="21" fillId="16" borderId="59" xfId="0" applyFont="1" applyFill="1" applyBorder="1" applyAlignment="1">
      <alignment horizontal="center" vertical="center" wrapText="1"/>
    </xf>
    <xf numFmtId="0" fontId="21" fillId="16" borderId="59" xfId="0" applyFont="1" applyFill="1" applyBorder="1" applyAlignment="1">
      <alignment horizontal="right" vertical="top" wrapText="1"/>
    </xf>
    <xf numFmtId="0" fontId="21" fillId="16" borderId="59" xfId="0" applyFont="1" applyFill="1" applyBorder="1" applyAlignment="1">
      <alignment horizontal="center" vertical="top" wrapText="1"/>
    </xf>
    <xf numFmtId="0" fontId="0" fillId="0" borderId="0" xfId="0" applyAlignment="1">
      <alignment horizontal="left" vertical="top"/>
    </xf>
    <xf numFmtId="0" fontId="24" fillId="16" borderId="0" xfId="11" applyFont="1" applyFill="1" applyAlignment="1">
      <alignment horizontal="right" vertical="top" wrapText="1"/>
    </xf>
    <xf numFmtId="0" fontId="24" fillId="16" borderId="0" xfId="11" applyFont="1" applyFill="1" applyAlignment="1">
      <alignment horizontal="left" vertical="top" wrapText="1"/>
    </xf>
    <xf numFmtId="4" fontId="24" fillId="16" borderId="0" xfId="11" applyNumberFormat="1" applyFont="1" applyFill="1" applyAlignment="1">
      <alignment horizontal="right" vertical="top" wrapText="1"/>
    </xf>
    <xf numFmtId="10" fontId="24" fillId="9" borderId="0" xfId="0" applyNumberFormat="1" applyFont="1" applyFill="1" applyAlignment="1">
      <alignment horizontal="left" vertical="top" wrapText="1"/>
    </xf>
    <xf numFmtId="0" fontId="24" fillId="9" borderId="0" xfId="0" applyFont="1" applyFill="1" applyAlignment="1">
      <alignment horizontal="justify" vertical="top" wrapText="1"/>
    </xf>
    <xf numFmtId="0" fontId="24" fillId="9" borderId="0" xfId="0" applyFont="1" applyFill="1" applyAlignment="1">
      <alignment horizontal="right" vertical="center" wrapText="1"/>
    </xf>
    <xf numFmtId="0" fontId="24" fillId="9" borderId="0" xfId="0" applyFont="1" applyFill="1" applyAlignment="1">
      <alignment horizontal="left" vertical="center" wrapText="1"/>
    </xf>
    <xf numFmtId="174" fontId="24" fillId="9" borderId="0" xfId="0" applyNumberFormat="1" applyFont="1" applyFill="1" applyAlignment="1">
      <alignment horizontal="right" vertical="center" wrapText="1"/>
    </xf>
    <xf numFmtId="0" fontId="6" fillId="0" borderId="26" xfId="0" applyFont="1" applyBorder="1" applyAlignment="1">
      <alignment horizontal="center" vertical="center"/>
    </xf>
    <xf numFmtId="0" fontId="9" fillId="0" borderId="0" xfId="0" applyFont="1" applyAlignment="1">
      <alignment horizontal="right" vertical="center"/>
    </xf>
    <xf numFmtId="0" fontId="21" fillId="9" borderId="0" xfId="0" applyFont="1" applyFill="1" applyAlignment="1">
      <alignment horizontal="left" wrapText="1"/>
    </xf>
    <xf numFmtId="0" fontId="0" fillId="0" borderId="0" xfId="0"/>
    <xf numFmtId="0" fontId="64" fillId="0" borderId="0" xfId="0" applyFont="1" applyAlignment="1">
      <alignment horizontal="right" vertical="center" wrapText="1"/>
    </xf>
    <xf numFmtId="4" fontId="63" fillId="0" borderId="0" xfId="0" applyNumberFormat="1" applyFont="1" applyAlignment="1">
      <alignment horizontal="right" vertical="center" wrapText="1"/>
    </xf>
    <xf numFmtId="177" fontId="65" fillId="0" borderId="63" xfId="0" applyNumberFormat="1" applyFont="1" applyBorder="1" applyAlignment="1">
      <alignment horizontal="right" vertical="top" wrapText="1"/>
    </xf>
    <xf numFmtId="4" fontId="65" fillId="0" borderId="63" xfId="0" applyNumberFormat="1" applyFont="1" applyBorder="1" applyAlignment="1">
      <alignment horizontal="right" vertical="top" wrapText="1"/>
    </xf>
    <xf numFmtId="4" fontId="64" fillId="0" borderId="63" xfId="0" applyNumberFormat="1" applyFont="1" applyBorder="1" applyAlignment="1">
      <alignment horizontal="right" vertical="top" wrapText="1"/>
    </xf>
    <xf numFmtId="0" fontId="0" fillId="0" borderId="0" xfId="0" applyAlignment="1" applyProtection="1">
      <alignment wrapText="1"/>
      <protection locked="0"/>
    </xf>
    <xf numFmtId="0" fontId="66" fillId="0" borderId="63" xfId="0" applyFont="1" applyBorder="1" applyAlignment="1">
      <alignment horizontal="center" vertical="center" wrapText="1"/>
    </xf>
    <xf numFmtId="0" fontId="24" fillId="9" borderId="0" xfId="0" applyFont="1" applyFill="1" applyAlignment="1">
      <alignment horizontal="left" wrapText="1"/>
    </xf>
    <xf numFmtId="0" fontId="0" fillId="0" borderId="0" xfId="0" applyAlignment="1">
      <alignment horizontal="left" wrapText="1"/>
    </xf>
    <xf numFmtId="0" fontId="21" fillId="9" borderId="0" xfId="0" applyFont="1" applyFill="1" applyAlignment="1">
      <alignment horizontal="center" wrapText="1"/>
    </xf>
    <xf numFmtId="0" fontId="6" fillId="0" borderId="1" xfId="0" applyFont="1" applyBorder="1" applyAlignment="1">
      <alignment horizontal="center" vertical="center"/>
    </xf>
    <xf numFmtId="0" fontId="6" fillId="0" borderId="1" xfId="0" applyFont="1" applyBorder="1" applyAlignment="1">
      <alignment horizontal="left" vertical="center"/>
    </xf>
    <xf numFmtId="44" fontId="6" fillId="0" borderId="49" xfId="0" applyNumberFormat="1" applyFont="1" applyBorder="1" applyAlignment="1">
      <alignment horizontal="left" vertical="center"/>
    </xf>
    <xf numFmtId="44" fontId="6" fillId="0" borderId="50" xfId="0" applyNumberFormat="1" applyFont="1" applyBorder="1" applyAlignment="1">
      <alignment horizontal="left" vertical="center"/>
    </xf>
    <xf numFmtId="10" fontId="6" fillId="0" borderId="49" xfId="3" applyNumberFormat="1" applyFont="1" applyBorder="1" applyAlignment="1">
      <alignment horizontal="center" vertical="center"/>
    </xf>
    <xf numFmtId="10" fontId="6" fillId="0" borderId="50" xfId="3" applyNumberFormat="1" applyFont="1" applyBorder="1" applyAlignment="1">
      <alignment horizontal="center" vertical="center"/>
    </xf>
    <xf numFmtId="0" fontId="9" fillId="0" borderId="0" xfId="0" applyFont="1" applyAlignment="1">
      <alignment horizontal="left" vertical="center" wrapText="1"/>
    </xf>
    <xf numFmtId="44" fontId="4" fillId="0" borderId="1" xfId="2" applyFont="1" applyBorder="1" applyAlignment="1">
      <alignment horizontal="center" vertical="center"/>
    </xf>
    <xf numFmtId="0" fontId="2" fillId="0" borderId="1" xfId="0" applyFont="1" applyBorder="1" applyAlignment="1">
      <alignment horizontal="right" vertical="center"/>
    </xf>
    <xf numFmtId="0" fontId="61" fillId="0" borderId="36" xfId="17" applyBorder="1" applyAlignment="1">
      <alignment horizontal="left" vertical="center"/>
    </xf>
    <xf numFmtId="0" fontId="4" fillId="0" borderId="46" xfId="0" applyFont="1" applyBorder="1" applyAlignment="1">
      <alignment horizontal="left" vertical="center"/>
    </xf>
    <xf numFmtId="0" fontId="4" fillId="0" borderId="47" xfId="0" applyFont="1" applyBorder="1" applyAlignment="1">
      <alignment horizontal="left" vertical="center"/>
    </xf>
    <xf numFmtId="3" fontId="61" fillId="0" borderId="36" xfId="17" applyNumberFormat="1" applyBorder="1" applyAlignment="1">
      <alignment horizontal="left" vertical="center"/>
    </xf>
    <xf numFmtId="3" fontId="4" fillId="0" borderId="46" xfId="0" applyNumberFormat="1" applyFont="1" applyBorder="1" applyAlignment="1">
      <alignment horizontal="left" vertical="center"/>
    </xf>
    <xf numFmtId="3" fontId="4" fillId="0" borderId="47" xfId="0" applyNumberFormat="1" applyFont="1" applyBorder="1" applyAlignment="1">
      <alignment horizontal="left" vertical="center"/>
    </xf>
    <xf numFmtId="3" fontId="4" fillId="0" borderId="36" xfId="0" applyNumberFormat="1" applyFont="1" applyBorder="1" applyAlignment="1">
      <alignment horizontal="center" vertical="center"/>
    </xf>
    <xf numFmtId="3" fontId="4" fillId="0" borderId="46" xfId="0" applyNumberFormat="1" applyFont="1" applyBorder="1" applyAlignment="1">
      <alignment horizontal="center" vertical="center"/>
    </xf>
    <xf numFmtId="3" fontId="4" fillId="0" borderId="47" xfId="0" applyNumberFormat="1" applyFont="1" applyBorder="1" applyAlignment="1">
      <alignment horizontal="center" vertical="center"/>
    </xf>
    <xf numFmtId="0" fontId="12" fillId="0" borderId="26" xfId="0" applyFont="1" applyBorder="1" applyAlignment="1">
      <alignment horizontal="center" vertical="top"/>
    </xf>
    <xf numFmtId="0" fontId="61" fillId="0" borderId="36" xfId="17" applyBorder="1" applyAlignment="1">
      <alignment vertical="center"/>
    </xf>
    <xf numFmtId="0" fontId="4" fillId="0" borderId="46" xfId="0" applyFont="1" applyBorder="1" applyAlignment="1">
      <alignment vertical="center"/>
    </xf>
    <xf numFmtId="0" fontId="4" fillId="0" borderId="47" xfId="0" applyFont="1" applyBorder="1" applyAlignment="1">
      <alignment vertical="center"/>
    </xf>
    <xf numFmtId="3" fontId="61" fillId="0" borderId="36" xfId="17" applyNumberFormat="1" applyBorder="1" applyAlignment="1">
      <alignment vertical="center"/>
    </xf>
    <xf numFmtId="3" fontId="4" fillId="0" borderId="46" xfId="0" applyNumberFormat="1" applyFont="1" applyBorder="1" applyAlignment="1">
      <alignment vertical="center"/>
    </xf>
    <xf numFmtId="3" fontId="4" fillId="0" borderId="47" xfId="0" applyNumberFormat="1" applyFont="1" applyBorder="1" applyAlignment="1">
      <alignment vertical="center"/>
    </xf>
    <xf numFmtId="0" fontId="2" fillId="0" borderId="36" xfId="0" applyFont="1" applyBorder="1" applyAlignment="1">
      <alignment horizontal="right" vertical="center"/>
    </xf>
    <xf numFmtId="0" fontId="2" fillId="0" borderId="46" xfId="0" applyFont="1" applyBorder="1" applyAlignment="1">
      <alignment horizontal="right" vertical="center"/>
    </xf>
    <xf numFmtId="0" fontId="2" fillId="0" borderId="47" xfId="0" applyFont="1" applyBorder="1" applyAlignment="1">
      <alignment horizontal="right" vertical="center"/>
    </xf>
    <xf numFmtId="0" fontId="62" fillId="0" borderId="36" xfId="17" applyFont="1" applyBorder="1" applyAlignment="1">
      <alignment horizontal="center" vertical="center"/>
    </xf>
    <xf numFmtId="0" fontId="4" fillId="0" borderId="46" xfId="0" applyFont="1" applyBorder="1" applyAlignment="1">
      <alignment horizontal="center" vertical="center"/>
    </xf>
    <xf numFmtId="0" fontId="4" fillId="0" borderId="47" xfId="0" applyFont="1" applyBorder="1" applyAlignment="1">
      <alignment horizontal="center" vertical="center"/>
    </xf>
    <xf numFmtId="0" fontId="10" fillId="0" borderId="24" xfId="0" applyFont="1" applyBorder="1" applyAlignment="1">
      <alignment horizontal="left" vertical="center"/>
    </xf>
    <xf numFmtId="0" fontId="7" fillId="0" borderId="0" xfId="0" applyFont="1" applyAlignment="1">
      <alignment horizontal="left" vertical="center"/>
    </xf>
    <xf numFmtId="14" fontId="7" fillId="0" borderId="0" xfId="0" applyNumberFormat="1" applyFont="1" applyAlignment="1">
      <alignment horizontal="left" vertical="center"/>
    </xf>
    <xf numFmtId="0" fontId="7" fillId="0" borderId="0" xfId="0" applyFont="1" applyAlignment="1">
      <alignment horizontal="left" vertical="center" wrapText="1"/>
    </xf>
    <xf numFmtId="0" fontId="6" fillId="0" borderId="22" xfId="0" applyFont="1" applyBorder="1" applyAlignment="1">
      <alignment horizontal="right" vertical="center"/>
    </xf>
    <xf numFmtId="0" fontId="6" fillId="0" borderId="23" xfId="0" applyFont="1" applyBorder="1" applyAlignment="1">
      <alignment horizontal="right" vertical="center"/>
    </xf>
    <xf numFmtId="0" fontId="13" fillId="0" borderId="22" xfId="0" applyFont="1" applyBorder="1" applyAlignment="1">
      <alignment horizontal="right" vertical="center"/>
    </xf>
    <xf numFmtId="0" fontId="13" fillId="0" borderId="23" xfId="0" applyFont="1" applyBorder="1" applyAlignment="1">
      <alignment horizontal="right" vertical="center"/>
    </xf>
    <xf numFmtId="0" fontId="15" fillId="0" borderId="22" xfId="0" applyFont="1" applyBorder="1" applyAlignment="1">
      <alignment horizontal="right" vertical="center"/>
    </xf>
    <xf numFmtId="0" fontId="15" fillId="0" borderId="23" xfId="0" applyFont="1" applyBorder="1" applyAlignment="1">
      <alignment horizontal="right" vertical="center"/>
    </xf>
    <xf numFmtId="164" fontId="16" fillId="0" borderId="22" xfId="0" applyNumberFormat="1" applyFont="1" applyBorder="1" applyAlignment="1">
      <alignment horizontal="right" vertical="center"/>
    </xf>
    <xf numFmtId="164" fontId="16" fillId="0" borderId="23" xfId="0" applyNumberFormat="1" applyFont="1" applyBorder="1" applyAlignment="1">
      <alignment horizontal="right" vertical="center"/>
    </xf>
    <xf numFmtId="0" fontId="7" fillId="0" borderId="26" xfId="0" applyFont="1" applyBorder="1" applyAlignment="1">
      <alignment horizontal="left" vertical="center" wrapText="1"/>
    </xf>
    <xf numFmtId="0" fontId="9" fillId="0" borderId="32" xfId="0" applyFont="1" applyBorder="1" applyAlignment="1">
      <alignment horizontal="center" vertical="center"/>
    </xf>
    <xf numFmtId="0" fontId="9" fillId="0" borderId="34" xfId="0" applyFont="1" applyBorder="1" applyAlignment="1">
      <alignment horizontal="center" vertical="center"/>
    </xf>
    <xf numFmtId="0" fontId="10" fillId="0" borderId="1" xfId="0" applyFont="1" applyBorder="1" applyAlignment="1">
      <alignment horizontal="center" vertical="center"/>
    </xf>
    <xf numFmtId="44" fontId="3" fillId="0" borderId="1" xfId="2" applyFont="1" applyBorder="1" applyAlignment="1">
      <alignment horizontal="center" vertical="center"/>
    </xf>
    <xf numFmtId="44" fontId="3" fillId="0" borderId="36" xfId="2" applyFont="1" applyBorder="1" applyAlignment="1">
      <alignment horizontal="center" vertical="center"/>
    </xf>
    <xf numFmtId="0" fontId="10" fillId="0" borderId="36" xfId="0" applyFont="1" applyBorder="1" applyAlignment="1">
      <alignment horizontal="center" vertical="center"/>
    </xf>
    <xf numFmtId="0" fontId="4" fillId="0" borderId="1" xfId="0" applyFont="1" applyBorder="1" applyAlignment="1">
      <alignment horizontal="center" vertical="center" wrapText="1"/>
    </xf>
    <xf numFmtId="0" fontId="9" fillId="11" borderId="8" xfId="0" applyFont="1" applyFill="1" applyBorder="1" applyAlignment="1">
      <alignment horizontal="center" vertical="center"/>
    </xf>
    <xf numFmtId="0" fontId="9" fillId="11" borderId="9" xfId="0" applyFont="1" applyFill="1" applyBorder="1" applyAlignment="1">
      <alignment horizontal="center" vertical="center"/>
    </xf>
    <xf numFmtId="0" fontId="9" fillId="11" borderId="10" xfId="0" applyFont="1" applyFill="1" applyBorder="1" applyAlignment="1">
      <alignment horizontal="center" vertical="center"/>
    </xf>
    <xf numFmtId="0" fontId="10" fillId="7" borderId="8" xfId="0" applyFont="1" applyFill="1" applyBorder="1" applyAlignment="1">
      <alignment horizontal="center" vertical="center" wrapText="1"/>
    </xf>
    <xf numFmtId="0" fontId="10" fillId="7" borderId="9" xfId="0" applyFont="1" applyFill="1" applyBorder="1" applyAlignment="1">
      <alignment horizontal="center" vertical="center" wrapText="1"/>
    </xf>
    <xf numFmtId="0" fontId="10" fillId="7" borderId="10" xfId="0" applyFont="1" applyFill="1" applyBorder="1" applyAlignment="1">
      <alignment horizontal="center" vertical="center" wrapText="1"/>
    </xf>
    <xf numFmtId="0" fontId="10" fillId="8" borderId="8" xfId="0" applyFont="1" applyFill="1" applyBorder="1" applyAlignment="1">
      <alignment horizontal="center" vertical="center" wrapText="1"/>
    </xf>
    <xf numFmtId="0" fontId="10" fillId="8" borderId="9" xfId="0" applyFont="1" applyFill="1" applyBorder="1" applyAlignment="1">
      <alignment horizontal="center" vertical="center" wrapText="1"/>
    </xf>
    <xf numFmtId="0" fontId="10" fillId="8" borderId="10" xfId="0" applyFont="1" applyFill="1" applyBorder="1" applyAlignment="1">
      <alignment horizontal="center" vertical="center" wrapText="1"/>
    </xf>
    <xf numFmtId="0" fontId="10" fillId="7" borderId="12" xfId="0" applyFont="1" applyFill="1" applyBorder="1" applyAlignment="1">
      <alignment horizontal="center" vertical="center" wrapText="1"/>
    </xf>
    <xf numFmtId="44" fontId="3" fillId="0" borderId="1" xfId="0" applyNumberFormat="1" applyFont="1" applyBorder="1" applyAlignment="1">
      <alignment horizontal="center" vertical="center"/>
    </xf>
    <xf numFmtId="0" fontId="3" fillId="0" borderId="36" xfId="0" applyFont="1" applyBorder="1" applyAlignment="1">
      <alignment horizontal="center" vertical="center"/>
    </xf>
    <xf numFmtId="0" fontId="10" fillId="8" borderId="1" xfId="0" applyFont="1" applyFill="1" applyBorder="1" applyAlignment="1">
      <alignment horizontal="center" vertical="center" wrapText="1"/>
    </xf>
    <xf numFmtId="0" fontId="10" fillId="8" borderId="12" xfId="0" applyFont="1" applyFill="1" applyBorder="1" applyAlignment="1">
      <alignment horizontal="center" vertical="center" wrapText="1"/>
    </xf>
    <xf numFmtId="43" fontId="19" fillId="0" borderId="32" xfId="0" applyNumberFormat="1" applyFont="1" applyBorder="1" applyAlignment="1">
      <alignment horizontal="center" vertical="center"/>
    </xf>
    <xf numFmtId="43" fontId="19" fillId="0" borderId="34" xfId="0" applyNumberFormat="1" applyFont="1" applyBorder="1" applyAlignment="1">
      <alignment horizontal="center" vertical="center"/>
    </xf>
    <xf numFmtId="0" fontId="10" fillId="8" borderId="11" xfId="0" applyFont="1" applyFill="1" applyBorder="1" applyAlignment="1">
      <alignment horizontal="center" vertical="center" wrapText="1"/>
    </xf>
    <xf numFmtId="0" fontId="3" fillId="0" borderId="1" xfId="0" applyFont="1" applyBorder="1" applyAlignment="1">
      <alignment horizontal="center" vertical="center"/>
    </xf>
    <xf numFmtId="0" fontId="6" fillId="11" borderId="30" xfId="0" applyFont="1" applyFill="1" applyBorder="1" applyAlignment="1">
      <alignment horizontal="center" vertical="center"/>
    </xf>
    <xf numFmtId="0" fontId="6" fillId="11" borderId="31" xfId="0" applyFont="1" applyFill="1" applyBorder="1" applyAlignment="1">
      <alignment horizontal="center" vertical="center"/>
    </xf>
    <xf numFmtId="0" fontId="10" fillId="0" borderId="8"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2" xfId="0" applyFont="1" applyBorder="1" applyAlignment="1">
      <alignment horizontal="center" vertical="center" wrapText="1"/>
    </xf>
    <xf numFmtId="0" fontId="25" fillId="0" borderId="0" xfId="0" applyFont="1" applyAlignment="1">
      <alignment horizontal="left" vertical="center" wrapText="1"/>
    </xf>
    <xf numFmtId="0" fontId="4" fillId="0" borderId="0" xfId="0" applyFont="1" applyAlignment="1">
      <alignment horizontal="center" vertical="center" wrapText="1"/>
    </xf>
    <xf numFmtId="0" fontId="10" fillId="2" borderId="11"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0" fillId="7" borderId="11"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xf>
    <xf numFmtId="0" fontId="9" fillId="5" borderId="32" xfId="0" applyFont="1" applyFill="1" applyBorder="1" applyAlignment="1">
      <alignment horizontal="center" vertical="center" wrapText="1"/>
    </xf>
    <xf numFmtId="0" fontId="9" fillId="5" borderId="34" xfId="0" applyFont="1" applyFill="1" applyBorder="1" applyAlignment="1">
      <alignment horizontal="center" vertical="center" wrapText="1"/>
    </xf>
    <xf numFmtId="0" fontId="10" fillId="0" borderId="37" xfId="0" applyFont="1" applyBorder="1" applyAlignment="1">
      <alignment horizontal="center" vertical="center"/>
    </xf>
    <xf numFmtId="0" fontId="10" fillId="0" borderId="38" xfId="0" applyFont="1" applyBorder="1" applyAlignment="1">
      <alignment horizontal="center" vertical="center"/>
    </xf>
  </cellXfs>
  <cellStyles count="18">
    <cellStyle name="Hiperlink" xfId="17" builtinId="8"/>
    <cellStyle name="Moeda" xfId="2" builtinId="4"/>
    <cellStyle name="Moeda 2" xfId="9" xr:uid="{00000000-0005-0000-0000-000001000000}"/>
    <cellStyle name="Moeda_Composicao BDI v2.1" xfId="14" xr:uid="{00000000-0005-0000-0000-000002000000}"/>
    <cellStyle name="Normal" xfId="0" builtinId="0"/>
    <cellStyle name="Normal 2" xfId="4" xr:uid="{00000000-0005-0000-0000-000004000000}"/>
    <cellStyle name="Normal 2 2" xfId="11" xr:uid="{00000000-0005-0000-0000-000005000000}"/>
    <cellStyle name="Normal 3" xfId="7" xr:uid="{00000000-0005-0000-0000-000006000000}"/>
    <cellStyle name="Normal 3 2" xfId="12" xr:uid="{00000000-0005-0000-0000-000007000000}"/>
    <cellStyle name="Normal 5" xfId="15" xr:uid="{00000000-0005-0000-0000-000008000000}"/>
    <cellStyle name="Normal_FICHA DE VERIFICAÇÃO PRELIMINAR - Plano R" xfId="13" xr:uid="{00000000-0005-0000-0000-000009000000}"/>
    <cellStyle name="Porcentagem" xfId="3" builtinId="5"/>
    <cellStyle name="Vírgula" xfId="1" builtinId="3"/>
    <cellStyle name="Vírgula 2" xfId="5" xr:uid="{00000000-0005-0000-0000-00000C000000}"/>
    <cellStyle name="Vírgula 2 2" xfId="10" xr:uid="{00000000-0005-0000-0000-00000D000000}"/>
    <cellStyle name="Vírgula 2 2 2" xfId="16" xr:uid="{00000000-0005-0000-0000-00000E000000}"/>
    <cellStyle name="Vírgula 2 2 3" xfId="6" xr:uid="{00000000-0005-0000-0000-00000F000000}"/>
    <cellStyle name="Vírgula 3" xfId="8" xr:uid="{00000000-0005-0000-0000-000010000000}"/>
  </cellStyles>
  <dxfs count="14">
    <dxf>
      <font>
        <color theme="0"/>
      </font>
      <fill>
        <patternFill>
          <bgColor theme="0" tint="-0.499984740745262"/>
        </patternFill>
      </fill>
    </dxf>
    <dxf>
      <font>
        <color theme="0"/>
      </font>
      <fill>
        <patternFill>
          <bgColor theme="0" tint="-0.499984740745262"/>
        </patternFill>
      </fill>
    </dxf>
    <dxf>
      <font>
        <color theme="0"/>
      </font>
      <fill>
        <patternFill>
          <bgColor theme="0" tint="-0.499984740745262"/>
        </patternFill>
      </fill>
    </dxf>
    <dxf>
      <font>
        <color theme="0"/>
      </font>
      <fill>
        <patternFill>
          <bgColor theme="0" tint="-0.499984740745262"/>
        </patternFill>
      </fill>
    </dxf>
    <dxf>
      <font>
        <color theme="0"/>
      </font>
      <fill>
        <patternFill>
          <bgColor theme="0" tint="-0.499984740745262"/>
        </patternFill>
      </fill>
    </dxf>
    <dxf>
      <font>
        <color theme="0"/>
      </font>
      <fill>
        <patternFill>
          <bgColor theme="0" tint="-0.499984740745262"/>
        </patternFill>
      </fill>
    </dxf>
    <dxf>
      <border>
        <left style="thin">
          <color indexed="64"/>
        </left>
        <right style="thin">
          <color indexed="64"/>
        </right>
        <top style="thin">
          <color indexed="64"/>
        </top>
        <bottom style="thin">
          <color indexed="64"/>
        </bottom>
      </border>
    </dxf>
    <dxf>
      <font>
        <color theme="0"/>
      </font>
      <fill>
        <patternFill patternType="none">
          <bgColor indexed="65"/>
        </patternFill>
      </fill>
    </dxf>
    <dxf>
      <fill>
        <patternFill>
          <bgColor rgb="FFFFFF9E"/>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ont>
        <color theme="0"/>
      </font>
      <fill>
        <patternFill>
          <bgColor theme="0"/>
        </patternFill>
      </fill>
      <border>
        <left/>
        <right/>
        <top/>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s>
  <tableStyles count="0" defaultTableStyle="TableStyleMedium2" defaultPivotStyle="PivotStyleLight16"/>
  <colors>
    <mruColors>
      <color rgb="FFEA3200"/>
      <color rgb="FF283E56"/>
      <color rgb="FF969696"/>
      <color rgb="FF188AAD"/>
      <color rgb="FF00D2FF"/>
      <color rgb="FFC8E6F0"/>
      <color rgb="FF0E185F"/>
      <color rgb="FF06828E"/>
      <color rgb="FF0BB6A4"/>
      <color rgb="FFDFF0D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2.emf"/></Relationships>
</file>

<file path=xl/drawings/_rels/drawing6.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3.png"/><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3.png"/><Relationship Id="rId1" Type="http://schemas.openxmlformats.org/officeDocument/2006/relationships/image" Target="../media/image2.emf"/></Relationships>
</file>

<file path=xl/drawings/_rels/drawing8.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xdr:from>
      <xdr:col>0</xdr:col>
      <xdr:colOff>152400</xdr:colOff>
      <xdr:row>1</xdr:row>
      <xdr:rowOff>33617</xdr:rowOff>
    </xdr:from>
    <xdr:to>
      <xdr:col>2</xdr:col>
      <xdr:colOff>387415</xdr:colOff>
      <xdr:row>2</xdr:row>
      <xdr:rowOff>33618</xdr:rowOff>
    </xdr:to>
    <xdr:pic>
      <xdr:nvPicPr>
        <xdr:cNvPr id="5" name="Imagem 1">
          <a:extLst>
            <a:ext uri="{FF2B5EF4-FFF2-40B4-BE49-F238E27FC236}">
              <a16:creationId xmlns:a16="http://schemas.microsoft.com/office/drawing/2014/main" id="{A5C49E8B-23A6-4EDA-AC0F-15C2D8EA540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212911"/>
          <a:ext cx="1557309" cy="8404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xdr:colOff>
      <xdr:row>0</xdr:row>
      <xdr:rowOff>19050</xdr:rowOff>
    </xdr:from>
    <xdr:to>
      <xdr:col>0</xdr:col>
      <xdr:colOff>28575</xdr:colOff>
      <xdr:row>0</xdr:row>
      <xdr:rowOff>168313</xdr:rowOff>
    </xdr:to>
    <xdr:sp macro="" textlink="">
      <xdr:nvSpPr>
        <xdr:cNvPr id="2" name="Object 476" hidden="1">
          <a:extLst>
            <a:ext uri="{FF2B5EF4-FFF2-40B4-BE49-F238E27FC236}">
              <a16:creationId xmlns:a16="http://schemas.microsoft.com/office/drawing/2014/main" id="{78D39211-C82E-4895-BCD9-50042C683E9F}"/>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3" name="Picture 476">
          <a:extLst>
            <a:ext uri="{FF2B5EF4-FFF2-40B4-BE49-F238E27FC236}">
              <a16:creationId xmlns:a16="http://schemas.microsoft.com/office/drawing/2014/main" id="{8B3CA711-1397-43FE-857E-412D91AAFC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4" name="Object 476" hidden="1">
          <a:extLst>
            <a:ext uri="{FF2B5EF4-FFF2-40B4-BE49-F238E27FC236}">
              <a16:creationId xmlns:a16="http://schemas.microsoft.com/office/drawing/2014/main" id="{DF20195C-AB8D-4D82-A205-5524796AEB4F}"/>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5" name="Picture 476">
          <a:extLst>
            <a:ext uri="{FF2B5EF4-FFF2-40B4-BE49-F238E27FC236}">
              <a16:creationId xmlns:a16="http://schemas.microsoft.com/office/drawing/2014/main" id="{37416E5B-9B49-4CEA-8770-834BDE93D0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313317</xdr:colOff>
      <xdr:row>1</xdr:row>
      <xdr:rowOff>204149</xdr:rowOff>
    </xdr:from>
    <xdr:to>
      <xdr:col>1</xdr:col>
      <xdr:colOff>236220</xdr:colOff>
      <xdr:row>1</xdr:row>
      <xdr:rowOff>613384</xdr:rowOff>
    </xdr:to>
    <xdr:pic>
      <xdr:nvPicPr>
        <xdr:cNvPr id="7" name="Imagem 6">
          <a:extLst>
            <a:ext uri="{FF2B5EF4-FFF2-40B4-BE49-F238E27FC236}">
              <a16:creationId xmlns:a16="http://schemas.microsoft.com/office/drawing/2014/main" id="{732DED19-21DA-42DE-BE46-C0F93AF42F6B}"/>
            </a:ext>
          </a:extLst>
        </xdr:cNvPr>
        <xdr:cNvPicPr>
          <a:picLocks noChangeAspect="1"/>
        </xdr:cNvPicPr>
      </xdr:nvPicPr>
      <xdr:blipFill>
        <a:blip xmlns:r="http://schemas.openxmlformats.org/officeDocument/2006/relationships" r:embed="rId2"/>
        <a:stretch>
          <a:fillRect/>
        </a:stretch>
      </xdr:blipFill>
      <xdr:spPr>
        <a:xfrm>
          <a:off x="313317" y="387029"/>
          <a:ext cx="517263" cy="4092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28575</xdr:colOff>
      <xdr:row>0</xdr:row>
      <xdr:rowOff>19050</xdr:rowOff>
    </xdr:from>
    <xdr:to>
      <xdr:col>0</xdr:col>
      <xdr:colOff>28575</xdr:colOff>
      <xdr:row>0</xdr:row>
      <xdr:rowOff>168313</xdr:rowOff>
    </xdr:to>
    <xdr:sp macro="" textlink="">
      <xdr:nvSpPr>
        <xdr:cNvPr id="2" name="Object 476" hidden="1">
          <a:extLst>
            <a:ext uri="{FF2B5EF4-FFF2-40B4-BE49-F238E27FC236}">
              <a16:creationId xmlns:a16="http://schemas.microsoft.com/office/drawing/2014/main" id="{7913BAC7-546A-49F3-879C-42EF3440B7BE}"/>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5" name="Picture 476">
          <a:extLst>
            <a:ext uri="{FF2B5EF4-FFF2-40B4-BE49-F238E27FC236}">
              <a16:creationId xmlns:a16="http://schemas.microsoft.com/office/drawing/2014/main" id="{7D4DF0E8-F398-4B6E-8DCA-DA2B15497E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6" name="Object 476" hidden="1">
          <a:extLst>
            <a:ext uri="{FF2B5EF4-FFF2-40B4-BE49-F238E27FC236}">
              <a16:creationId xmlns:a16="http://schemas.microsoft.com/office/drawing/2014/main" id="{98ABC3B8-801A-4EB6-9FD7-6F0928E5650A}"/>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7" name="Picture 476">
          <a:extLst>
            <a:ext uri="{FF2B5EF4-FFF2-40B4-BE49-F238E27FC236}">
              <a16:creationId xmlns:a16="http://schemas.microsoft.com/office/drawing/2014/main" id="{B691746E-1C31-4F23-845F-0FAA4E7550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28575</xdr:colOff>
      <xdr:row>1</xdr:row>
      <xdr:rowOff>19050</xdr:rowOff>
    </xdr:from>
    <xdr:ext cx="0" cy="149263"/>
    <xdr:sp macro="" textlink="">
      <xdr:nvSpPr>
        <xdr:cNvPr id="8" name="Object 476" hidden="1">
          <a:extLst>
            <a:ext uri="{FF2B5EF4-FFF2-40B4-BE49-F238E27FC236}">
              <a16:creationId xmlns:a16="http://schemas.microsoft.com/office/drawing/2014/main" id="{64C6D8F1-980D-47CC-8413-47A642D491EC}"/>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1</xdr:row>
      <xdr:rowOff>19050</xdr:rowOff>
    </xdr:from>
    <xdr:ext cx="0" cy="149263"/>
    <xdr:pic>
      <xdr:nvPicPr>
        <xdr:cNvPr id="9" name="Picture 476">
          <a:extLst>
            <a:ext uri="{FF2B5EF4-FFF2-40B4-BE49-F238E27FC236}">
              <a16:creationId xmlns:a16="http://schemas.microsoft.com/office/drawing/2014/main" id="{8514F73E-EF13-4003-9333-A6F72D442F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28575</xdr:colOff>
      <xdr:row>1</xdr:row>
      <xdr:rowOff>19050</xdr:rowOff>
    </xdr:from>
    <xdr:ext cx="0" cy="149263"/>
    <xdr:sp macro="" textlink="">
      <xdr:nvSpPr>
        <xdr:cNvPr id="10" name="Object 476" hidden="1">
          <a:extLst>
            <a:ext uri="{FF2B5EF4-FFF2-40B4-BE49-F238E27FC236}">
              <a16:creationId xmlns:a16="http://schemas.microsoft.com/office/drawing/2014/main" id="{F7C01899-2842-43F7-8248-947FF905F0A2}"/>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1</xdr:row>
      <xdr:rowOff>19050</xdr:rowOff>
    </xdr:from>
    <xdr:ext cx="0" cy="149263"/>
    <xdr:pic>
      <xdr:nvPicPr>
        <xdr:cNvPr id="11" name="Picture 476">
          <a:extLst>
            <a:ext uri="{FF2B5EF4-FFF2-40B4-BE49-F238E27FC236}">
              <a16:creationId xmlns:a16="http://schemas.microsoft.com/office/drawing/2014/main" id="{903420E5-3DAF-4F19-9698-1338306CBC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0</xdr:col>
      <xdr:colOff>0</xdr:colOff>
      <xdr:row>0</xdr:row>
      <xdr:rowOff>134470</xdr:rowOff>
    </xdr:from>
    <xdr:to>
      <xdr:col>1</xdr:col>
      <xdr:colOff>107576</xdr:colOff>
      <xdr:row>1</xdr:row>
      <xdr:rowOff>449183</xdr:rowOff>
    </xdr:to>
    <xdr:pic>
      <xdr:nvPicPr>
        <xdr:cNvPr id="12" name="Imagem 1">
          <a:extLst>
            <a:ext uri="{FF2B5EF4-FFF2-40B4-BE49-F238E27FC236}">
              <a16:creationId xmlns:a16="http://schemas.microsoft.com/office/drawing/2014/main" id="{EDB4CE32-FAE2-4243-B17B-A698178CB76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134470"/>
          <a:ext cx="932329" cy="4940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28575</xdr:colOff>
      <xdr:row>0</xdr:row>
      <xdr:rowOff>19050</xdr:rowOff>
    </xdr:from>
    <xdr:ext cx="0" cy="149263"/>
    <xdr:sp macro="" textlink="">
      <xdr:nvSpPr>
        <xdr:cNvPr id="2" name="Object 476" hidden="1">
          <a:extLst>
            <a:ext uri="{FF2B5EF4-FFF2-40B4-BE49-F238E27FC236}">
              <a16:creationId xmlns:a16="http://schemas.microsoft.com/office/drawing/2014/main" id="{AA41CEB1-04AD-47B5-BC8E-82F2DA73914E}"/>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0</xdr:row>
      <xdr:rowOff>19050</xdr:rowOff>
    </xdr:from>
    <xdr:ext cx="0" cy="149263"/>
    <xdr:pic>
      <xdr:nvPicPr>
        <xdr:cNvPr id="3" name="Picture 476">
          <a:extLst>
            <a:ext uri="{FF2B5EF4-FFF2-40B4-BE49-F238E27FC236}">
              <a16:creationId xmlns:a16="http://schemas.microsoft.com/office/drawing/2014/main" id="{884C6ECB-8CC3-422A-8145-FBB925D8C1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28575</xdr:colOff>
      <xdr:row>0</xdr:row>
      <xdr:rowOff>19050</xdr:rowOff>
    </xdr:from>
    <xdr:ext cx="0" cy="149263"/>
    <xdr:sp macro="" textlink="">
      <xdr:nvSpPr>
        <xdr:cNvPr id="4" name="Object 476" hidden="1">
          <a:extLst>
            <a:ext uri="{FF2B5EF4-FFF2-40B4-BE49-F238E27FC236}">
              <a16:creationId xmlns:a16="http://schemas.microsoft.com/office/drawing/2014/main" id="{6D85370D-65C1-4FA7-B078-B7EE5D2C9334}"/>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0</xdr:row>
      <xdr:rowOff>19050</xdr:rowOff>
    </xdr:from>
    <xdr:ext cx="0" cy="149263"/>
    <xdr:pic>
      <xdr:nvPicPr>
        <xdr:cNvPr id="5" name="Picture 476">
          <a:extLst>
            <a:ext uri="{FF2B5EF4-FFF2-40B4-BE49-F238E27FC236}">
              <a16:creationId xmlns:a16="http://schemas.microsoft.com/office/drawing/2014/main" id="{2953AFFD-A9C1-45AF-9706-585C7F622F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28575</xdr:colOff>
      <xdr:row>0</xdr:row>
      <xdr:rowOff>19050</xdr:rowOff>
    </xdr:from>
    <xdr:to>
      <xdr:col>0</xdr:col>
      <xdr:colOff>28575</xdr:colOff>
      <xdr:row>0</xdr:row>
      <xdr:rowOff>168313</xdr:rowOff>
    </xdr:to>
    <xdr:sp macro="" textlink="">
      <xdr:nvSpPr>
        <xdr:cNvPr id="6" name="Object 476" hidden="1">
          <a:extLst>
            <a:ext uri="{FF2B5EF4-FFF2-40B4-BE49-F238E27FC236}">
              <a16:creationId xmlns:a16="http://schemas.microsoft.com/office/drawing/2014/main" id="{829E6AB1-0839-4195-B674-0C3FE0BEDB74}"/>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9" name="Picture 476">
          <a:extLst>
            <a:ext uri="{FF2B5EF4-FFF2-40B4-BE49-F238E27FC236}">
              <a16:creationId xmlns:a16="http://schemas.microsoft.com/office/drawing/2014/main" id="{BCE01334-BB69-4C9E-B68B-509B4C2F5B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10" name="Object 476" hidden="1">
          <a:extLst>
            <a:ext uri="{FF2B5EF4-FFF2-40B4-BE49-F238E27FC236}">
              <a16:creationId xmlns:a16="http://schemas.microsoft.com/office/drawing/2014/main" id="{805D95B4-41E9-4EB9-A7C9-5EAED9504B69}"/>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11" name="Picture 476">
          <a:extLst>
            <a:ext uri="{FF2B5EF4-FFF2-40B4-BE49-F238E27FC236}">
              <a16:creationId xmlns:a16="http://schemas.microsoft.com/office/drawing/2014/main" id="{28446851-D7AD-4118-B5F8-C681F4DC5F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54429</xdr:colOff>
      <xdr:row>0</xdr:row>
      <xdr:rowOff>0</xdr:rowOff>
    </xdr:from>
    <xdr:to>
      <xdr:col>1</xdr:col>
      <xdr:colOff>408547</xdr:colOff>
      <xdr:row>1</xdr:row>
      <xdr:rowOff>440941</xdr:rowOff>
    </xdr:to>
    <xdr:pic>
      <xdr:nvPicPr>
        <xdr:cNvPr id="8" name="Imagem 1">
          <a:extLst>
            <a:ext uri="{FF2B5EF4-FFF2-40B4-BE49-F238E27FC236}">
              <a16:creationId xmlns:a16="http://schemas.microsoft.com/office/drawing/2014/main" id="{C117E364-D704-483E-9567-3881E65F0D6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4429" y="0"/>
          <a:ext cx="1181432" cy="625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28575</xdr:colOff>
      <xdr:row>0</xdr:row>
      <xdr:rowOff>19050</xdr:rowOff>
    </xdr:from>
    <xdr:to>
      <xdr:col>8</xdr:col>
      <xdr:colOff>28575</xdr:colOff>
      <xdr:row>10</xdr:row>
      <xdr:rowOff>73063</xdr:rowOff>
    </xdr:to>
    <xdr:sp macro="" textlink="">
      <xdr:nvSpPr>
        <xdr:cNvPr id="2" name="Object 476" hidden="1">
          <a:extLst>
            <a:ext uri="{FF2B5EF4-FFF2-40B4-BE49-F238E27FC236}">
              <a16:creationId xmlns:a16="http://schemas.microsoft.com/office/drawing/2014/main" id="{C9C2BF4E-924D-4EB5-8636-EC844DCA0BAC}"/>
            </a:ext>
          </a:extLst>
        </xdr:cNvPr>
        <xdr:cNvSpPr>
          <a:spLocks noChangeArrowheads="1"/>
        </xdr:cNvSpPr>
      </xdr:nvSpPr>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0</xdr:row>
      <xdr:rowOff>19050</xdr:rowOff>
    </xdr:from>
    <xdr:to>
      <xdr:col>8</xdr:col>
      <xdr:colOff>28575</xdr:colOff>
      <xdr:row>10</xdr:row>
      <xdr:rowOff>73063</xdr:rowOff>
    </xdr:to>
    <xdr:pic>
      <xdr:nvPicPr>
        <xdr:cNvPr id="3" name="Picture 476">
          <a:extLst>
            <a:ext uri="{FF2B5EF4-FFF2-40B4-BE49-F238E27FC236}">
              <a16:creationId xmlns:a16="http://schemas.microsoft.com/office/drawing/2014/main" id="{1FE2D305-9B6C-41EC-9D48-2E7E52BDF4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4</xdr:row>
      <xdr:rowOff>19050</xdr:rowOff>
    </xdr:from>
    <xdr:to>
      <xdr:col>8</xdr:col>
      <xdr:colOff>28575</xdr:colOff>
      <xdr:row>10</xdr:row>
      <xdr:rowOff>73063</xdr:rowOff>
    </xdr:to>
    <xdr:sp macro="" textlink="">
      <xdr:nvSpPr>
        <xdr:cNvPr id="4" name="Object 476" hidden="1">
          <a:extLst>
            <a:ext uri="{FF2B5EF4-FFF2-40B4-BE49-F238E27FC236}">
              <a16:creationId xmlns:a16="http://schemas.microsoft.com/office/drawing/2014/main" id="{BD8C19E7-1ED5-4C89-AFD5-0AE2C279C397}"/>
            </a:ext>
          </a:extLst>
        </xdr:cNvPr>
        <xdr:cNvSpPr>
          <a:spLocks noChangeArrowheads="1"/>
        </xdr:cNvSpPr>
      </xdr:nvSpPr>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4</xdr:row>
      <xdr:rowOff>19050</xdr:rowOff>
    </xdr:from>
    <xdr:to>
      <xdr:col>8</xdr:col>
      <xdr:colOff>28575</xdr:colOff>
      <xdr:row>10</xdr:row>
      <xdr:rowOff>73063</xdr:rowOff>
    </xdr:to>
    <xdr:pic>
      <xdr:nvPicPr>
        <xdr:cNvPr id="5" name="Picture 476">
          <a:extLst>
            <a:ext uri="{FF2B5EF4-FFF2-40B4-BE49-F238E27FC236}">
              <a16:creationId xmlns:a16="http://schemas.microsoft.com/office/drawing/2014/main" id="{BB3E3839-FF22-4BBB-ABF9-8CE92795A3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0</xdr:row>
      <xdr:rowOff>19050</xdr:rowOff>
    </xdr:from>
    <xdr:to>
      <xdr:col>8</xdr:col>
      <xdr:colOff>28575</xdr:colOff>
      <xdr:row>10</xdr:row>
      <xdr:rowOff>73063</xdr:rowOff>
    </xdr:to>
    <xdr:sp macro="" textlink="">
      <xdr:nvSpPr>
        <xdr:cNvPr id="6" name="Object 476" hidden="1">
          <a:extLst>
            <a:ext uri="{FF2B5EF4-FFF2-40B4-BE49-F238E27FC236}">
              <a16:creationId xmlns:a16="http://schemas.microsoft.com/office/drawing/2014/main" id="{869B9E84-B914-4573-9881-C76475B8BB8C}"/>
            </a:ext>
          </a:extLst>
        </xdr:cNvPr>
        <xdr:cNvSpPr>
          <a:spLocks noChangeArrowheads="1"/>
        </xdr:cNvSpPr>
      </xdr:nvSpPr>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0</xdr:row>
      <xdr:rowOff>19050</xdr:rowOff>
    </xdr:from>
    <xdr:to>
      <xdr:col>8</xdr:col>
      <xdr:colOff>28575</xdr:colOff>
      <xdr:row>10</xdr:row>
      <xdr:rowOff>73063</xdr:rowOff>
    </xdr:to>
    <xdr:pic>
      <xdr:nvPicPr>
        <xdr:cNvPr id="7" name="Picture 476">
          <a:extLst>
            <a:ext uri="{FF2B5EF4-FFF2-40B4-BE49-F238E27FC236}">
              <a16:creationId xmlns:a16="http://schemas.microsoft.com/office/drawing/2014/main" id="{AD9C45D2-52B1-42CA-B124-A7E0A4D431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4</xdr:row>
      <xdr:rowOff>19050</xdr:rowOff>
    </xdr:from>
    <xdr:to>
      <xdr:col>8</xdr:col>
      <xdr:colOff>28575</xdr:colOff>
      <xdr:row>10</xdr:row>
      <xdr:rowOff>73063</xdr:rowOff>
    </xdr:to>
    <xdr:sp macro="" textlink="">
      <xdr:nvSpPr>
        <xdr:cNvPr id="8" name="Object 476" hidden="1">
          <a:extLst>
            <a:ext uri="{FF2B5EF4-FFF2-40B4-BE49-F238E27FC236}">
              <a16:creationId xmlns:a16="http://schemas.microsoft.com/office/drawing/2014/main" id="{C61E1C14-5CEE-4EBF-A5DD-F77EB1FCBED2}"/>
            </a:ext>
          </a:extLst>
        </xdr:cNvPr>
        <xdr:cNvSpPr>
          <a:spLocks noChangeArrowheads="1"/>
        </xdr:cNvSpPr>
      </xdr:nvSpPr>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4</xdr:row>
      <xdr:rowOff>19050</xdr:rowOff>
    </xdr:from>
    <xdr:to>
      <xdr:col>8</xdr:col>
      <xdr:colOff>28575</xdr:colOff>
      <xdr:row>10</xdr:row>
      <xdr:rowOff>73063</xdr:rowOff>
    </xdr:to>
    <xdr:pic>
      <xdr:nvPicPr>
        <xdr:cNvPr id="9" name="Picture 476">
          <a:extLst>
            <a:ext uri="{FF2B5EF4-FFF2-40B4-BE49-F238E27FC236}">
              <a16:creationId xmlns:a16="http://schemas.microsoft.com/office/drawing/2014/main" id="{B84E9BB8-931F-44E6-A08A-23FDECFC20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4</xdr:row>
      <xdr:rowOff>19050</xdr:rowOff>
    </xdr:from>
    <xdr:to>
      <xdr:col>8</xdr:col>
      <xdr:colOff>28575</xdr:colOff>
      <xdr:row>10</xdr:row>
      <xdr:rowOff>73063</xdr:rowOff>
    </xdr:to>
    <xdr:sp macro="" textlink="">
      <xdr:nvSpPr>
        <xdr:cNvPr id="10" name="Object 476" hidden="1">
          <a:extLst>
            <a:ext uri="{FF2B5EF4-FFF2-40B4-BE49-F238E27FC236}">
              <a16:creationId xmlns:a16="http://schemas.microsoft.com/office/drawing/2014/main" id="{33BF0088-7B2C-434E-AEA7-4D0EA3B9DE41}"/>
            </a:ext>
          </a:extLst>
        </xdr:cNvPr>
        <xdr:cNvSpPr>
          <a:spLocks noChangeArrowheads="1"/>
        </xdr:cNvSpPr>
      </xdr:nvSpPr>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4</xdr:row>
      <xdr:rowOff>19050</xdr:rowOff>
    </xdr:from>
    <xdr:to>
      <xdr:col>8</xdr:col>
      <xdr:colOff>28575</xdr:colOff>
      <xdr:row>10</xdr:row>
      <xdr:rowOff>73063</xdr:rowOff>
    </xdr:to>
    <xdr:pic>
      <xdr:nvPicPr>
        <xdr:cNvPr id="11" name="Picture 476">
          <a:extLst>
            <a:ext uri="{FF2B5EF4-FFF2-40B4-BE49-F238E27FC236}">
              <a16:creationId xmlns:a16="http://schemas.microsoft.com/office/drawing/2014/main" id="{F823B72F-9BBE-43A2-A981-2F3D2779B1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28575</xdr:colOff>
      <xdr:row>8</xdr:row>
      <xdr:rowOff>19050</xdr:rowOff>
    </xdr:from>
    <xdr:to>
      <xdr:col>8</xdr:col>
      <xdr:colOff>28575</xdr:colOff>
      <xdr:row>10</xdr:row>
      <xdr:rowOff>73063</xdr:rowOff>
    </xdr:to>
    <xdr:sp macro="" textlink="">
      <xdr:nvSpPr>
        <xdr:cNvPr id="12" name="Object 476" hidden="1">
          <a:extLst>
            <a:ext uri="{FF2B5EF4-FFF2-40B4-BE49-F238E27FC236}">
              <a16:creationId xmlns:a16="http://schemas.microsoft.com/office/drawing/2014/main" id="{31E59BE2-9128-4E9B-889A-B3D37B1BA0FA}"/>
            </a:ext>
          </a:extLst>
        </xdr:cNvPr>
        <xdr:cNvSpPr>
          <a:spLocks noChangeArrowheads="1"/>
        </xdr:cNvSpPr>
      </xdr:nvSpPr>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8</xdr:col>
      <xdr:colOff>28575</xdr:colOff>
      <xdr:row>8</xdr:row>
      <xdr:rowOff>19050</xdr:rowOff>
    </xdr:from>
    <xdr:to>
      <xdr:col>8</xdr:col>
      <xdr:colOff>28575</xdr:colOff>
      <xdr:row>10</xdr:row>
      <xdr:rowOff>73063</xdr:rowOff>
    </xdr:to>
    <xdr:pic>
      <xdr:nvPicPr>
        <xdr:cNvPr id="13" name="Picture 476">
          <a:extLst>
            <a:ext uri="{FF2B5EF4-FFF2-40B4-BE49-F238E27FC236}">
              <a16:creationId xmlns:a16="http://schemas.microsoft.com/office/drawing/2014/main" id="{6F9D247C-6318-4C78-8562-56B087A2FA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161365</xdr:colOff>
      <xdr:row>9</xdr:row>
      <xdr:rowOff>17930</xdr:rowOff>
    </xdr:from>
    <xdr:to>
      <xdr:col>9</xdr:col>
      <xdr:colOff>357809</xdr:colOff>
      <xdr:row>11</xdr:row>
      <xdr:rowOff>188259</xdr:rowOff>
    </xdr:to>
    <xdr:pic>
      <xdr:nvPicPr>
        <xdr:cNvPr id="14" name="Imagem 1">
          <a:extLst>
            <a:ext uri="{FF2B5EF4-FFF2-40B4-BE49-F238E27FC236}">
              <a16:creationId xmlns:a16="http://schemas.microsoft.com/office/drawing/2014/main" id="{CA8021E3-70AD-4DAC-AD0C-1560252FD47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1365" y="17930"/>
          <a:ext cx="913620" cy="484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28575</xdr:colOff>
      <xdr:row>0</xdr:row>
      <xdr:rowOff>19050</xdr:rowOff>
    </xdr:from>
    <xdr:ext cx="0" cy="149263"/>
    <xdr:sp macro="" textlink="">
      <xdr:nvSpPr>
        <xdr:cNvPr id="2" name="Object 476" hidden="1">
          <a:extLst>
            <a:ext uri="{FF2B5EF4-FFF2-40B4-BE49-F238E27FC236}">
              <a16:creationId xmlns:a16="http://schemas.microsoft.com/office/drawing/2014/main" id="{27CDD085-D7A8-4DD5-BC73-C4218D69EC68}"/>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0</xdr:row>
      <xdr:rowOff>19050</xdr:rowOff>
    </xdr:from>
    <xdr:ext cx="0" cy="149263"/>
    <xdr:pic>
      <xdr:nvPicPr>
        <xdr:cNvPr id="3" name="Picture 476">
          <a:extLst>
            <a:ext uri="{FF2B5EF4-FFF2-40B4-BE49-F238E27FC236}">
              <a16:creationId xmlns:a16="http://schemas.microsoft.com/office/drawing/2014/main" id="{0CC638F6-E35B-441C-9480-34EF4EDECC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28575</xdr:colOff>
      <xdr:row>0</xdr:row>
      <xdr:rowOff>19050</xdr:rowOff>
    </xdr:from>
    <xdr:ext cx="0" cy="149263"/>
    <xdr:sp macro="" textlink="">
      <xdr:nvSpPr>
        <xdr:cNvPr id="4" name="Object 476" hidden="1">
          <a:extLst>
            <a:ext uri="{FF2B5EF4-FFF2-40B4-BE49-F238E27FC236}">
              <a16:creationId xmlns:a16="http://schemas.microsoft.com/office/drawing/2014/main" id="{56ADFEC7-88F4-4E60-806B-57B7E0D48C7A}"/>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0</xdr:row>
      <xdr:rowOff>19050</xdr:rowOff>
    </xdr:from>
    <xdr:ext cx="0" cy="149263"/>
    <xdr:pic>
      <xdr:nvPicPr>
        <xdr:cNvPr id="5" name="Picture 476">
          <a:extLst>
            <a:ext uri="{FF2B5EF4-FFF2-40B4-BE49-F238E27FC236}">
              <a16:creationId xmlns:a16="http://schemas.microsoft.com/office/drawing/2014/main" id="{F945C82E-AF5C-4A88-BDB9-30C2ABDFF3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390861</xdr:colOff>
      <xdr:row>1</xdr:row>
      <xdr:rowOff>299623</xdr:rowOff>
    </xdr:from>
    <xdr:to>
      <xdr:col>1</xdr:col>
      <xdr:colOff>206188</xdr:colOff>
      <xdr:row>3</xdr:row>
      <xdr:rowOff>61955</xdr:rowOff>
    </xdr:to>
    <xdr:pic>
      <xdr:nvPicPr>
        <xdr:cNvPr id="7" name="Imagem 6">
          <a:extLst>
            <a:ext uri="{FF2B5EF4-FFF2-40B4-BE49-F238E27FC236}">
              <a16:creationId xmlns:a16="http://schemas.microsoft.com/office/drawing/2014/main" id="{E2AD0EDC-D6E4-4CD5-97E9-E91BFFDF956A}"/>
            </a:ext>
          </a:extLst>
        </xdr:cNvPr>
        <xdr:cNvPicPr>
          <a:picLocks noChangeAspect="1"/>
        </xdr:cNvPicPr>
      </xdr:nvPicPr>
      <xdr:blipFill>
        <a:blip xmlns:r="http://schemas.openxmlformats.org/officeDocument/2006/relationships" r:embed="rId2"/>
        <a:stretch>
          <a:fillRect/>
        </a:stretch>
      </xdr:blipFill>
      <xdr:spPr>
        <a:xfrm>
          <a:off x="390861" y="478917"/>
          <a:ext cx="640080" cy="506403"/>
        </a:xfrm>
        <a:prstGeom prst="rect">
          <a:avLst/>
        </a:prstGeom>
      </xdr:spPr>
    </xdr:pic>
    <xdr:clientData/>
  </xdr:twoCellAnchor>
  <xdr:oneCellAnchor>
    <xdr:from>
      <xdr:col>0</xdr:col>
      <xdr:colOff>28575</xdr:colOff>
      <xdr:row>0</xdr:row>
      <xdr:rowOff>19050</xdr:rowOff>
    </xdr:from>
    <xdr:ext cx="0" cy="149263"/>
    <xdr:sp macro="" textlink="">
      <xdr:nvSpPr>
        <xdr:cNvPr id="6" name="Object 476" hidden="1">
          <a:extLst>
            <a:ext uri="{FF2B5EF4-FFF2-40B4-BE49-F238E27FC236}">
              <a16:creationId xmlns:a16="http://schemas.microsoft.com/office/drawing/2014/main" id="{8B0D302A-6F27-4409-BF5C-16E5EB10996E}"/>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0</xdr:row>
      <xdr:rowOff>19050</xdr:rowOff>
    </xdr:from>
    <xdr:ext cx="0" cy="149263"/>
    <xdr:pic>
      <xdr:nvPicPr>
        <xdr:cNvPr id="9" name="Picture 476">
          <a:extLst>
            <a:ext uri="{FF2B5EF4-FFF2-40B4-BE49-F238E27FC236}">
              <a16:creationId xmlns:a16="http://schemas.microsoft.com/office/drawing/2014/main" id="{AD74CF32-34A3-4A57-9205-192D9E2110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28575</xdr:colOff>
      <xdr:row>0</xdr:row>
      <xdr:rowOff>19050</xdr:rowOff>
    </xdr:from>
    <xdr:ext cx="0" cy="149263"/>
    <xdr:sp macro="" textlink="">
      <xdr:nvSpPr>
        <xdr:cNvPr id="10" name="Object 476" hidden="1">
          <a:extLst>
            <a:ext uri="{FF2B5EF4-FFF2-40B4-BE49-F238E27FC236}">
              <a16:creationId xmlns:a16="http://schemas.microsoft.com/office/drawing/2014/main" id="{D00C5DCF-14F7-4213-9F04-A81507BC5F48}"/>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0</xdr:row>
      <xdr:rowOff>19050</xdr:rowOff>
    </xdr:from>
    <xdr:ext cx="0" cy="149263"/>
    <xdr:pic>
      <xdr:nvPicPr>
        <xdr:cNvPr id="11" name="Picture 476">
          <a:extLst>
            <a:ext uri="{FF2B5EF4-FFF2-40B4-BE49-F238E27FC236}">
              <a16:creationId xmlns:a16="http://schemas.microsoft.com/office/drawing/2014/main" id="{D7C1C269-B8A1-4929-A097-A8E28EC2DD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28575</xdr:colOff>
      <xdr:row>0</xdr:row>
      <xdr:rowOff>19050</xdr:rowOff>
    </xdr:from>
    <xdr:to>
      <xdr:col>0</xdr:col>
      <xdr:colOff>28575</xdr:colOff>
      <xdr:row>0</xdr:row>
      <xdr:rowOff>168313</xdr:rowOff>
    </xdr:to>
    <xdr:sp macro="" textlink="">
      <xdr:nvSpPr>
        <xdr:cNvPr id="12" name="Object 476" hidden="1">
          <a:extLst>
            <a:ext uri="{FF2B5EF4-FFF2-40B4-BE49-F238E27FC236}">
              <a16:creationId xmlns:a16="http://schemas.microsoft.com/office/drawing/2014/main" id="{FF69A4F0-C3D4-447A-B646-B0BD805A1CDC}"/>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13" name="Picture 476">
          <a:extLst>
            <a:ext uri="{FF2B5EF4-FFF2-40B4-BE49-F238E27FC236}">
              <a16:creationId xmlns:a16="http://schemas.microsoft.com/office/drawing/2014/main" id="{66A75B7D-9AB2-466B-9C81-FCAF74FE64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14" name="Object 476" hidden="1">
          <a:extLst>
            <a:ext uri="{FF2B5EF4-FFF2-40B4-BE49-F238E27FC236}">
              <a16:creationId xmlns:a16="http://schemas.microsoft.com/office/drawing/2014/main" id="{BF38CB0B-F875-4CAA-A2B1-31531A0FAE23}"/>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15" name="Picture 476">
          <a:extLst>
            <a:ext uri="{FF2B5EF4-FFF2-40B4-BE49-F238E27FC236}">
              <a16:creationId xmlns:a16="http://schemas.microsoft.com/office/drawing/2014/main" id="{774CF622-6541-4804-9B55-766A9929B5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197223</xdr:colOff>
      <xdr:row>0</xdr:row>
      <xdr:rowOff>0</xdr:rowOff>
    </xdr:from>
    <xdr:to>
      <xdr:col>1</xdr:col>
      <xdr:colOff>412376</xdr:colOff>
      <xdr:row>1</xdr:row>
      <xdr:rowOff>276466</xdr:rowOff>
    </xdr:to>
    <xdr:pic>
      <xdr:nvPicPr>
        <xdr:cNvPr id="8" name="Imagem 7">
          <a:extLst>
            <a:ext uri="{FF2B5EF4-FFF2-40B4-BE49-F238E27FC236}">
              <a16:creationId xmlns:a16="http://schemas.microsoft.com/office/drawing/2014/main" id="{2113F8B5-4F92-4FDA-AE40-260CD51E241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7223" y="0"/>
          <a:ext cx="1039906" cy="45576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28575</xdr:colOff>
      <xdr:row>0</xdr:row>
      <xdr:rowOff>19050</xdr:rowOff>
    </xdr:from>
    <xdr:to>
      <xdr:col>0</xdr:col>
      <xdr:colOff>28575</xdr:colOff>
      <xdr:row>0</xdr:row>
      <xdr:rowOff>168313</xdr:rowOff>
    </xdr:to>
    <xdr:sp macro="" textlink="">
      <xdr:nvSpPr>
        <xdr:cNvPr id="2" name="Object 476" hidden="1">
          <a:extLst>
            <a:ext uri="{FF2B5EF4-FFF2-40B4-BE49-F238E27FC236}">
              <a16:creationId xmlns:a16="http://schemas.microsoft.com/office/drawing/2014/main" id="{39E46C10-B244-4681-B353-79B7A5870690}"/>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3" name="Picture 476">
          <a:extLst>
            <a:ext uri="{FF2B5EF4-FFF2-40B4-BE49-F238E27FC236}">
              <a16:creationId xmlns:a16="http://schemas.microsoft.com/office/drawing/2014/main" id="{91CD70F3-52D1-4AAC-8E42-77FB8B657D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4" name="Object 476" hidden="1">
          <a:extLst>
            <a:ext uri="{FF2B5EF4-FFF2-40B4-BE49-F238E27FC236}">
              <a16:creationId xmlns:a16="http://schemas.microsoft.com/office/drawing/2014/main" id="{8633E61F-E57F-49B9-9F1F-2E84EE3080D0}"/>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5" name="Picture 476">
          <a:extLst>
            <a:ext uri="{FF2B5EF4-FFF2-40B4-BE49-F238E27FC236}">
              <a16:creationId xmlns:a16="http://schemas.microsoft.com/office/drawing/2014/main" id="{30884FD8-5C62-4BD2-ADE8-2B06EFFAED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328108</xdr:colOff>
      <xdr:row>1</xdr:row>
      <xdr:rowOff>209976</xdr:rowOff>
    </xdr:from>
    <xdr:to>
      <xdr:col>0</xdr:col>
      <xdr:colOff>914400</xdr:colOff>
      <xdr:row>2</xdr:row>
      <xdr:rowOff>19400</xdr:rowOff>
    </xdr:to>
    <xdr:pic>
      <xdr:nvPicPr>
        <xdr:cNvPr id="9" name="Imagem 8">
          <a:extLst>
            <a:ext uri="{FF2B5EF4-FFF2-40B4-BE49-F238E27FC236}">
              <a16:creationId xmlns:a16="http://schemas.microsoft.com/office/drawing/2014/main" id="{08101302-26C5-4E9C-9A25-1C6C5321A813}"/>
            </a:ext>
          </a:extLst>
        </xdr:cNvPr>
        <xdr:cNvPicPr>
          <a:picLocks noChangeAspect="1"/>
        </xdr:cNvPicPr>
      </xdr:nvPicPr>
      <xdr:blipFill>
        <a:blip xmlns:r="http://schemas.openxmlformats.org/officeDocument/2006/relationships" r:embed="rId2"/>
        <a:stretch>
          <a:fillRect/>
        </a:stretch>
      </xdr:blipFill>
      <xdr:spPr>
        <a:xfrm>
          <a:off x="328108" y="478917"/>
          <a:ext cx="586292" cy="463848"/>
        </a:xfrm>
        <a:prstGeom prst="rect">
          <a:avLst/>
        </a:prstGeom>
      </xdr:spPr>
    </xdr:pic>
    <xdr:clientData/>
  </xdr:twoCellAnchor>
  <xdr:oneCellAnchor>
    <xdr:from>
      <xdr:col>0</xdr:col>
      <xdr:colOff>28575</xdr:colOff>
      <xdr:row>0</xdr:row>
      <xdr:rowOff>19050</xdr:rowOff>
    </xdr:from>
    <xdr:ext cx="0" cy="149263"/>
    <xdr:sp macro="" textlink="">
      <xdr:nvSpPr>
        <xdr:cNvPr id="6" name="Object 476" hidden="1">
          <a:extLst>
            <a:ext uri="{FF2B5EF4-FFF2-40B4-BE49-F238E27FC236}">
              <a16:creationId xmlns:a16="http://schemas.microsoft.com/office/drawing/2014/main" id="{972C9746-D61F-41C8-AE0C-F0754D889686}"/>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0</xdr:row>
      <xdr:rowOff>19050</xdr:rowOff>
    </xdr:from>
    <xdr:ext cx="0" cy="149263"/>
    <xdr:pic>
      <xdr:nvPicPr>
        <xdr:cNvPr id="8" name="Picture 476">
          <a:extLst>
            <a:ext uri="{FF2B5EF4-FFF2-40B4-BE49-F238E27FC236}">
              <a16:creationId xmlns:a16="http://schemas.microsoft.com/office/drawing/2014/main" id="{EECA5DA6-8230-49A3-BE0A-5A52CD91AA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28575</xdr:colOff>
      <xdr:row>0</xdr:row>
      <xdr:rowOff>19050</xdr:rowOff>
    </xdr:from>
    <xdr:ext cx="0" cy="149263"/>
    <xdr:sp macro="" textlink="">
      <xdr:nvSpPr>
        <xdr:cNvPr id="10" name="Object 476" hidden="1">
          <a:extLst>
            <a:ext uri="{FF2B5EF4-FFF2-40B4-BE49-F238E27FC236}">
              <a16:creationId xmlns:a16="http://schemas.microsoft.com/office/drawing/2014/main" id="{D495841D-BBDE-4B6F-9FE1-6B27E5E33C36}"/>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0</xdr:row>
      <xdr:rowOff>19050</xdr:rowOff>
    </xdr:from>
    <xdr:ext cx="0" cy="149263"/>
    <xdr:pic>
      <xdr:nvPicPr>
        <xdr:cNvPr id="11" name="Picture 476">
          <a:extLst>
            <a:ext uri="{FF2B5EF4-FFF2-40B4-BE49-F238E27FC236}">
              <a16:creationId xmlns:a16="http://schemas.microsoft.com/office/drawing/2014/main" id="{800D027F-3A4F-40EC-B97B-41C897133D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28575</xdr:colOff>
      <xdr:row>0</xdr:row>
      <xdr:rowOff>19050</xdr:rowOff>
    </xdr:from>
    <xdr:ext cx="0" cy="149263"/>
    <xdr:sp macro="" textlink="">
      <xdr:nvSpPr>
        <xdr:cNvPr id="12" name="Object 476" hidden="1">
          <a:extLst>
            <a:ext uri="{FF2B5EF4-FFF2-40B4-BE49-F238E27FC236}">
              <a16:creationId xmlns:a16="http://schemas.microsoft.com/office/drawing/2014/main" id="{D86766F9-4944-49CB-AF42-D7E974D03DB2}"/>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0</xdr:row>
      <xdr:rowOff>19050</xdr:rowOff>
    </xdr:from>
    <xdr:ext cx="0" cy="149263"/>
    <xdr:pic>
      <xdr:nvPicPr>
        <xdr:cNvPr id="13" name="Picture 476">
          <a:extLst>
            <a:ext uri="{FF2B5EF4-FFF2-40B4-BE49-F238E27FC236}">
              <a16:creationId xmlns:a16="http://schemas.microsoft.com/office/drawing/2014/main" id="{77B13870-7447-4E5B-8183-1403A3DD27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28575</xdr:colOff>
      <xdr:row>0</xdr:row>
      <xdr:rowOff>19050</xdr:rowOff>
    </xdr:from>
    <xdr:ext cx="0" cy="149263"/>
    <xdr:sp macro="" textlink="">
      <xdr:nvSpPr>
        <xdr:cNvPr id="14" name="Object 476" hidden="1">
          <a:extLst>
            <a:ext uri="{FF2B5EF4-FFF2-40B4-BE49-F238E27FC236}">
              <a16:creationId xmlns:a16="http://schemas.microsoft.com/office/drawing/2014/main" id="{46A2A3B0-3281-4F3D-B27F-AD7774941587}"/>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0</xdr:row>
      <xdr:rowOff>19050</xdr:rowOff>
    </xdr:from>
    <xdr:ext cx="0" cy="149263"/>
    <xdr:pic>
      <xdr:nvPicPr>
        <xdr:cNvPr id="15" name="Picture 476">
          <a:extLst>
            <a:ext uri="{FF2B5EF4-FFF2-40B4-BE49-F238E27FC236}">
              <a16:creationId xmlns:a16="http://schemas.microsoft.com/office/drawing/2014/main" id="{C6808F39-7EE7-4958-93F3-34613E6D52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28575</xdr:colOff>
      <xdr:row>0</xdr:row>
      <xdr:rowOff>19050</xdr:rowOff>
    </xdr:from>
    <xdr:to>
      <xdr:col>0</xdr:col>
      <xdr:colOff>28575</xdr:colOff>
      <xdr:row>0</xdr:row>
      <xdr:rowOff>168313</xdr:rowOff>
    </xdr:to>
    <xdr:sp macro="" textlink="">
      <xdr:nvSpPr>
        <xdr:cNvPr id="16" name="Object 476" hidden="1">
          <a:extLst>
            <a:ext uri="{FF2B5EF4-FFF2-40B4-BE49-F238E27FC236}">
              <a16:creationId xmlns:a16="http://schemas.microsoft.com/office/drawing/2014/main" id="{62F974DE-3036-4061-9D99-A2DF6AEEB114}"/>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17" name="Picture 476">
          <a:extLst>
            <a:ext uri="{FF2B5EF4-FFF2-40B4-BE49-F238E27FC236}">
              <a16:creationId xmlns:a16="http://schemas.microsoft.com/office/drawing/2014/main" id="{A704458C-5832-400C-9DCF-F2B56DA2A5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18" name="Object 476" hidden="1">
          <a:extLst>
            <a:ext uri="{FF2B5EF4-FFF2-40B4-BE49-F238E27FC236}">
              <a16:creationId xmlns:a16="http://schemas.microsoft.com/office/drawing/2014/main" id="{4440D6C7-F8AC-4A84-834D-B8D42F14FAD4}"/>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19" name="Picture 476">
          <a:extLst>
            <a:ext uri="{FF2B5EF4-FFF2-40B4-BE49-F238E27FC236}">
              <a16:creationId xmlns:a16="http://schemas.microsoft.com/office/drawing/2014/main" id="{A18917D2-9B88-4636-80F1-B563508295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107578</xdr:colOff>
      <xdr:row>0</xdr:row>
      <xdr:rowOff>0</xdr:rowOff>
    </xdr:from>
    <xdr:to>
      <xdr:col>0</xdr:col>
      <xdr:colOff>1129554</xdr:colOff>
      <xdr:row>1</xdr:row>
      <xdr:rowOff>178960</xdr:rowOff>
    </xdr:to>
    <xdr:pic>
      <xdr:nvPicPr>
        <xdr:cNvPr id="7" name="Imagem 6">
          <a:extLst>
            <a:ext uri="{FF2B5EF4-FFF2-40B4-BE49-F238E27FC236}">
              <a16:creationId xmlns:a16="http://schemas.microsoft.com/office/drawing/2014/main" id="{581590AE-4E85-D9A2-33A0-8395A69EF0E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7578" y="0"/>
          <a:ext cx="1021976" cy="447901"/>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oneCellAnchor>
    <xdr:from>
      <xdr:col>0</xdr:col>
      <xdr:colOff>28575</xdr:colOff>
      <xdr:row>0</xdr:row>
      <xdr:rowOff>19050</xdr:rowOff>
    </xdr:from>
    <xdr:ext cx="0" cy="149263"/>
    <xdr:sp macro="" textlink="">
      <xdr:nvSpPr>
        <xdr:cNvPr id="2" name="Object 476" hidden="1">
          <a:extLst>
            <a:ext uri="{FF2B5EF4-FFF2-40B4-BE49-F238E27FC236}">
              <a16:creationId xmlns:a16="http://schemas.microsoft.com/office/drawing/2014/main" id="{2A2E54C2-0982-43B4-9269-83896C9DE154}"/>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0</xdr:row>
      <xdr:rowOff>19050</xdr:rowOff>
    </xdr:from>
    <xdr:ext cx="0" cy="149263"/>
    <xdr:pic>
      <xdr:nvPicPr>
        <xdr:cNvPr id="3" name="Picture 476">
          <a:extLst>
            <a:ext uri="{FF2B5EF4-FFF2-40B4-BE49-F238E27FC236}">
              <a16:creationId xmlns:a16="http://schemas.microsoft.com/office/drawing/2014/main" id="{EBA6E5AC-4706-406F-B206-FC48EF3469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28575</xdr:colOff>
      <xdr:row>0</xdr:row>
      <xdr:rowOff>19050</xdr:rowOff>
    </xdr:from>
    <xdr:ext cx="0" cy="149263"/>
    <xdr:sp macro="" textlink="">
      <xdr:nvSpPr>
        <xdr:cNvPr id="4" name="Object 476" hidden="1">
          <a:extLst>
            <a:ext uri="{FF2B5EF4-FFF2-40B4-BE49-F238E27FC236}">
              <a16:creationId xmlns:a16="http://schemas.microsoft.com/office/drawing/2014/main" id="{1BAC3D33-0878-4542-8314-96FE5D84F8CD}"/>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0</xdr:row>
      <xdr:rowOff>19050</xdr:rowOff>
    </xdr:from>
    <xdr:ext cx="0" cy="149263"/>
    <xdr:pic>
      <xdr:nvPicPr>
        <xdr:cNvPr id="5" name="Picture 476">
          <a:extLst>
            <a:ext uri="{FF2B5EF4-FFF2-40B4-BE49-F238E27FC236}">
              <a16:creationId xmlns:a16="http://schemas.microsoft.com/office/drawing/2014/main" id="{9565BE05-6C0C-4205-8C2D-DAFC4B78DA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28575</xdr:colOff>
      <xdr:row>0</xdr:row>
      <xdr:rowOff>19050</xdr:rowOff>
    </xdr:from>
    <xdr:ext cx="0" cy="149263"/>
    <xdr:sp macro="" textlink="">
      <xdr:nvSpPr>
        <xdr:cNvPr id="6" name="Object 476" hidden="1">
          <a:extLst>
            <a:ext uri="{FF2B5EF4-FFF2-40B4-BE49-F238E27FC236}">
              <a16:creationId xmlns:a16="http://schemas.microsoft.com/office/drawing/2014/main" id="{2505C5A8-AC81-4E46-BE52-2DE99AA777CC}"/>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0</xdr:row>
      <xdr:rowOff>19050</xdr:rowOff>
    </xdr:from>
    <xdr:ext cx="0" cy="149263"/>
    <xdr:pic>
      <xdr:nvPicPr>
        <xdr:cNvPr id="7" name="Picture 476">
          <a:extLst>
            <a:ext uri="{FF2B5EF4-FFF2-40B4-BE49-F238E27FC236}">
              <a16:creationId xmlns:a16="http://schemas.microsoft.com/office/drawing/2014/main" id="{4FF24307-7181-4221-8315-E2D0BD44DB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28575</xdr:colOff>
      <xdr:row>0</xdr:row>
      <xdr:rowOff>19050</xdr:rowOff>
    </xdr:from>
    <xdr:ext cx="0" cy="149263"/>
    <xdr:sp macro="" textlink="">
      <xdr:nvSpPr>
        <xdr:cNvPr id="8" name="Object 476" hidden="1">
          <a:extLst>
            <a:ext uri="{FF2B5EF4-FFF2-40B4-BE49-F238E27FC236}">
              <a16:creationId xmlns:a16="http://schemas.microsoft.com/office/drawing/2014/main" id="{1E08CCDD-C72E-444F-90F9-F3DC5B62622B}"/>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0</xdr:row>
      <xdr:rowOff>19050</xdr:rowOff>
    </xdr:from>
    <xdr:ext cx="0" cy="149263"/>
    <xdr:pic>
      <xdr:nvPicPr>
        <xdr:cNvPr id="9" name="Picture 476">
          <a:extLst>
            <a:ext uri="{FF2B5EF4-FFF2-40B4-BE49-F238E27FC236}">
              <a16:creationId xmlns:a16="http://schemas.microsoft.com/office/drawing/2014/main" id="{72B2E823-E610-4739-A441-E8C66DAECA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28575</xdr:colOff>
      <xdr:row>0</xdr:row>
      <xdr:rowOff>19050</xdr:rowOff>
    </xdr:from>
    <xdr:to>
      <xdr:col>0</xdr:col>
      <xdr:colOff>28575</xdr:colOff>
      <xdr:row>0</xdr:row>
      <xdr:rowOff>168313</xdr:rowOff>
    </xdr:to>
    <xdr:sp macro="" textlink="">
      <xdr:nvSpPr>
        <xdr:cNvPr id="10" name="Object 476" hidden="1">
          <a:extLst>
            <a:ext uri="{FF2B5EF4-FFF2-40B4-BE49-F238E27FC236}">
              <a16:creationId xmlns:a16="http://schemas.microsoft.com/office/drawing/2014/main" id="{D8FF8C6C-AF69-4A79-AD8E-74D7BCDA1530}"/>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11" name="Picture 476">
          <a:extLst>
            <a:ext uri="{FF2B5EF4-FFF2-40B4-BE49-F238E27FC236}">
              <a16:creationId xmlns:a16="http://schemas.microsoft.com/office/drawing/2014/main" id="{C48A9AE8-B7F7-4992-A289-CE6FB0FF3A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12" name="Object 476" hidden="1">
          <a:extLst>
            <a:ext uri="{FF2B5EF4-FFF2-40B4-BE49-F238E27FC236}">
              <a16:creationId xmlns:a16="http://schemas.microsoft.com/office/drawing/2014/main" id="{FFB8830E-18F6-4CCF-8987-859054C7A4DC}"/>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13" name="Picture 476">
          <a:extLst>
            <a:ext uri="{FF2B5EF4-FFF2-40B4-BE49-F238E27FC236}">
              <a16:creationId xmlns:a16="http://schemas.microsoft.com/office/drawing/2014/main" id="{4E495CB2-AB06-4A56-80F5-51108F8DA1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28575</xdr:colOff>
      <xdr:row>0</xdr:row>
      <xdr:rowOff>19050</xdr:rowOff>
    </xdr:from>
    <xdr:ext cx="0" cy="149263"/>
    <xdr:sp macro="" textlink="">
      <xdr:nvSpPr>
        <xdr:cNvPr id="15" name="Object 476" hidden="1">
          <a:extLst>
            <a:ext uri="{FF2B5EF4-FFF2-40B4-BE49-F238E27FC236}">
              <a16:creationId xmlns:a16="http://schemas.microsoft.com/office/drawing/2014/main" id="{D5D20B12-2F9E-41B1-B48F-C6F50C753822}"/>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0</xdr:row>
      <xdr:rowOff>19050</xdr:rowOff>
    </xdr:from>
    <xdr:ext cx="0" cy="149263"/>
    <xdr:pic>
      <xdr:nvPicPr>
        <xdr:cNvPr id="16" name="Picture 476">
          <a:extLst>
            <a:ext uri="{FF2B5EF4-FFF2-40B4-BE49-F238E27FC236}">
              <a16:creationId xmlns:a16="http://schemas.microsoft.com/office/drawing/2014/main" id="{CB96406E-D37E-4905-9743-482FAA3B35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28575</xdr:colOff>
      <xdr:row>0</xdr:row>
      <xdr:rowOff>19050</xdr:rowOff>
    </xdr:from>
    <xdr:ext cx="0" cy="149263"/>
    <xdr:sp macro="" textlink="">
      <xdr:nvSpPr>
        <xdr:cNvPr id="17" name="Object 476" hidden="1">
          <a:extLst>
            <a:ext uri="{FF2B5EF4-FFF2-40B4-BE49-F238E27FC236}">
              <a16:creationId xmlns:a16="http://schemas.microsoft.com/office/drawing/2014/main" id="{06A209C7-2013-4C73-8A5B-AD767A5F7153}"/>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0</xdr:row>
      <xdr:rowOff>19050</xdr:rowOff>
    </xdr:from>
    <xdr:ext cx="0" cy="149263"/>
    <xdr:pic>
      <xdr:nvPicPr>
        <xdr:cNvPr id="18" name="Picture 476">
          <a:extLst>
            <a:ext uri="{FF2B5EF4-FFF2-40B4-BE49-F238E27FC236}">
              <a16:creationId xmlns:a16="http://schemas.microsoft.com/office/drawing/2014/main" id="{0B944CEA-510D-4A74-911C-AE91FEC006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28575</xdr:colOff>
      <xdr:row>0</xdr:row>
      <xdr:rowOff>19050</xdr:rowOff>
    </xdr:from>
    <xdr:ext cx="0" cy="149263"/>
    <xdr:sp macro="" textlink="">
      <xdr:nvSpPr>
        <xdr:cNvPr id="19" name="Object 476" hidden="1">
          <a:extLst>
            <a:ext uri="{FF2B5EF4-FFF2-40B4-BE49-F238E27FC236}">
              <a16:creationId xmlns:a16="http://schemas.microsoft.com/office/drawing/2014/main" id="{817AD675-A9AE-40D8-8BF9-939D1E2086EA}"/>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0</xdr:row>
      <xdr:rowOff>19050</xdr:rowOff>
    </xdr:from>
    <xdr:ext cx="0" cy="149263"/>
    <xdr:pic>
      <xdr:nvPicPr>
        <xdr:cNvPr id="20" name="Picture 476">
          <a:extLst>
            <a:ext uri="{FF2B5EF4-FFF2-40B4-BE49-F238E27FC236}">
              <a16:creationId xmlns:a16="http://schemas.microsoft.com/office/drawing/2014/main" id="{DD8657A4-9B11-4D66-AD14-02E82E3F15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28575</xdr:colOff>
      <xdr:row>0</xdr:row>
      <xdr:rowOff>19050</xdr:rowOff>
    </xdr:from>
    <xdr:ext cx="0" cy="149263"/>
    <xdr:sp macro="" textlink="">
      <xdr:nvSpPr>
        <xdr:cNvPr id="21" name="Object 476" hidden="1">
          <a:extLst>
            <a:ext uri="{FF2B5EF4-FFF2-40B4-BE49-F238E27FC236}">
              <a16:creationId xmlns:a16="http://schemas.microsoft.com/office/drawing/2014/main" id="{D6E49406-B895-4B19-A4D6-40CD4063A710}"/>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28575</xdr:colOff>
      <xdr:row>0</xdr:row>
      <xdr:rowOff>19050</xdr:rowOff>
    </xdr:from>
    <xdr:ext cx="0" cy="149263"/>
    <xdr:pic>
      <xdr:nvPicPr>
        <xdr:cNvPr id="22" name="Picture 476">
          <a:extLst>
            <a:ext uri="{FF2B5EF4-FFF2-40B4-BE49-F238E27FC236}">
              <a16:creationId xmlns:a16="http://schemas.microsoft.com/office/drawing/2014/main" id="{70AF659C-6428-4E0C-A316-DDFDF866BA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0</xdr:col>
      <xdr:colOff>28575</xdr:colOff>
      <xdr:row>0</xdr:row>
      <xdr:rowOff>19050</xdr:rowOff>
    </xdr:from>
    <xdr:to>
      <xdr:col>0</xdr:col>
      <xdr:colOff>28575</xdr:colOff>
      <xdr:row>0</xdr:row>
      <xdr:rowOff>168313</xdr:rowOff>
    </xdr:to>
    <xdr:sp macro="" textlink="">
      <xdr:nvSpPr>
        <xdr:cNvPr id="23" name="Object 476" hidden="1">
          <a:extLst>
            <a:ext uri="{FF2B5EF4-FFF2-40B4-BE49-F238E27FC236}">
              <a16:creationId xmlns:a16="http://schemas.microsoft.com/office/drawing/2014/main" id="{D3319C2A-2D48-4844-9F5B-EA64DD35FF98}"/>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24" name="Picture 476">
          <a:extLst>
            <a:ext uri="{FF2B5EF4-FFF2-40B4-BE49-F238E27FC236}">
              <a16:creationId xmlns:a16="http://schemas.microsoft.com/office/drawing/2014/main" id="{29CBE613-1991-4DD5-9389-6ADCB11E76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0</xdr:row>
      <xdr:rowOff>19050</xdr:rowOff>
    </xdr:from>
    <xdr:to>
      <xdr:col>0</xdr:col>
      <xdr:colOff>28575</xdr:colOff>
      <xdr:row>0</xdr:row>
      <xdr:rowOff>168313</xdr:rowOff>
    </xdr:to>
    <xdr:sp macro="" textlink="">
      <xdr:nvSpPr>
        <xdr:cNvPr id="25" name="Object 476" hidden="1">
          <a:extLst>
            <a:ext uri="{FF2B5EF4-FFF2-40B4-BE49-F238E27FC236}">
              <a16:creationId xmlns:a16="http://schemas.microsoft.com/office/drawing/2014/main" id="{C8468089-6062-4E09-9A36-B5E46F3F6BBE}"/>
            </a:ext>
          </a:extLst>
        </xdr:cNvPr>
        <xdr:cNvSpPr>
          <a:spLocks noChangeArrowheads="1"/>
        </xdr:cNvSpPr>
      </xdr:nvSpPr>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28575</xdr:colOff>
      <xdr:row>0</xdr:row>
      <xdr:rowOff>19050</xdr:rowOff>
    </xdr:from>
    <xdr:to>
      <xdr:col>0</xdr:col>
      <xdr:colOff>28575</xdr:colOff>
      <xdr:row>0</xdr:row>
      <xdr:rowOff>168313</xdr:rowOff>
    </xdr:to>
    <xdr:pic>
      <xdr:nvPicPr>
        <xdr:cNvPr id="26" name="Picture 476">
          <a:extLst>
            <a:ext uri="{FF2B5EF4-FFF2-40B4-BE49-F238E27FC236}">
              <a16:creationId xmlns:a16="http://schemas.microsoft.com/office/drawing/2014/main" id="{D39C60E7-C999-4C3A-83D4-F4243436A8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0" cy="14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17929</xdr:colOff>
      <xdr:row>0</xdr:row>
      <xdr:rowOff>35859</xdr:rowOff>
    </xdr:from>
    <xdr:to>
      <xdr:col>0</xdr:col>
      <xdr:colOff>745441</xdr:colOff>
      <xdr:row>1</xdr:row>
      <xdr:rowOff>242047</xdr:rowOff>
    </xdr:to>
    <xdr:pic>
      <xdr:nvPicPr>
        <xdr:cNvPr id="29" name="Imagem 1">
          <a:extLst>
            <a:ext uri="{FF2B5EF4-FFF2-40B4-BE49-F238E27FC236}">
              <a16:creationId xmlns:a16="http://schemas.microsoft.com/office/drawing/2014/main" id="{33CF5B02-F6B1-45BE-B621-E2E961F3F2A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929" y="35859"/>
          <a:ext cx="727512" cy="3854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4d51e5b9a22a99d9/&#193;rea%20de%20Trabalho/Refer&#234;ncia%2009-2025%5e%5e.xlsm" TargetMode="External"/><Relationship Id="rId1" Type="http://schemas.openxmlformats.org/officeDocument/2006/relationships/externalLinkPath" Target="https://d.docs.live.net/4d51e5b9a22a99d9/&#193;rea%20de%20Trabalho/Refer&#234;ncia%2009-2025%5e%5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alitico"/>
      <sheetName val="NOVO"/>
      <sheetName val="Banco"/>
      <sheetName val="Composições"/>
      <sheetName val="Cotações"/>
      <sheetName val="Relatórios"/>
      <sheetName val="Busca"/>
    </sheetNames>
    <sheetDataSet>
      <sheetData sheetId="0" refreshError="1"/>
      <sheetData sheetId="1" refreshError="1"/>
      <sheetData sheetId="2"/>
      <sheetData sheetId="3">
        <row r="1">
          <cell r="X1" t="str">
            <v>Composição</v>
          </cell>
        </row>
        <row r="2">
          <cell r="X2" t="str">
            <v>Cotação</v>
          </cell>
        </row>
        <row r="3">
          <cell r="X3" t="str">
            <v>SINAPI-I</v>
          </cell>
        </row>
        <row r="4">
          <cell r="X4" t="str">
            <v>SINAPI</v>
          </cell>
        </row>
        <row r="5">
          <cell r="X5" t="str">
            <v>SICRO</v>
          </cell>
        </row>
      </sheetData>
      <sheetData sheetId="4" refreshError="1"/>
      <sheetData sheetId="5" refreshError="1"/>
      <sheetData sheetId="6"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8" Type="http://schemas.openxmlformats.org/officeDocument/2006/relationships/hyperlink" Target="https://www.maisvento.com.br/exaustores/exaustores/exaustores-centrifugo/caixa-de-ventilacao-cvm-2500-220v" TargetMode="External"/><Relationship Id="rId13" Type="http://schemas.openxmlformats.org/officeDocument/2006/relationships/hyperlink" Target="https://www.ventilador.com.br/exaustores/centrifugos/cab-soler-e-palau?variant_id=3933" TargetMode="External"/><Relationship Id="rId18" Type="http://schemas.openxmlformats.org/officeDocument/2006/relationships/hyperlink" Target="https://www.novaexaustores.com.br/acessorios-pventilacao-e-exaustao/veneziana-tomada-de-ar-cregistro-em-aluminio-anodizado-fosco?variant_id=5720" TargetMode="External"/><Relationship Id="rId3" Type="http://schemas.openxmlformats.org/officeDocument/2006/relationships/hyperlink" Target="https://www.solarnetaquecedores.com.br/pressurizador-maxpress-270vf-mono-rowa?utm_source=Site&amp;utm_medium=GoogleShopping&amp;utm_campaign=IntegracaoGoogle&amp;" TargetMode="External"/><Relationship Id="rId21" Type="http://schemas.openxmlformats.org/officeDocument/2006/relationships/hyperlink" Target="https://www.novaexaustores.com.br/exaustores/caixa-de-ventilacao-para-forro-modelo-cab-250-220v-s-p?parceiro=1604&amp;gad_source=1&amp;gad_campaignid=23677391439&amp;gbraid=0AAAAACyAR0SpS38QCekZPx54zI-WPwqMa&amp;gclid=Cj0KCQjw77bPBhC_ARIsAGAjjV9Kv8lSk3W1uabmoqBw_p7id8ZodgoCtNkja6Q05hPAIrccVgthvIYaAgyMEALw_wcB" TargetMode="External"/><Relationship Id="rId7" Type="http://schemas.openxmlformats.org/officeDocument/2006/relationships/hyperlink" Target="https://www.novaexaustores.com.br/exaustores/caixa-de-ventilacao-cvm2500?srsltid=AfmBOoqi3UGASb_goy1TeNDk-8nZBbVaIpXCeUTZ1U2dyq0OJPKooTC4&amp;variant_=&amp;variant_id=" TargetMode="External"/><Relationship Id="rId12" Type="http://schemas.openxmlformats.org/officeDocument/2006/relationships/hyperlink" Target="https://www.maisvento.com.br/exaustor-centrifugo-caracol-siroco-mais-vento-ecv-4-tn-2-trifaasico" TargetMode="External"/><Relationship Id="rId17" Type="http://schemas.openxmlformats.org/officeDocument/2006/relationships/hyperlink" Target="https://www.ventilador.com.br/exaustores/centrifugos/eac5-artek" TargetMode="External"/><Relationship Id="rId25" Type="http://schemas.openxmlformats.org/officeDocument/2006/relationships/vmlDrawing" Target="../drawings/vmlDrawing1.vml"/><Relationship Id="rId2" Type="http://schemas.openxmlformats.org/officeDocument/2006/relationships/hyperlink" Target="https://www.leroymerlin.com.br/pressurizador-rowa-max-press-270-vf-mono-220v_1567096419" TargetMode="External"/><Relationship Id="rId16" Type="http://schemas.openxmlformats.org/officeDocument/2006/relationships/hyperlink" Target="https://www.maisvento.com.br/exaustor-centrifugo-caracol-siroco-mais-vento-ecv-5-tn-trifasico" TargetMode="External"/><Relationship Id="rId20" Type="http://schemas.openxmlformats.org/officeDocument/2006/relationships/hyperlink" Target="https://www.lojadoexaustor.com.br/caixa-de-ventilacao-acustica-220v-cab-250-sp-silenciosa?srsltid=AfmBOopFy5zFRhQXZUyQb9DY4y4Z0wU78aokVx-3_-7xKC5qx1LWVDhN" TargetMode="External"/><Relationship Id="rId1" Type="http://schemas.openxmlformats.org/officeDocument/2006/relationships/hyperlink" Target="https://www.ricardobombas.com.br/pressurizadorrowamaxpress270vfmonofsico220v/prod-5423892/" TargetMode="External"/><Relationship Id="rId6" Type="http://schemas.openxmlformats.org/officeDocument/2006/relationships/hyperlink" Target="https://www.ricardobombas.com.br/pressurizadorrowamaxpress20emonofsico220v/prod-1186963/" TargetMode="External"/><Relationship Id="rId11" Type="http://schemas.openxmlformats.org/officeDocument/2006/relationships/hyperlink" Target="https://www.ricardobombas.com.br/pressurizadorrowamaxpress20emonofsico220v/prod-1186963/" TargetMode="External"/><Relationship Id="rId24" Type="http://schemas.openxmlformats.org/officeDocument/2006/relationships/drawing" Target="../drawings/drawing8.xml"/><Relationship Id="rId5" Type="http://schemas.openxmlformats.org/officeDocument/2006/relationships/hyperlink" Target="https://www.leroymerlin.com.br/pressurizador-para-sistema-hidraulico-220v-max-press-20e-0,5hp-rowa_91076223" TargetMode="External"/><Relationship Id="rId15" Type="http://schemas.openxmlformats.org/officeDocument/2006/relationships/hyperlink" Target="https://www.novaexaustores.com.br/exaustores/exaustor-centrifugo-siroco-trifasico-mod-ec5-tn-3?parceiro=1604&amp;gad_source=1&amp;gad_campaignid=21386995652&amp;Anexo" TargetMode="External"/><Relationship Id="rId23" Type="http://schemas.openxmlformats.org/officeDocument/2006/relationships/printerSettings" Target="../printerSettings/printerSettings9.bin"/><Relationship Id="rId10" Type="http://schemas.openxmlformats.org/officeDocument/2006/relationships/hyperlink" Target="https://www.mercadolivre.com.br/exaustor-centrifugo-siroco-trifasico-mod-ec4tn2/up/MLBU730485781?utm_source=chatgpt.com" TargetMode="External"/><Relationship Id="rId19" Type="http://schemas.openxmlformats.org/officeDocument/2006/relationships/hyperlink" Target="https://www.novaexaustores.com.br/acessorios-pventilacao-e-exaustao/veneziana-tomada-de-ar-cregistro-em-aluminio-anodizado-fosco?variant_id=5788" TargetMode="External"/><Relationship Id="rId4" Type="http://schemas.openxmlformats.org/officeDocument/2006/relationships/hyperlink" Target="https://www.meritocomercial.com.br/pressurizador-rowa-max-press-20e-1-2cv-monofasico-220v-p27f182m094054-p1090460?tsid=75&amp;gad_source=4&amp;gad_campaignid=" TargetMode="External"/><Relationship Id="rId9" Type="http://schemas.openxmlformats.org/officeDocument/2006/relationships/hyperlink" Target="https://loja.multivac.com.br/cvm-2500-220v-caixa-de-ventilacao?srsltid=AfmBOoqBc5wBoCtzVgcMIwGYJ27ck_gjKNxEW3oSlBX1r9rgZ--ZdVCS" TargetMode="External"/><Relationship Id="rId14" Type="http://schemas.openxmlformats.org/officeDocument/2006/relationships/hyperlink" Target="https://www.novaexaustores.com.br/exaustores/copia-caixa-de-ventilacao-para-forro-modelo-cab-250n-220v-s-p?srsltid=AfmBOor_hh5KIpAIO8KC4Cpk6IwB-gAMSTddQej8bXNFRZ2MXILlCOod" TargetMode="External"/><Relationship Id="rId22" Type="http://schemas.openxmlformats.org/officeDocument/2006/relationships/hyperlink" Target="https://www.ventilador.com.br/exaustores/centrifugos/cab-soler-e-palau?srsltid=AfmBOorYZKvnyP2HuQdk_Zq2IQeUE1-ERS-UhU8DBaIz7EF7RkRFHit4&amp;variant_id=3927" TargetMode="External"/></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4"/>
  <sheetViews>
    <sheetView showGridLines="0" zoomScale="85" zoomScaleNormal="85" workbookViewId="0">
      <selection activeCell="F27" sqref="F27"/>
    </sheetView>
  </sheetViews>
  <sheetFormatPr defaultColWidth="8.81640625" defaultRowHeight="12.5" x14ac:dyDescent="0.25"/>
  <cols>
    <col min="1" max="1" width="26.453125" style="21" customWidth="1"/>
    <col min="2" max="2" width="58" style="1" customWidth="1"/>
    <col min="3" max="16384" width="8.81640625" style="1"/>
  </cols>
  <sheetData>
    <row r="1" spans="1:9" ht="19.149999999999999" customHeight="1" thickBot="1" x14ac:dyDescent="0.3">
      <c r="A1" s="429" t="s">
        <v>70</v>
      </c>
      <c r="B1" s="430"/>
    </row>
    <row r="2" spans="1:9" ht="7.15" customHeight="1" thickBot="1" x14ac:dyDescent="0.3"/>
    <row r="3" spans="1:9" ht="13.5" thickBot="1" x14ac:dyDescent="0.3">
      <c r="A3" s="431" t="s">
        <v>61</v>
      </c>
      <c r="B3" s="432"/>
    </row>
    <row r="4" spans="1:9" s="25" customFormat="1" ht="14" thickTop="1" thickBot="1" x14ac:dyDescent="0.4">
      <c r="A4" s="30" t="s">
        <v>59</v>
      </c>
      <c r="B4" s="31" t="s">
        <v>3125</v>
      </c>
      <c r="E4" s="426" t="s">
        <v>128</v>
      </c>
      <c r="F4" s="427"/>
      <c r="G4" s="427"/>
      <c r="H4" s="427"/>
      <c r="I4" s="428"/>
    </row>
    <row r="5" spans="1:9" s="25" customFormat="1" ht="13" thickBot="1" x14ac:dyDescent="0.4">
      <c r="A5" s="34" t="s">
        <v>60</v>
      </c>
      <c r="B5" s="36" t="s">
        <v>3124</v>
      </c>
    </row>
    <row r="6" spans="1:9" s="25" customFormat="1" ht="13" thickBot="1" x14ac:dyDescent="0.4"/>
    <row r="7" spans="1:9" s="25" customFormat="1" ht="13.5" thickBot="1" x14ac:dyDescent="0.4">
      <c r="A7" s="431" t="s">
        <v>62</v>
      </c>
      <c r="B7" s="432"/>
    </row>
    <row r="8" spans="1:9" s="25" customFormat="1" ht="25.5" thickTop="1" x14ac:dyDescent="0.35">
      <c r="A8" s="30" t="s">
        <v>63</v>
      </c>
      <c r="B8" s="44" t="s">
        <v>3126</v>
      </c>
    </row>
    <row r="9" spans="1:9" s="25" customFormat="1" x14ac:dyDescent="0.35">
      <c r="A9" s="32" t="s">
        <v>68</v>
      </c>
      <c r="B9" s="233" t="s">
        <v>316</v>
      </c>
    </row>
    <row r="10" spans="1:9" s="25" customFormat="1" x14ac:dyDescent="0.35">
      <c r="A10" s="32" t="s">
        <v>154</v>
      </c>
      <c r="B10" s="35">
        <v>0.20810000000000001</v>
      </c>
    </row>
    <row r="11" spans="1:9" s="25" customFormat="1" x14ac:dyDescent="0.35">
      <c r="A11" s="32" t="s">
        <v>69</v>
      </c>
      <c r="B11" s="218">
        <f>TRUNC(B10+1,4)</f>
        <v>1.2081</v>
      </c>
    </row>
    <row r="12" spans="1:9" s="25" customFormat="1" x14ac:dyDescent="0.35">
      <c r="A12" s="32" t="s">
        <v>153</v>
      </c>
      <c r="B12" s="35"/>
    </row>
    <row r="13" spans="1:9" s="25" customFormat="1" ht="13" thickBot="1" x14ac:dyDescent="0.4">
      <c r="A13" s="34" t="s">
        <v>69</v>
      </c>
      <c r="B13" s="177">
        <f>TRUNC(B12+1,4)</f>
        <v>1</v>
      </c>
    </row>
    <row r="14" spans="1:9" ht="13" thickBot="1" x14ac:dyDescent="0.3"/>
    <row r="15" spans="1:9" ht="13.5" thickBot="1" x14ac:dyDescent="0.3">
      <c r="A15" s="431" t="s">
        <v>64</v>
      </c>
      <c r="B15" s="432"/>
    </row>
    <row r="16" spans="1:9" s="25" customFormat="1" ht="13" thickTop="1" x14ac:dyDescent="0.35">
      <c r="A16" s="30" t="s">
        <v>21</v>
      </c>
      <c r="B16" s="31" t="s">
        <v>238</v>
      </c>
    </row>
    <row r="17" spans="1:2" s="25" customFormat="1" x14ac:dyDescent="0.35">
      <c r="A17" s="32" t="s">
        <v>23</v>
      </c>
      <c r="B17" s="33" t="s">
        <v>188</v>
      </c>
    </row>
    <row r="18" spans="1:2" s="25" customFormat="1" x14ac:dyDescent="0.35">
      <c r="A18" s="37" t="s">
        <v>24</v>
      </c>
      <c r="B18" s="38" t="s">
        <v>239</v>
      </c>
    </row>
    <row r="19" spans="1:2" s="25" customFormat="1" x14ac:dyDescent="0.35">
      <c r="A19" s="37" t="s">
        <v>155</v>
      </c>
      <c r="B19" s="38"/>
    </row>
    <row r="20" spans="1:2" s="25" customFormat="1" ht="13" thickBot="1" x14ac:dyDescent="0.4">
      <c r="A20" s="34" t="s">
        <v>71</v>
      </c>
      <c r="B20" s="39">
        <f ca="1">TODAY()+1</f>
        <v>46323</v>
      </c>
    </row>
    <row r="21" spans="1:2" ht="13" thickBot="1" x14ac:dyDescent="0.3"/>
    <row r="22" spans="1:2" ht="13.5" thickBot="1" x14ac:dyDescent="0.3">
      <c r="A22" s="431" t="s">
        <v>65</v>
      </c>
      <c r="B22" s="432"/>
    </row>
    <row r="23" spans="1:2" ht="13" thickTop="1" x14ac:dyDescent="0.25">
      <c r="A23" s="26" t="s">
        <v>21</v>
      </c>
      <c r="B23" s="27" t="s">
        <v>3127</v>
      </c>
    </row>
    <row r="24" spans="1:2" ht="13" thickBot="1" x14ac:dyDescent="0.3">
      <c r="A24" s="28" t="s">
        <v>66</v>
      </c>
      <c r="B24" s="29" t="s">
        <v>67</v>
      </c>
    </row>
    <row r="26" spans="1:2" ht="13" thickBot="1" x14ac:dyDescent="0.3"/>
    <row r="27" spans="1:2" ht="19.149999999999999" customHeight="1" thickBot="1" x14ac:dyDescent="0.3">
      <c r="A27" s="429" t="s">
        <v>72</v>
      </c>
      <c r="B27" s="430"/>
    </row>
    <row r="28" spans="1:2" ht="7.15" customHeight="1" thickBot="1" x14ac:dyDescent="0.3"/>
    <row r="29" spans="1:2" ht="13.5" thickBot="1" x14ac:dyDescent="0.35">
      <c r="A29" s="433" t="s">
        <v>81</v>
      </c>
      <c r="B29" s="434"/>
    </row>
    <row r="30" spans="1:2" ht="13" thickTop="1" x14ac:dyDescent="0.25">
      <c r="A30" s="26" t="s">
        <v>74</v>
      </c>
      <c r="B30" s="27"/>
    </row>
    <row r="31" spans="1:2" x14ac:dyDescent="0.25">
      <c r="A31" s="40" t="s">
        <v>75</v>
      </c>
      <c r="B31" s="41"/>
    </row>
    <row r="32" spans="1:2" ht="13" thickBot="1" x14ac:dyDescent="0.3">
      <c r="A32" s="28" t="s">
        <v>73</v>
      </c>
      <c r="B32" s="29"/>
    </row>
    <row r="34" spans="1:2" ht="13" thickBot="1" x14ac:dyDescent="0.3"/>
    <row r="35" spans="1:2" ht="19.149999999999999" customHeight="1" thickBot="1" x14ac:dyDescent="0.3">
      <c r="A35" s="429" t="s">
        <v>76</v>
      </c>
      <c r="B35" s="430"/>
    </row>
    <row r="36" spans="1:2" ht="7.15" customHeight="1" thickBot="1" x14ac:dyDescent="0.3"/>
    <row r="37" spans="1:2" ht="13.5" thickBot="1" x14ac:dyDescent="0.35">
      <c r="A37" s="433" t="s">
        <v>80</v>
      </c>
      <c r="B37" s="434"/>
    </row>
    <row r="38" spans="1:2" ht="13" thickTop="1" x14ac:dyDescent="0.25">
      <c r="A38" s="26" t="s">
        <v>77</v>
      </c>
      <c r="B38" s="42"/>
    </row>
    <row r="39" spans="1:2" ht="13" thickBot="1" x14ac:dyDescent="0.3">
      <c r="A39" s="28" t="s">
        <v>78</v>
      </c>
      <c r="B39" s="43"/>
    </row>
    <row r="40" spans="1:2" ht="13" thickBot="1" x14ac:dyDescent="0.3"/>
    <row r="41" spans="1:2" ht="13.5" thickBot="1" x14ac:dyDescent="0.3">
      <c r="A41" s="431" t="s">
        <v>79</v>
      </c>
      <c r="B41" s="432"/>
    </row>
    <row r="42" spans="1:2" ht="13" thickTop="1" x14ac:dyDescent="0.25">
      <c r="A42" s="30" t="s">
        <v>21</v>
      </c>
      <c r="B42" s="31"/>
    </row>
    <row r="43" spans="1:2" x14ac:dyDescent="0.25">
      <c r="A43" s="32" t="s">
        <v>23</v>
      </c>
      <c r="B43" s="33"/>
    </row>
    <row r="44" spans="1:2" ht="13" thickBot="1" x14ac:dyDescent="0.3">
      <c r="A44" s="34" t="s">
        <v>24</v>
      </c>
      <c r="B44" s="36"/>
    </row>
  </sheetData>
  <mergeCells count="11">
    <mergeCell ref="A3:B3"/>
    <mergeCell ref="A15:B15"/>
    <mergeCell ref="A7:B7"/>
    <mergeCell ref="A22:B22"/>
    <mergeCell ref="A1:B1"/>
    <mergeCell ref="E4:I4"/>
    <mergeCell ref="A27:B27"/>
    <mergeCell ref="A35:B35"/>
    <mergeCell ref="A41:B41"/>
    <mergeCell ref="A37:B37"/>
    <mergeCell ref="A29:B29"/>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P489"/>
  <sheetViews>
    <sheetView showGridLines="0" zoomScale="85" zoomScaleNormal="85" zoomScaleSheetLayoutView="85" workbookViewId="0">
      <selection activeCell="L15" sqref="L15"/>
    </sheetView>
  </sheetViews>
  <sheetFormatPr defaultRowHeight="14.5" x14ac:dyDescent="0.35"/>
  <cols>
    <col min="1" max="1" width="8.26953125" style="53" customWidth="1"/>
    <col min="2" max="2" width="11.54296875" style="53" customWidth="1"/>
    <col min="3" max="3" width="9" style="53" customWidth="1"/>
    <col min="4" max="4" width="58.1796875" style="53" customWidth="1"/>
    <col min="5" max="5" width="7.26953125" style="236" bestFit="1" customWidth="1"/>
    <col min="6" max="6" width="11.54296875" style="240" bestFit="1" customWidth="1"/>
    <col min="7" max="7" width="14.453125" style="53" bestFit="1" customWidth="1"/>
    <col min="8" max="8" width="16.26953125" style="53" customWidth="1"/>
    <col min="9" max="9" width="17" style="53" bestFit="1" customWidth="1"/>
    <col min="10" max="10" width="15.81640625" style="53" customWidth="1"/>
    <col min="11" max="11" width="14.453125" bestFit="1" customWidth="1"/>
    <col min="12" max="12" width="20.7265625" customWidth="1"/>
    <col min="13" max="13" width="16.1796875" bestFit="1" customWidth="1"/>
    <col min="14" max="14" width="11.26953125" customWidth="1"/>
    <col min="15" max="15" width="20.7265625" customWidth="1"/>
    <col min="16" max="16" width="16.1796875" bestFit="1" customWidth="1"/>
  </cols>
  <sheetData>
    <row r="1" spans="1:16" s="3" customFormat="1" ht="14.5" customHeight="1" thickBot="1" x14ac:dyDescent="0.35">
      <c r="A1" s="259"/>
      <c r="B1" s="172"/>
      <c r="C1" s="172"/>
      <c r="D1" s="172" t="s">
        <v>149</v>
      </c>
      <c r="E1" s="442" t="s">
        <v>150</v>
      </c>
      <c r="F1" s="442"/>
      <c r="G1" s="443"/>
      <c r="H1" s="216" t="s">
        <v>195</v>
      </c>
      <c r="I1" s="216" t="s">
        <v>192</v>
      </c>
      <c r="J1" s="172"/>
      <c r="K1" s="172"/>
    </row>
    <row r="2" spans="1:16" ht="66" customHeight="1" thickBot="1" x14ac:dyDescent="0.4">
      <c r="A2" s="214"/>
      <c r="B2"/>
      <c r="C2" s="214"/>
      <c r="D2" s="214" t="str">
        <f>DADOS!B8</f>
        <v>Construção de Centro de Atenção Psicossocial Tipo I, no Município de PORTO SEGURO/BA</v>
      </c>
      <c r="E2" s="441" t="str">
        <f>DADOS!B9</f>
        <v xml:space="preserve"> SINAPI 02/2026</v>
      </c>
      <c r="F2" s="441"/>
      <c r="G2" s="441"/>
      <c r="H2" s="217">
        <f>DADOS!B10</f>
        <v>0.20810000000000001</v>
      </c>
      <c r="I2" s="217">
        <f>DADOS!C10</f>
        <v>0</v>
      </c>
      <c r="J2" s="323" t="s">
        <v>187</v>
      </c>
      <c r="K2" s="214"/>
      <c r="L2" s="225" t="s">
        <v>196</v>
      </c>
      <c r="M2" s="15">
        <f>DADOS!B11</f>
        <v>1.2081</v>
      </c>
      <c r="O2" s="225" t="s">
        <v>197</v>
      </c>
      <c r="P2" s="15">
        <f>DADOS!E11</f>
        <v>0</v>
      </c>
    </row>
    <row r="3" spans="1:16" x14ac:dyDescent="0.35">
      <c r="A3"/>
      <c r="B3"/>
      <c r="C3"/>
      <c r="D3"/>
      <c r="E3" s="234"/>
      <c r="F3" s="237"/>
      <c r="G3"/>
      <c r="H3"/>
      <c r="I3"/>
      <c r="J3"/>
    </row>
    <row r="4" spans="1:16" ht="19.5" customHeight="1" x14ac:dyDescent="0.35">
      <c r="A4" s="445" t="s">
        <v>107</v>
      </c>
      <c r="B4" s="445"/>
      <c r="C4" s="445"/>
      <c r="D4" s="445"/>
      <c r="E4" s="445"/>
      <c r="F4" s="445"/>
      <c r="G4" s="445"/>
      <c r="H4" s="445"/>
      <c r="I4" s="445"/>
      <c r="J4" s="58"/>
      <c r="N4" s="50"/>
    </row>
    <row r="5" spans="1:16" ht="10.5" customHeight="1" thickBot="1" x14ac:dyDescent="0.4">
      <c r="A5" s="54"/>
      <c r="B5" s="54"/>
      <c r="C5" s="54"/>
      <c r="D5" s="84"/>
      <c r="E5" s="80"/>
      <c r="F5" s="238"/>
      <c r="G5" s="54"/>
      <c r="H5" s="54"/>
      <c r="I5" s="54"/>
      <c r="J5" s="54"/>
    </row>
    <row r="6" spans="1:16" s="4" customFormat="1" ht="36" customHeight="1" thickBot="1" x14ac:dyDescent="0.4">
      <c r="A6" s="82" t="s">
        <v>2</v>
      </c>
      <c r="B6" s="82" t="s">
        <v>3</v>
      </c>
      <c r="C6" s="82" t="s">
        <v>4</v>
      </c>
      <c r="D6" s="82" t="s">
        <v>5</v>
      </c>
      <c r="E6" s="82" t="s">
        <v>6</v>
      </c>
      <c r="F6" s="275" t="s">
        <v>7</v>
      </c>
      <c r="G6" s="82" t="s">
        <v>8</v>
      </c>
      <c r="H6" s="82" t="s">
        <v>9</v>
      </c>
      <c r="I6" s="82" t="s">
        <v>10</v>
      </c>
      <c r="J6" s="82" t="s">
        <v>194</v>
      </c>
      <c r="L6" s="170" t="s">
        <v>145</v>
      </c>
      <c r="M6" s="241" t="str">
        <f>IFERROR(I7/(#REF!-I7),"0")</f>
        <v>0</v>
      </c>
      <c r="O6"/>
      <c r="P6"/>
    </row>
    <row r="7" spans="1:16" ht="26.25" customHeight="1" x14ac:dyDescent="0.35">
      <c r="A7" s="276" t="s">
        <v>317</v>
      </c>
      <c r="B7" s="276" t="s">
        <v>198</v>
      </c>
      <c r="C7" s="276"/>
      <c r="D7" s="277" t="s">
        <v>318</v>
      </c>
      <c r="E7" s="276"/>
      <c r="F7" s="278"/>
      <c r="G7" s="279" t="s">
        <v>184</v>
      </c>
      <c r="H7" s="279">
        <v>277555.37</v>
      </c>
      <c r="I7" s="280">
        <f>SUM(I8,I19,I21,I23)</f>
        <v>350200.57679999998</v>
      </c>
      <c r="J7" s="281"/>
    </row>
    <row r="8" spans="1:16" x14ac:dyDescent="0.35">
      <c r="A8" s="324" t="s">
        <v>199</v>
      </c>
      <c r="B8" s="324" t="s">
        <v>198</v>
      </c>
      <c r="C8" s="324"/>
      <c r="D8" s="325" t="s">
        <v>319</v>
      </c>
      <c r="E8" s="324"/>
      <c r="F8" s="326"/>
      <c r="G8" s="327" t="s">
        <v>184</v>
      </c>
      <c r="H8" s="327">
        <v>157390.76</v>
      </c>
      <c r="I8" s="327">
        <f>SUM(I9:I18)</f>
        <v>157390.75999999998</v>
      </c>
      <c r="J8" s="328"/>
      <c r="L8" s="242"/>
      <c r="O8" s="242"/>
    </row>
    <row r="9" spans="1:16" ht="25" x14ac:dyDescent="0.35">
      <c r="A9" s="282" t="s">
        <v>320</v>
      </c>
      <c r="B9" s="282" t="s">
        <v>321</v>
      </c>
      <c r="C9" s="282" t="s">
        <v>214</v>
      </c>
      <c r="D9" s="283" t="s">
        <v>322</v>
      </c>
      <c r="E9" s="282" t="s">
        <v>323</v>
      </c>
      <c r="F9" s="284">
        <v>14</v>
      </c>
      <c r="G9" s="285">
        <v>1803.48</v>
      </c>
      <c r="H9" s="285">
        <v>2178.7800000000002</v>
      </c>
      <c r="I9" s="285">
        <v>30502.92</v>
      </c>
      <c r="J9" s="286" t="s">
        <v>196</v>
      </c>
    </row>
    <row r="10" spans="1:16" ht="37.5" x14ac:dyDescent="0.35">
      <c r="A10" s="318" t="s">
        <v>324</v>
      </c>
      <c r="B10" s="318" t="s">
        <v>325</v>
      </c>
      <c r="C10" s="318" t="s">
        <v>214</v>
      </c>
      <c r="D10" s="319" t="s">
        <v>326</v>
      </c>
      <c r="E10" s="318" t="s">
        <v>205</v>
      </c>
      <c r="F10" s="320">
        <v>15</v>
      </c>
      <c r="G10" s="321">
        <v>244.51</v>
      </c>
      <c r="H10" s="322">
        <v>295.39</v>
      </c>
      <c r="I10" s="321">
        <v>4430.8500000000004</v>
      </c>
      <c r="J10" s="286" t="s">
        <v>196</v>
      </c>
    </row>
    <row r="11" spans="1:16" ht="25" x14ac:dyDescent="0.35">
      <c r="A11" s="287" t="s">
        <v>327</v>
      </c>
      <c r="B11" s="288" t="s">
        <v>328</v>
      </c>
      <c r="C11" s="288" t="s">
        <v>214</v>
      </c>
      <c r="D11" s="289" t="s">
        <v>329</v>
      </c>
      <c r="E11" s="287" t="s">
        <v>330</v>
      </c>
      <c r="F11" s="290">
        <v>14</v>
      </c>
      <c r="G11" s="290">
        <v>2469.5300000000002</v>
      </c>
      <c r="H11" s="290">
        <v>2983.43</v>
      </c>
      <c r="I11" s="291">
        <v>41768.019999999997</v>
      </c>
      <c r="J11" s="286" t="s">
        <v>196</v>
      </c>
    </row>
    <row r="12" spans="1:16" x14ac:dyDescent="0.35">
      <c r="A12" s="287" t="s">
        <v>331</v>
      </c>
      <c r="B12" s="288" t="s">
        <v>332</v>
      </c>
      <c r="C12" s="288" t="s">
        <v>214</v>
      </c>
      <c r="D12" s="289" t="s">
        <v>333</v>
      </c>
      <c r="E12" s="287" t="s">
        <v>205</v>
      </c>
      <c r="F12" s="290">
        <v>13</v>
      </c>
      <c r="G12" s="290">
        <v>1207.21</v>
      </c>
      <c r="H12" s="290">
        <v>1458.43</v>
      </c>
      <c r="I12" s="291">
        <v>18959.59</v>
      </c>
      <c r="J12" s="286" t="s">
        <v>196</v>
      </c>
    </row>
    <row r="13" spans="1:16" ht="50" x14ac:dyDescent="0.35">
      <c r="A13" s="282" t="s">
        <v>334</v>
      </c>
      <c r="B13" s="282" t="s">
        <v>335</v>
      </c>
      <c r="C13" s="282" t="s">
        <v>200</v>
      </c>
      <c r="D13" s="283" t="s">
        <v>336</v>
      </c>
      <c r="E13" s="282" t="s">
        <v>226</v>
      </c>
      <c r="F13" s="284">
        <v>1</v>
      </c>
      <c r="G13" s="285">
        <v>583.94000000000005</v>
      </c>
      <c r="H13" s="285">
        <v>705.45</v>
      </c>
      <c r="I13" s="285">
        <v>705.45</v>
      </c>
      <c r="J13" s="286" t="s">
        <v>196</v>
      </c>
    </row>
    <row r="14" spans="1:16" ht="25" x14ac:dyDescent="0.35">
      <c r="A14" s="287" t="s">
        <v>337</v>
      </c>
      <c r="B14" s="288" t="s">
        <v>338</v>
      </c>
      <c r="C14" s="288" t="s">
        <v>200</v>
      </c>
      <c r="D14" s="289" t="s">
        <v>339</v>
      </c>
      <c r="E14" s="287" t="s">
        <v>226</v>
      </c>
      <c r="F14" s="290">
        <v>1</v>
      </c>
      <c r="G14" s="290">
        <v>191.07</v>
      </c>
      <c r="H14" s="290">
        <v>230.83</v>
      </c>
      <c r="I14" s="291">
        <v>230.83</v>
      </c>
      <c r="J14" s="286" t="s">
        <v>196</v>
      </c>
    </row>
    <row r="15" spans="1:16" ht="37.5" x14ac:dyDescent="0.35">
      <c r="A15" s="287" t="s">
        <v>340</v>
      </c>
      <c r="B15" s="288" t="s">
        <v>341</v>
      </c>
      <c r="C15" s="288" t="s">
        <v>200</v>
      </c>
      <c r="D15" s="289" t="s">
        <v>342</v>
      </c>
      <c r="E15" s="287" t="s">
        <v>226</v>
      </c>
      <c r="F15" s="290">
        <v>1</v>
      </c>
      <c r="G15" s="290">
        <v>2159.79</v>
      </c>
      <c r="H15" s="290">
        <v>2609.2399999999998</v>
      </c>
      <c r="I15" s="291">
        <v>2609.2399999999998</v>
      </c>
      <c r="J15" s="286" t="s">
        <v>196</v>
      </c>
    </row>
    <row r="16" spans="1:16" ht="37.5" x14ac:dyDescent="0.35">
      <c r="A16" s="287" t="s">
        <v>343</v>
      </c>
      <c r="B16" s="288" t="s">
        <v>344</v>
      </c>
      <c r="C16" s="288" t="s">
        <v>200</v>
      </c>
      <c r="D16" s="289" t="s">
        <v>204</v>
      </c>
      <c r="E16" s="287" t="s">
        <v>205</v>
      </c>
      <c r="F16" s="290">
        <v>6</v>
      </c>
      <c r="G16" s="290">
        <v>449.52</v>
      </c>
      <c r="H16" s="290">
        <v>543.05999999999995</v>
      </c>
      <c r="I16" s="291">
        <v>3258.36</v>
      </c>
      <c r="J16" s="286" t="s">
        <v>196</v>
      </c>
    </row>
    <row r="17" spans="1:11" ht="37.5" x14ac:dyDescent="0.35">
      <c r="A17" s="287" t="s">
        <v>345</v>
      </c>
      <c r="B17" s="288" t="s">
        <v>346</v>
      </c>
      <c r="C17" s="288" t="s">
        <v>214</v>
      </c>
      <c r="D17" s="289" t="s">
        <v>347</v>
      </c>
      <c r="E17" s="287" t="s">
        <v>217</v>
      </c>
      <c r="F17" s="290">
        <v>140</v>
      </c>
      <c r="G17" s="290">
        <v>103.67</v>
      </c>
      <c r="H17" s="290">
        <v>125.24</v>
      </c>
      <c r="I17" s="291">
        <v>17533.599999999999</v>
      </c>
      <c r="J17" s="286" t="s">
        <v>196</v>
      </c>
    </row>
    <row r="18" spans="1:11" x14ac:dyDescent="0.35">
      <c r="A18" s="287" t="s">
        <v>348</v>
      </c>
      <c r="B18" s="288" t="s">
        <v>349</v>
      </c>
      <c r="C18" s="288" t="s">
        <v>200</v>
      </c>
      <c r="D18" s="289" t="s">
        <v>350</v>
      </c>
      <c r="E18" s="287" t="s">
        <v>205</v>
      </c>
      <c r="F18" s="290">
        <v>325.60000000000002</v>
      </c>
      <c r="G18" s="290">
        <v>95.06</v>
      </c>
      <c r="H18" s="290">
        <v>114.84</v>
      </c>
      <c r="I18" s="291">
        <v>37391.9</v>
      </c>
      <c r="J18" s="286" t="s">
        <v>196</v>
      </c>
    </row>
    <row r="19" spans="1:11" x14ac:dyDescent="0.35">
      <c r="A19" s="324" t="s">
        <v>202</v>
      </c>
      <c r="B19" s="324" t="s">
        <v>198</v>
      </c>
      <c r="C19" s="324"/>
      <c r="D19" s="325" t="s">
        <v>351</v>
      </c>
      <c r="E19" s="324"/>
      <c r="F19" s="326">
        <v>1</v>
      </c>
      <c r="G19" s="327" t="s">
        <v>184</v>
      </c>
      <c r="H19" s="327">
        <v>119974.98000000001</v>
      </c>
      <c r="I19" s="327">
        <f>SUM(I20:I20)</f>
        <v>173516.98679999998</v>
      </c>
      <c r="J19" s="328"/>
    </row>
    <row r="20" spans="1:11" x14ac:dyDescent="0.35">
      <c r="A20" s="287" t="s">
        <v>352</v>
      </c>
      <c r="B20" s="288">
        <v>100781</v>
      </c>
      <c r="C20" s="288" t="s">
        <v>3148</v>
      </c>
      <c r="D20" s="289" t="s">
        <v>146</v>
      </c>
      <c r="E20" s="287" t="s">
        <v>201</v>
      </c>
      <c r="F20" s="290">
        <v>600</v>
      </c>
      <c r="G20" s="290">
        <v>239.38</v>
      </c>
      <c r="H20" s="290">
        <f>G20*M2</f>
        <v>289.19497799999999</v>
      </c>
      <c r="I20" s="291">
        <f>H20*F20</f>
        <v>173516.98679999998</v>
      </c>
      <c r="J20" s="286" t="s">
        <v>196</v>
      </c>
      <c r="K20" s="66">
        <f>I20/J477</f>
        <v>5.8030099348073974E-2</v>
      </c>
    </row>
    <row r="21" spans="1:11" x14ac:dyDescent="0.35">
      <c r="A21" s="324" t="s">
        <v>354</v>
      </c>
      <c r="B21" s="324" t="s">
        <v>198</v>
      </c>
      <c r="C21" s="324"/>
      <c r="D21" s="325" t="s">
        <v>355</v>
      </c>
      <c r="E21" s="324"/>
      <c r="F21" s="326">
        <v>1</v>
      </c>
      <c r="G21" s="327" t="s">
        <v>184</v>
      </c>
      <c r="H21" s="327">
        <v>9589.8700000000008</v>
      </c>
      <c r="I21" s="327">
        <v>9589.8700000000008</v>
      </c>
      <c r="J21" s="328"/>
    </row>
    <row r="22" spans="1:11" x14ac:dyDescent="0.35">
      <c r="A22" s="287" t="s">
        <v>356</v>
      </c>
      <c r="B22" s="288" t="s">
        <v>357</v>
      </c>
      <c r="C22" s="288" t="s">
        <v>214</v>
      </c>
      <c r="D22" s="289" t="s">
        <v>358</v>
      </c>
      <c r="E22" s="287" t="s">
        <v>226</v>
      </c>
      <c r="F22" s="290">
        <v>1</v>
      </c>
      <c r="G22" s="290">
        <v>7937.98</v>
      </c>
      <c r="H22" s="290">
        <v>9589.8700000000008</v>
      </c>
      <c r="I22" s="291">
        <v>9589.8700000000008</v>
      </c>
      <c r="J22" s="286" t="s">
        <v>196</v>
      </c>
    </row>
    <row r="23" spans="1:11" x14ac:dyDescent="0.35">
      <c r="A23" s="324" t="s">
        <v>359</v>
      </c>
      <c r="B23" s="324" t="s">
        <v>198</v>
      </c>
      <c r="C23" s="324"/>
      <c r="D23" s="325" t="s">
        <v>360</v>
      </c>
      <c r="E23" s="324"/>
      <c r="F23" s="326">
        <v>1</v>
      </c>
      <c r="G23" s="327" t="s">
        <v>184</v>
      </c>
      <c r="H23" s="327">
        <v>9702.9599999999991</v>
      </c>
      <c r="I23" s="327">
        <v>9702.9599999999991</v>
      </c>
      <c r="J23" s="328"/>
    </row>
    <row r="24" spans="1:11" ht="62.5" x14ac:dyDescent="0.35">
      <c r="A24" s="287" t="s">
        <v>361</v>
      </c>
      <c r="B24" s="288" t="s">
        <v>362</v>
      </c>
      <c r="C24" s="288" t="s">
        <v>214</v>
      </c>
      <c r="D24" s="289" t="s">
        <v>363</v>
      </c>
      <c r="E24" s="287" t="s">
        <v>364</v>
      </c>
      <c r="F24" s="290">
        <v>273.39999999999998</v>
      </c>
      <c r="G24" s="290">
        <v>29.38</v>
      </c>
      <c r="H24" s="290">
        <v>35.49</v>
      </c>
      <c r="I24" s="291">
        <v>9702.9599999999991</v>
      </c>
      <c r="J24" s="286" t="s">
        <v>196</v>
      </c>
    </row>
    <row r="25" spans="1:11" x14ac:dyDescent="0.35">
      <c r="A25" s="276" t="s">
        <v>365</v>
      </c>
      <c r="B25" s="276" t="s">
        <v>198</v>
      </c>
      <c r="C25" s="276"/>
      <c r="D25" s="277" t="s">
        <v>366</v>
      </c>
      <c r="E25" s="276"/>
      <c r="F25" s="278"/>
      <c r="G25" s="280" t="s">
        <v>184</v>
      </c>
      <c r="H25" s="279">
        <v>237449.92</v>
      </c>
      <c r="I25" s="280">
        <f>SUM(I26:I41)</f>
        <v>237449.92</v>
      </c>
      <c r="J25" s="281"/>
    </row>
    <row r="26" spans="1:11" ht="37.5" x14ac:dyDescent="0.35">
      <c r="A26" s="287" t="s">
        <v>203</v>
      </c>
      <c r="B26" s="288" t="s">
        <v>367</v>
      </c>
      <c r="C26" s="288" t="s">
        <v>200</v>
      </c>
      <c r="D26" s="289" t="s">
        <v>368</v>
      </c>
      <c r="E26" s="287" t="s">
        <v>208</v>
      </c>
      <c r="F26" s="290">
        <v>97.5</v>
      </c>
      <c r="G26" s="290">
        <v>71.319999999999993</v>
      </c>
      <c r="H26" s="290">
        <v>86.16</v>
      </c>
      <c r="I26" s="291">
        <v>8400.6</v>
      </c>
      <c r="J26" s="286" t="s">
        <v>196</v>
      </c>
    </row>
    <row r="27" spans="1:11" ht="62.5" x14ac:dyDescent="0.35">
      <c r="A27" s="287" t="s">
        <v>206</v>
      </c>
      <c r="B27" s="288" t="s">
        <v>369</v>
      </c>
      <c r="C27" s="288" t="s">
        <v>200</v>
      </c>
      <c r="D27" s="289" t="s">
        <v>370</v>
      </c>
      <c r="E27" s="287" t="s">
        <v>217</v>
      </c>
      <c r="F27" s="290">
        <v>208.39</v>
      </c>
      <c r="G27" s="290">
        <v>15.06</v>
      </c>
      <c r="H27" s="290">
        <v>18.190000000000001</v>
      </c>
      <c r="I27" s="291">
        <v>3790.61</v>
      </c>
      <c r="J27" s="286" t="s">
        <v>196</v>
      </c>
    </row>
    <row r="28" spans="1:11" x14ac:dyDescent="0.35">
      <c r="A28" s="282" t="s">
        <v>371</v>
      </c>
      <c r="B28" s="282" t="s">
        <v>257</v>
      </c>
      <c r="C28" s="282" t="s">
        <v>200</v>
      </c>
      <c r="D28" s="283" t="s">
        <v>258</v>
      </c>
      <c r="E28" s="282" t="s">
        <v>217</v>
      </c>
      <c r="F28" s="284">
        <v>52.1</v>
      </c>
      <c r="G28" s="285">
        <v>102.09</v>
      </c>
      <c r="H28" s="285">
        <v>123.33</v>
      </c>
      <c r="I28" s="285">
        <v>6425.49</v>
      </c>
      <c r="J28" s="286" t="s">
        <v>196</v>
      </c>
    </row>
    <row r="29" spans="1:11" ht="37.5" x14ac:dyDescent="0.35">
      <c r="A29" s="282" t="s">
        <v>372</v>
      </c>
      <c r="B29" s="282" t="s">
        <v>373</v>
      </c>
      <c r="C29" s="282" t="s">
        <v>200</v>
      </c>
      <c r="D29" s="283" t="s">
        <v>374</v>
      </c>
      <c r="E29" s="282" t="s">
        <v>217</v>
      </c>
      <c r="F29" s="284">
        <v>60.58</v>
      </c>
      <c r="G29" s="285">
        <v>209.32</v>
      </c>
      <c r="H29" s="285">
        <v>252.87</v>
      </c>
      <c r="I29" s="285">
        <v>15318.86</v>
      </c>
      <c r="J29" s="286" t="s">
        <v>196</v>
      </c>
    </row>
    <row r="30" spans="1:11" ht="37.5" x14ac:dyDescent="0.35">
      <c r="A30" s="282" t="s">
        <v>375</v>
      </c>
      <c r="B30" s="282" t="s">
        <v>376</v>
      </c>
      <c r="C30" s="282" t="s">
        <v>200</v>
      </c>
      <c r="D30" s="283" t="s">
        <v>377</v>
      </c>
      <c r="E30" s="282" t="s">
        <v>205</v>
      </c>
      <c r="F30" s="284">
        <v>403.5</v>
      </c>
      <c r="G30" s="285">
        <v>93.57</v>
      </c>
      <c r="H30" s="285">
        <v>113.04</v>
      </c>
      <c r="I30" s="285">
        <v>45611.64</v>
      </c>
      <c r="J30" s="286" t="s">
        <v>196</v>
      </c>
    </row>
    <row r="31" spans="1:11" ht="25" x14ac:dyDescent="0.35">
      <c r="A31" s="282" t="s">
        <v>378</v>
      </c>
      <c r="B31" s="282" t="s">
        <v>379</v>
      </c>
      <c r="C31" s="282" t="s">
        <v>200</v>
      </c>
      <c r="D31" s="283" t="s">
        <v>380</v>
      </c>
      <c r="E31" s="282" t="s">
        <v>264</v>
      </c>
      <c r="F31" s="284">
        <v>415.5</v>
      </c>
      <c r="G31" s="285">
        <v>21.31</v>
      </c>
      <c r="H31" s="285">
        <v>25.74</v>
      </c>
      <c r="I31" s="285">
        <v>10694.97</v>
      </c>
      <c r="J31" s="286" t="s">
        <v>196</v>
      </c>
    </row>
    <row r="32" spans="1:11" ht="25" x14ac:dyDescent="0.35">
      <c r="A32" s="282" t="s">
        <v>381</v>
      </c>
      <c r="B32" s="282" t="s">
        <v>382</v>
      </c>
      <c r="C32" s="282" t="s">
        <v>200</v>
      </c>
      <c r="D32" s="283" t="s">
        <v>383</v>
      </c>
      <c r="E32" s="282" t="s">
        <v>264</v>
      </c>
      <c r="F32" s="284">
        <v>4.4000000000000004</v>
      </c>
      <c r="G32" s="285">
        <v>18.559999999999999</v>
      </c>
      <c r="H32" s="285">
        <v>22.42</v>
      </c>
      <c r="I32" s="285">
        <v>98.64</v>
      </c>
      <c r="J32" s="286" t="s">
        <v>196</v>
      </c>
    </row>
    <row r="33" spans="1:10" ht="25" x14ac:dyDescent="0.35">
      <c r="A33" s="282" t="s">
        <v>384</v>
      </c>
      <c r="B33" s="282" t="s">
        <v>385</v>
      </c>
      <c r="C33" s="282" t="s">
        <v>200</v>
      </c>
      <c r="D33" s="283" t="s">
        <v>386</v>
      </c>
      <c r="E33" s="282" t="s">
        <v>264</v>
      </c>
      <c r="F33" s="284">
        <v>1092.4000000000001</v>
      </c>
      <c r="G33" s="285">
        <v>16.23</v>
      </c>
      <c r="H33" s="285">
        <v>19.600000000000001</v>
      </c>
      <c r="I33" s="285">
        <v>21411.040000000001</v>
      </c>
      <c r="J33" s="286" t="s">
        <v>196</v>
      </c>
    </row>
    <row r="34" spans="1:10" ht="25" x14ac:dyDescent="0.35">
      <c r="A34" s="282" t="s">
        <v>387</v>
      </c>
      <c r="B34" s="282" t="s">
        <v>388</v>
      </c>
      <c r="C34" s="282" t="s">
        <v>200</v>
      </c>
      <c r="D34" s="283" t="s">
        <v>389</v>
      </c>
      <c r="E34" s="282" t="s">
        <v>264</v>
      </c>
      <c r="F34" s="284">
        <v>787.4</v>
      </c>
      <c r="G34" s="285">
        <v>13.92</v>
      </c>
      <c r="H34" s="285">
        <v>16.809999999999999</v>
      </c>
      <c r="I34" s="285">
        <v>13236.19</v>
      </c>
      <c r="J34" s="286" t="s">
        <v>196</v>
      </c>
    </row>
    <row r="35" spans="1:10" ht="37.5" x14ac:dyDescent="0.35">
      <c r="A35" s="318" t="s">
        <v>390</v>
      </c>
      <c r="B35" s="318" t="s">
        <v>391</v>
      </c>
      <c r="C35" s="318" t="s">
        <v>200</v>
      </c>
      <c r="D35" s="319" t="s">
        <v>392</v>
      </c>
      <c r="E35" s="318" t="s">
        <v>264</v>
      </c>
      <c r="F35" s="320">
        <v>436.8</v>
      </c>
      <c r="G35" s="321">
        <v>10.44</v>
      </c>
      <c r="H35" s="322">
        <v>12.61</v>
      </c>
      <c r="I35" s="321">
        <v>5508.04</v>
      </c>
      <c r="J35" s="286" t="s">
        <v>196</v>
      </c>
    </row>
    <row r="36" spans="1:10" ht="37.5" x14ac:dyDescent="0.35">
      <c r="A36" s="318" t="s">
        <v>393</v>
      </c>
      <c r="B36" s="318" t="s">
        <v>394</v>
      </c>
      <c r="C36" s="318" t="s">
        <v>200</v>
      </c>
      <c r="D36" s="319" t="s">
        <v>395</v>
      </c>
      <c r="E36" s="318" t="s">
        <v>264</v>
      </c>
      <c r="F36" s="320">
        <v>207.1</v>
      </c>
      <c r="G36" s="321">
        <v>9.65</v>
      </c>
      <c r="H36" s="322">
        <v>11.65</v>
      </c>
      <c r="I36" s="321">
        <v>2412.71</v>
      </c>
      <c r="J36" s="286" t="s">
        <v>196</v>
      </c>
    </row>
    <row r="37" spans="1:10" ht="37.5" x14ac:dyDescent="0.35">
      <c r="A37" s="318" t="s">
        <v>396</v>
      </c>
      <c r="B37" s="318" t="s">
        <v>397</v>
      </c>
      <c r="C37" s="318" t="s">
        <v>200</v>
      </c>
      <c r="D37" s="319" t="s">
        <v>398</v>
      </c>
      <c r="E37" s="318" t="s">
        <v>217</v>
      </c>
      <c r="F37" s="320">
        <v>54.3</v>
      </c>
      <c r="G37" s="321">
        <v>836.56</v>
      </c>
      <c r="H37" s="322">
        <v>1010.64</v>
      </c>
      <c r="I37" s="321">
        <v>54877.75</v>
      </c>
      <c r="J37" s="286" t="s">
        <v>196</v>
      </c>
    </row>
    <row r="38" spans="1:10" ht="25" x14ac:dyDescent="0.35">
      <c r="A38" s="318" t="s">
        <v>399</v>
      </c>
      <c r="B38" s="318" t="s">
        <v>400</v>
      </c>
      <c r="C38" s="318" t="s">
        <v>200</v>
      </c>
      <c r="D38" s="319" t="s">
        <v>401</v>
      </c>
      <c r="E38" s="318" t="s">
        <v>217</v>
      </c>
      <c r="F38" s="320">
        <v>332.94</v>
      </c>
      <c r="G38" s="321">
        <v>1.56</v>
      </c>
      <c r="H38" s="322">
        <v>1.88</v>
      </c>
      <c r="I38" s="321">
        <v>625.91999999999996</v>
      </c>
      <c r="J38" s="286" t="s">
        <v>196</v>
      </c>
    </row>
    <row r="39" spans="1:10" ht="25" x14ac:dyDescent="0.35">
      <c r="A39" s="318" t="s">
        <v>402</v>
      </c>
      <c r="B39" s="318" t="s">
        <v>403</v>
      </c>
      <c r="C39" s="318" t="s">
        <v>200</v>
      </c>
      <c r="D39" s="319" t="s">
        <v>404</v>
      </c>
      <c r="E39" s="318" t="s">
        <v>217</v>
      </c>
      <c r="F39" s="320">
        <v>250.02</v>
      </c>
      <c r="G39" s="321">
        <v>32.340000000000003</v>
      </c>
      <c r="H39" s="322">
        <v>39.06</v>
      </c>
      <c r="I39" s="321">
        <v>9765.7800000000007</v>
      </c>
      <c r="J39" s="286" t="s">
        <v>196</v>
      </c>
    </row>
    <row r="40" spans="1:10" ht="25" x14ac:dyDescent="0.35">
      <c r="A40" s="318" t="s">
        <v>405</v>
      </c>
      <c r="B40" s="318" t="s">
        <v>406</v>
      </c>
      <c r="C40" s="318" t="s">
        <v>200</v>
      </c>
      <c r="D40" s="319" t="s">
        <v>407</v>
      </c>
      <c r="E40" s="318" t="s">
        <v>205</v>
      </c>
      <c r="F40" s="320">
        <v>403.5</v>
      </c>
      <c r="G40" s="321">
        <v>49.86</v>
      </c>
      <c r="H40" s="322">
        <v>60.23</v>
      </c>
      <c r="I40" s="321">
        <v>24302.799999999999</v>
      </c>
      <c r="J40" s="286" t="s">
        <v>196</v>
      </c>
    </row>
    <row r="41" spans="1:10" x14ac:dyDescent="0.35">
      <c r="A41" s="318" t="s">
        <v>408</v>
      </c>
      <c r="B41" s="318" t="s">
        <v>409</v>
      </c>
      <c r="C41" s="318" t="s">
        <v>214</v>
      </c>
      <c r="D41" s="319" t="s">
        <v>410</v>
      </c>
      <c r="E41" s="318" t="s">
        <v>217</v>
      </c>
      <c r="F41" s="320">
        <v>54.3</v>
      </c>
      <c r="G41" s="321">
        <v>228.19</v>
      </c>
      <c r="H41" s="322">
        <v>275.67</v>
      </c>
      <c r="I41" s="321">
        <v>14968.88</v>
      </c>
      <c r="J41" s="286" t="s">
        <v>196</v>
      </c>
    </row>
    <row r="42" spans="1:10" x14ac:dyDescent="0.35">
      <c r="A42" s="276" t="s">
        <v>411</v>
      </c>
      <c r="B42" s="276" t="s">
        <v>198</v>
      </c>
      <c r="C42" s="276"/>
      <c r="D42" s="277" t="s">
        <v>412</v>
      </c>
      <c r="E42" s="276"/>
      <c r="F42" s="278"/>
      <c r="G42" s="280" t="s">
        <v>184</v>
      </c>
      <c r="H42" s="279">
        <v>335676.37</v>
      </c>
      <c r="I42" s="280">
        <f>SUM(I43,I50,I60,I71)</f>
        <v>335676.37</v>
      </c>
      <c r="J42" s="281"/>
    </row>
    <row r="43" spans="1:10" x14ac:dyDescent="0.35">
      <c r="A43" s="324" t="s">
        <v>207</v>
      </c>
      <c r="B43" s="324" t="s">
        <v>198</v>
      </c>
      <c r="C43" s="324"/>
      <c r="D43" s="325" t="s">
        <v>413</v>
      </c>
      <c r="E43" s="324"/>
      <c r="F43" s="326"/>
      <c r="G43" s="327" t="s">
        <v>184</v>
      </c>
      <c r="H43" s="327">
        <v>53869.96</v>
      </c>
      <c r="I43" s="327">
        <f>SUM(I44:I49)</f>
        <v>53869.96</v>
      </c>
      <c r="J43" s="328"/>
    </row>
    <row r="44" spans="1:10" ht="50" x14ac:dyDescent="0.35">
      <c r="A44" s="318" t="s">
        <v>414</v>
      </c>
      <c r="B44" s="318" t="s">
        <v>415</v>
      </c>
      <c r="C44" s="318" t="s">
        <v>200</v>
      </c>
      <c r="D44" s="319" t="s">
        <v>416</v>
      </c>
      <c r="E44" s="318" t="s">
        <v>205</v>
      </c>
      <c r="F44" s="320">
        <v>231.1</v>
      </c>
      <c r="G44" s="321">
        <v>80.209999999999994</v>
      </c>
      <c r="H44" s="322">
        <v>96.9</v>
      </c>
      <c r="I44" s="321">
        <v>22393.59</v>
      </c>
      <c r="J44" s="286" t="s">
        <v>196</v>
      </c>
    </row>
    <row r="45" spans="1:10" ht="37.5" x14ac:dyDescent="0.35">
      <c r="A45" s="318" t="s">
        <v>417</v>
      </c>
      <c r="B45" s="318" t="s">
        <v>418</v>
      </c>
      <c r="C45" s="318" t="s">
        <v>200</v>
      </c>
      <c r="D45" s="319" t="s">
        <v>419</v>
      </c>
      <c r="E45" s="318" t="s">
        <v>264</v>
      </c>
      <c r="F45" s="320">
        <v>584.9</v>
      </c>
      <c r="G45" s="321">
        <v>10.32</v>
      </c>
      <c r="H45" s="322">
        <v>12.46</v>
      </c>
      <c r="I45" s="321">
        <v>7287.85</v>
      </c>
      <c r="J45" s="286" t="s">
        <v>196</v>
      </c>
    </row>
    <row r="46" spans="1:10" ht="37.5" x14ac:dyDescent="0.35">
      <c r="A46" s="318" t="s">
        <v>420</v>
      </c>
      <c r="B46" s="318" t="s">
        <v>421</v>
      </c>
      <c r="C46" s="318" t="s">
        <v>200</v>
      </c>
      <c r="D46" s="319" t="s">
        <v>422</v>
      </c>
      <c r="E46" s="318" t="s">
        <v>264</v>
      </c>
      <c r="F46" s="320">
        <v>151.30000000000001</v>
      </c>
      <c r="G46" s="321">
        <v>8.6</v>
      </c>
      <c r="H46" s="322">
        <v>10.38</v>
      </c>
      <c r="I46" s="321">
        <v>1570.49</v>
      </c>
      <c r="J46" s="286" t="s">
        <v>196</v>
      </c>
    </row>
    <row r="47" spans="1:10" ht="37.5" x14ac:dyDescent="0.35">
      <c r="A47" s="318" t="s">
        <v>423</v>
      </c>
      <c r="B47" s="318" t="s">
        <v>424</v>
      </c>
      <c r="C47" s="318" t="s">
        <v>200</v>
      </c>
      <c r="D47" s="319" t="s">
        <v>425</v>
      </c>
      <c r="E47" s="318" t="s">
        <v>264</v>
      </c>
      <c r="F47" s="320">
        <v>310.8</v>
      </c>
      <c r="G47" s="321">
        <v>14.26</v>
      </c>
      <c r="H47" s="322">
        <v>17.22</v>
      </c>
      <c r="I47" s="321">
        <v>5351.97</v>
      </c>
      <c r="J47" s="286" t="s">
        <v>196</v>
      </c>
    </row>
    <row r="48" spans="1:10" ht="37.5" x14ac:dyDescent="0.35">
      <c r="A48" s="318" t="s">
        <v>426</v>
      </c>
      <c r="B48" s="318" t="s">
        <v>427</v>
      </c>
      <c r="C48" s="318" t="s">
        <v>214</v>
      </c>
      <c r="D48" s="319" t="s">
        <v>428</v>
      </c>
      <c r="E48" s="318" t="s">
        <v>217</v>
      </c>
      <c r="F48" s="320">
        <v>14.2</v>
      </c>
      <c r="G48" s="321">
        <v>778.29</v>
      </c>
      <c r="H48" s="322">
        <v>940.25</v>
      </c>
      <c r="I48" s="321">
        <v>13351.55</v>
      </c>
      <c r="J48" s="286" t="s">
        <v>196</v>
      </c>
    </row>
    <row r="49" spans="1:10" x14ac:dyDescent="0.35">
      <c r="A49" s="318" t="s">
        <v>429</v>
      </c>
      <c r="B49" s="318" t="s">
        <v>409</v>
      </c>
      <c r="C49" s="318" t="s">
        <v>214</v>
      </c>
      <c r="D49" s="319" t="s">
        <v>410</v>
      </c>
      <c r="E49" s="318" t="s">
        <v>217</v>
      </c>
      <c r="F49" s="320">
        <v>14.2</v>
      </c>
      <c r="G49" s="321">
        <v>228.19</v>
      </c>
      <c r="H49" s="322">
        <v>275.67</v>
      </c>
      <c r="I49" s="321">
        <v>3914.51</v>
      </c>
      <c r="J49" s="286" t="s">
        <v>196</v>
      </c>
    </row>
    <row r="50" spans="1:10" x14ac:dyDescent="0.35">
      <c r="A50" s="324" t="s">
        <v>209</v>
      </c>
      <c r="B50" s="324" t="s">
        <v>198</v>
      </c>
      <c r="C50" s="324"/>
      <c r="D50" s="325" t="s">
        <v>430</v>
      </c>
      <c r="E50" s="324"/>
      <c r="F50" s="326"/>
      <c r="G50" s="327" t="s">
        <v>184</v>
      </c>
      <c r="H50" s="327">
        <v>88222.36</v>
      </c>
      <c r="I50" s="327">
        <f>SUM(I51:I59)</f>
        <v>88222.36</v>
      </c>
      <c r="J50" s="328"/>
    </row>
    <row r="51" spans="1:10" ht="37.5" x14ac:dyDescent="0.35">
      <c r="A51" s="318" t="s">
        <v>431</v>
      </c>
      <c r="B51" s="318" t="s">
        <v>432</v>
      </c>
      <c r="C51" s="318" t="s">
        <v>200</v>
      </c>
      <c r="D51" s="319" t="s">
        <v>433</v>
      </c>
      <c r="E51" s="318" t="s">
        <v>205</v>
      </c>
      <c r="F51" s="320">
        <v>205.1</v>
      </c>
      <c r="G51" s="321">
        <v>139.65</v>
      </c>
      <c r="H51" s="322">
        <v>168.71</v>
      </c>
      <c r="I51" s="321">
        <v>34602.42</v>
      </c>
      <c r="J51" s="286" t="s">
        <v>196</v>
      </c>
    </row>
    <row r="52" spans="1:10" ht="37.5" x14ac:dyDescent="0.35">
      <c r="A52" s="318" t="s">
        <v>434</v>
      </c>
      <c r="B52" s="318" t="s">
        <v>435</v>
      </c>
      <c r="C52" s="318" t="s">
        <v>200</v>
      </c>
      <c r="D52" s="319" t="s">
        <v>436</v>
      </c>
      <c r="E52" s="318" t="s">
        <v>264</v>
      </c>
      <c r="F52" s="320">
        <v>54.6</v>
      </c>
      <c r="G52" s="321">
        <v>12.94</v>
      </c>
      <c r="H52" s="322">
        <v>15.63</v>
      </c>
      <c r="I52" s="321">
        <v>853.39</v>
      </c>
      <c r="J52" s="286" t="s">
        <v>196</v>
      </c>
    </row>
    <row r="53" spans="1:10" ht="37.5" x14ac:dyDescent="0.35">
      <c r="A53" s="318" t="s">
        <v>437</v>
      </c>
      <c r="B53" s="318" t="s">
        <v>438</v>
      </c>
      <c r="C53" s="318" t="s">
        <v>200</v>
      </c>
      <c r="D53" s="319" t="s">
        <v>439</v>
      </c>
      <c r="E53" s="318" t="s">
        <v>264</v>
      </c>
      <c r="F53" s="320">
        <v>296.7</v>
      </c>
      <c r="G53" s="321">
        <v>11.79</v>
      </c>
      <c r="H53" s="322">
        <v>14.24</v>
      </c>
      <c r="I53" s="321">
        <v>4225</v>
      </c>
      <c r="J53" s="286" t="s">
        <v>196</v>
      </c>
    </row>
    <row r="54" spans="1:10" ht="37.5" x14ac:dyDescent="0.35">
      <c r="A54" s="318" t="s">
        <v>440</v>
      </c>
      <c r="B54" s="318" t="s">
        <v>418</v>
      </c>
      <c r="C54" s="318" t="s">
        <v>200</v>
      </c>
      <c r="D54" s="319" t="s">
        <v>419</v>
      </c>
      <c r="E54" s="318" t="s">
        <v>264</v>
      </c>
      <c r="F54" s="320">
        <v>370</v>
      </c>
      <c r="G54" s="321">
        <v>10.32</v>
      </c>
      <c r="H54" s="322">
        <v>12.46</v>
      </c>
      <c r="I54" s="321">
        <v>4610.2</v>
      </c>
      <c r="J54" s="286" t="s">
        <v>196</v>
      </c>
    </row>
    <row r="55" spans="1:10" ht="37.5" x14ac:dyDescent="0.35">
      <c r="A55" s="318" t="s">
        <v>441</v>
      </c>
      <c r="B55" s="318" t="s">
        <v>421</v>
      </c>
      <c r="C55" s="318" t="s">
        <v>200</v>
      </c>
      <c r="D55" s="319" t="s">
        <v>422</v>
      </c>
      <c r="E55" s="318" t="s">
        <v>264</v>
      </c>
      <c r="F55" s="320">
        <v>545.5</v>
      </c>
      <c r="G55" s="321">
        <v>8.6</v>
      </c>
      <c r="H55" s="322">
        <v>10.38</v>
      </c>
      <c r="I55" s="321">
        <v>5662.29</v>
      </c>
      <c r="J55" s="286" t="s">
        <v>196</v>
      </c>
    </row>
    <row r="56" spans="1:10" ht="37.5" x14ac:dyDescent="0.35">
      <c r="A56" s="318" t="s">
        <v>442</v>
      </c>
      <c r="B56" s="318" t="s">
        <v>443</v>
      </c>
      <c r="C56" s="318" t="s">
        <v>200</v>
      </c>
      <c r="D56" s="319" t="s">
        <v>444</v>
      </c>
      <c r="E56" s="318" t="s">
        <v>264</v>
      </c>
      <c r="F56" s="320">
        <v>467.8</v>
      </c>
      <c r="G56" s="321">
        <v>8.23</v>
      </c>
      <c r="H56" s="322">
        <v>9.94</v>
      </c>
      <c r="I56" s="321">
        <v>4649.93</v>
      </c>
      <c r="J56" s="286" t="s">
        <v>196</v>
      </c>
    </row>
    <row r="57" spans="1:10" ht="37.5" x14ac:dyDescent="0.35">
      <c r="A57" s="318" t="s">
        <v>445</v>
      </c>
      <c r="B57" s="318" t="s">
        <v>424</v>
      </c>
      <c r="C57" s="318" t="s">
        <v>200</v>
      </c>
      <c r="D57" s="319" t="s">
        <v>425</v>
      </c>
      <c r="E57" s="318" t="s">
        <v>264</v>
      </c>
      <c r="F57" s="320">
        <v>311.8</v>
      </c>
      <c r="G57" s="321">
        <v>14.26</v>
      </c>
      <c r="H57" s="322">
        <v>17.22</v>
      </c>
      <c r="I57" s="321">
        <v>5369.19</v>
      </c>
      <c r="J57" s="286" t="s">
        <v>196</v>
      </c>
    </row>
    <row r="58" spans="1:10" ht="37.5" x14ac:dyDescent="0.35">
      <c r="A58" s="318" t="s">
        <v>446</v>
      </c>
      <c r="B58" s="318" t="s">
        <v>447</v>
      </c>
      <c r="C58" s="318" t="s">
        <v>214</v>
      </c>
      <c r="D58" s="319" t="s">
        <v>448</v>
      </c>
      <c r="E58" s="318" t="s">
        <v>217</v>
      </c>
      <c r="F58" s="320">
        <v>23.2</v>
      </c>
      <c r="G58" s="321">
        <v>779.74</v>
      </c>
      <c r="H58" s="322">
        <v>942</v>
      </c>
      <c r="I58" s="321">
        <v>21854.400000000001</v>
      </c>
      <c r="J58" s="286" t="s">
        <v>196</v>
      </c>
    </row>
    <row r="59" spans="1:10" x14ac:dyDescent="0.35">
      <c r="A59" s="318" t="s">
        <v>449</v>
      </c>
      <c r="B59" s="318" t="s">
        <v>409</v>
      </c>
      <c r="C59" s="318" t="s">
        <v>214</v>
      </c>
      <c r="D59" s="319" t="s">
        <v>410</v>
      </c>
      <c r="E59" s="318" t="s">
        <v>217</v>
      </c>
      <c r="F59" s="320">
        <v>23.2</v>
      </c>
      <c r="G59" s="321">
        <v>228.19</v>
      </c>
      <c r="H59" s="322">
        <v>275.67</v>
      </c>
      <c r="I59" s="321">
        <v>6395.54</v>
      </c>
      <c r="J59" s="286" t="s">
        <v>196</v>
      </c>
    </row>
    <row r="60" spans="1:10" x14ac:dyDescent="0.35">
      <c r="A60" s="324" t="s">
        <v>210</v>
      </c>
      <c r="B60" s="324" t="s">
        <v>198</v>
      </c>
      <c r="C60" s="324"/>
      <c r="D60" s="325" t="s">
        <v>450</v>
      </c>
      <c r="E60" s="324"/>
      <c r="F60" s="326"/>
      <c r="G60" s="327"/>
      <c r="H60" s="327">
        <v>191449.43</v>
      </c>
      <c r="I60" s="327">
        <v>191449.43</v>
      </c>
      <c r="J60" s="328"/>
    </row>
    <row r="61" spans="1:10" ht="37.5" x14ac:dyDescent="0.35">
      <c r="A61" s="318" t="s">
        <v>451</v>
      </c>
      <c r="B61" s="318">
        <v>92768</v>
      </c>
      <c r="C61" s="318" t="s">
        <v>200</v>
      </c>
      <c r="D61" s="319" t="s">
        <v>453</v>
      </c>
      <c r="E61" s="318" t="s">
        <v>264</v>
      </c>
      <c r="F61" s="320">
        <v>429.2</v>
      </c>
      <c r="G61" s="321">
        <v>13.56</v>
      </c>
      <c r="H61" s="322">
        <v>16.38</v>
      </c>
      <c r="I61" s="321">
        <v>7030.29</v>
      </c>
      <c r="J61" s="286" t="s">
        <v>196</v>
      </c>
    </row>
    <row r="62" spans="1:10" ht="37.5" x14ac:dyDescent="0.35">
      <c r="A62" s="318" t="s">
        <v>454</v>
      </c>
      <c r="B62" s="318">
        <v>92769</v>
      </c>
      <c r="C62" s="318" t="s">
        <v>200</v>
      </c>
      <c r="D62" s="319" t="s">
        <v>456</v>
      </c>
      <c r="E62" s="318" t="s">
        <v>264</v>
      </c>
      <c r="F62" s="320">
        <v>128.4</v>
      </c>
      <c r="G62" s="321">
        <v>12.28</v>
      </c>
      <c r="H62" s="322">
        <v>14.83</v>
      </c>
      <c r="I62" s="321">
        <v>1904.17</v>
      </c>
      <c r="J62" s="286" t="s">
        <v>196</v>
      </c>
    </row>
    <row r="63" spans="1:10" ht="37.5" x14ac:dyDescent="0.35">
      <c r="A63" s="318" t="s">
        <v>457</v>
      </c>
      <c r="B63" s="318">
        <v>92770</v>
      </c>
      <c r="C63" s="318" t="s">
        <v>200</v>
      </c>
      <c r="D63" s="319" t="s">
        <v>459</v>
      </c>
      <c r="E63" s="318" t="s">
        <v>264</v>
      </c>
      <c r="F63" s="320">
        <v>70.099999999999994</v>
      </c>
      <c r="G63" s="321">
        <v>11.18</v>
      </c>
      <c r="H63" s="322">
        <v>13.5</v>
      </c>
      <c r="I63" s="321">
        <v>946.35</v>
      </c>
      <c r="J63" s="286" t="s">
        <v>196</v>
      </c>
    </row>
    <row r="64" spans="1:10" ht="37.5" x14ac:dyDescent="0.35">
      <c r="A64" s="318" t="s">
        <v>460</v>
      </c>
      <c r="B64" s="318">
        <v>92771</v>
      </c>
      <c r="C64" s="318" t="s">
        <v>200</v>
      </c>
      <c r="D64" s="319" t="s">
        <v>462</v>
      </c>
      <c r="E64" s="318" t="s">
        <v>264</v>
      </c>
      <c r="F64" s="320">
        <v>126</v>
      </c>
      <c r="G64" s="321">
        <v>9.7899999999999991</v>
      </c>
      <c r="H64" s="322">
        <v>11.82</v>
      </c>
      <c r="I64" s="321">
        <v>1489.32</v>
      </c>
      <c r="J64" s="286" t="s">
        <v>196</v>
      </c>
    </row>
    <row r="65" spans="1:10" ht="37.5" x14ac:dyDescent="0.35">
      <c r="A65" s="318" t="s">
        <v>463</v>
      </c>
      <c r="B65" s="318">
        <v>92772</v>
      </c>
      <c r="C65" s="318" t="s">
        <v>200</v>
      </c>
      <c r="D65" s="319" t="s">
        <v>465</v>
      </c>
      <c r="E65" s="318" t="s">
        <v>264</v>
      </c>
      <c r="F65" s="320">
        <v>252.4</v>
      </c>
      <c r="G65" s="321">
        <v>8.11</v>
      </c>
      <c r="H65" s="322">
        <v>9.7899999999999991</v>
      </c>
      <c r="I65" s="321">
        <v>2470.9899999999998</v>
      </c>
      <c r="J65" s="286" t="s">
        <v>196</v>
      </c>
    </row>
    <row r="66" spans="1:10" ht="37.5" x14ac:dyDescent="0.35">
      <c r="A66" s="318" t="s">
        <v>466</v>
      </c>
      <c r="B66" s="318" t="s">
        <v>447</v>
      </c>
      <c r="C66" s="318" t="s">
        <v>214</v>
      </c>
      <c r="D66" s="319" t="s">
        <v>448</v>
      </c>
      <c r="E66" s="318" t="s">
        <v>217</v>
      </c>
      <c r="F66" s="320">
        <v>34.700000000000003</v>
      </c>
      <c r="G66" s="321">
        <v>779.74</v>
      </c>
      <c r="H66" s="322">
        <v>942</v>
      </c>
      <c r="I66" s="321">
        <v>32687.4</v>
      </c>
      <c r="J66" s="286" t="s">
        <v>196</v>
      </c>
    </row>
    <row r="67" spans="1:10" x14ac:dyDescent="0.35">
      <c r="A67" s="318" t="s">
        <v>467</v>
      </c>
      <c r="B67" s="318" t="s">
        <v>409</v>
      </c>
      <c r="C67" s="318" t="s">
        <v>214</v>
      </c>
      <c r="D67" s="319" t="s">
        <v>410</v>
      </c>
      <c r="E67" s="318" t="s">
        <v>217</v>
      </c>
      <c r="F67" s="320">
        <v>34.700000000000003</v>
      </c>
      <c r="G67" s="321">
        <v>228.19</v>
      </c>
      <c r="H67" s="322">
        <v>275.67</v>
      </c>
      <c r="I67" s="321">
        <v>9565.74</v>
      </c>
      <c r="J67" s="286" t="s">
        <v>196</v>
      </c>
    </row>
    <row r="68" spans="1:10" ht="25" x14ac:dyDescent="0.35">
      <c r="A68" s="318" t="s">
        <v>468</v>
      </c>
      <c r="B68" s="318" t="s">
        <v>469</v>
      </c>
      <c r="C68" s="318" t="s">
        <v>214</v>
      </c>
      <c r="D68" s="319" t="s">
        <v>470</v>
      </c>
      <c r="E68" s="318" t="s">
        <v>205</v>
      </c>
      <c r="F68" s="320">
        <v>539.41</v>
      </c>
      <c r="G68" s="321">
        <v>115.84</v>
      </c>
      <c r="H68" s="322">
        <v>139.94</v>
      </c>
      <c r="I68" s="321">
        <v>75485.03</v>
      </c>
      <c r="J68" s="286" t="s">
        <v>196</v>
      </c>
    </row>
    <row r="69" spans="1:10" ht="37.5" x14ac:dyDescent="0.35">
      <c r="A69" s="318" t="s">
        <v>471</v>
      </c>
      <c r="B69" s="318" t="s">
        <v>472</v>
      </c>
      <c r="C69" s="318" t="s">
        <v>214</v>
      </c>
      <c r="D69" s="319" t="s">
        <v>473</v>
      </c>
      <c r="E69" s="318" t="s">
        <v>205</v>
      </c>
      <c r="F69" s="320">
        <v>631.11</v>
      </c>
      <c r="G69" s="321">
        <v>18.68</v>
      </c>
      <c r="H69" s="322">
        <v>22.56</v>
      </c>
      <c r="I69" s="321">
        <v>14237.84</v>
      </c>
      <c r="J69" s="286" t="s">
        <v>196</v>
      </c>
    </row>
    <row r="70" spans="1:10" ht="37.5" x14ac:dyDescent="0.35">
      <c r="A70" s="318" t="s">
        <v>474</v>
      </c>
      <c r="B70" s="318">
        <v>101792</v>
      </c>
      <c r="C70" s="318" t="s">
        <v>200</v>
      </c>
      <c r="D70" s="319" t="s">
        <v>476</v>
      </c>
      <c r="E70" s="318" t="s">
        <v>217</v>
      </c>
      <c r="F70" s="320">
        <v>1914.91</v>
      </c>
      <c r="G70" s="321">
        <v>19.73</v>
      </c>
      <c r="H70" s="322">
        <v>23.83</v>
      </c>
      <c r="I70" s="321">
        <v>45632.3</v>
      </c>
      <c r="J70" s="286" t="s">
        <v>196</v>
      </c>
    </row>
    <row r="71" spans="1:10" x14ac:dyDescent="0.35">
      <c r="A71" s="324" t="s">
        <v>211</v>
      </c>
      <c r="B71" s="324" t="s">
        <v>198</v>
      </c>
      <c r="C71" s="324"/>
      <c r="D71" s="325" t="s">
        <v>477</v>
      </c>
      <c r="E71" s="324"/>
      <c r="F71" s="326">
        <v>1</v>
      </c>
      <c r="G71" s="327"/>
      <c r="H71" s="327">
        <v>2134.62</v>
      </c>
      <c r="I71" s="327">
        <v>2134.62</v>
      </c>
      <c r="J71" s="328"/>
    </row>
    <row r="72" spans="1:10" ht="25" x14ac:dyDescent="0.35">
      <c r="A72" s="318" t="s">
        <v>478</v>
      </c>
      <c r="B72" s="318">
        <v>97103</v>
      </c>
      <c r="C72" s="318" t="s">
        <v>200</v>
      </c>
      <c r="D72" s="319" t="s">
        <v>480</v>
      </c>
      <c r="E72" s="318" t="s">
        <v>205</v>
      </c>
      <c r="F72" s="320">
        <v>6.25</v>
      </c>
      <c r="G72" s="321">
        <v>282.70999999999998</v>
      </c>
      <c r="H72" s="322">
        <v>341.54</v>
      </c>
      <c r="I72" s="321">
        <v>2134.62</v>
      </c>
      <c r="J72" s="286" t="s">
        <v>196</v>
      </c>
    </row>
    <row r="73" spans="1:10" x14ac:dyDescent="0.35">
      <c r="A73" s="276">
        <v>4</v>
      </c>
      <c r="B73" s="276" t="s">
        <v>198</v>
      </c>
      <c r="C73" s="276"/>
      <c r="D73" s="277" t="s">
        <v>482</v>
      </c>
      <c r="E73" s="276"/>
      <c r="F73" s="278">
        <v>1</v>
      </c>
      <c r="G73" s="280"/>
      <c r="H73" s="279">
        <v>224273.76</v>
      </c>
      <c r="I73" s="280">
        <v>224273.76</v>
      </c>
      <c r="J73" s="281"/>
    </row>
    <row r="74" spans="1:10" x14ac:dyDescent="0.35">
      <c r="A74" s="324" t="s">
        <v>216</v>
      </c>
      <c r="B74" s="324" t="s">
        <v>198</v>
      </c>
      <c r="C74" s="324"/>
      <c r="D74" s="325" t="s">
        <v>483</v>
      </c>
      <c r="E74" s="324"/>
      <c r="F74" s="326">
        <v>1</v>
      </c>
      <c r="G74" s="327"/>
      <c r="H74" s="327">
        <v>141714.04</v>
      </c>
      <c r="I74" s="327">
        <v>141714.04</v>
      </c>
      <c r="J74" s="328"/>
    </row>
    <row r="75" spans="1:10" ht="50" x14ac:dyDescent="0.35">
      <c r="A75" s="318" t="s">
        <v>484</v>
      </c>
      <c r="B75" s="318">
        <v>103324</v>
      </c>
      <c r="C75" s="318" t="s">
        <v>200</v>
      </c>
      <c r="D75" s="319" t="s">
        <v>486</v>
      </c>
      <c r="E75" s="318" t="s">
        <v>205</v>
      </c>
      <c r="F75" s="320">
        <v>888.77</v>
      </c>
      <c r="G75" s="321">
        <v>91.26</v>
      </c>
      <c r="H75" s="322">
        <v>110.25</v>
      </c>
      <c r="I75" s="321">
        <v>97986.89</v>
      </c>
      <c r="J75" s="286" t="s">
        <v>196</v>
      </c>
    </row>
    <row r="76" spans="1:10" ht="37.5" x14ac:dyDescent="0.35">
      <c r="A76" s="318" t="s">
        <v>487</v>
      </c>
      <c r="B76" s="318" t="s">
        <v>488</v>
      </c>
      <c r="C76" s="318" t="s">
        <v>214</v>
      </c>
      <c r="D76" s="319" t="s">
        <v>489</v>
      </c>
      <c r="E76" s="318" t="s">
        <v>205</v>
      </c>
      <c r="F76" s="320">
        <v>76.23</v>
      </c>
      <c r="G76" s="321">
        <v>245.28</v>
      </c>
      <c r="H76" s="322">
        <v>296.32</v>
      </c>
      <c r="I76" s="321">
        <v>22588.47</v>
      </c>
      <c r="J76" s="286" t="s">
        <v>196</v>
      </c>
    </row>
    <row r="77" spans="1:10" ht="25" x14ac:dyDescent="0.35">
      <c r="A77" s="318" t="s">
        <v>490</v>
      </c>
      <c r="B77" s="318">
        <v>93191</v>
      </c>
      <c r="C77" s="318" t="s">
        <v>200</v>
      </c>
      <c r="D77" s="319" t="s">
        <v>492</v>
      </c>
      <c r="E77" s="318" t="s">
        <v>208</v>
      </c>
      <c r="F77" s="320">
        <v>114.15</v>
      </c>
      <c r="G77" s="321">
        <v>76.38</v>
      </c>
      <c r="H77" s="322">
        <v>92.27</v>
      </c>
      <c r="I77" s="321">
        <v>10532.62</v>
      </c>
      <c r="J77" s="286" t="s">
        <v>196</v>
      </c>
    </row>
    <row r="78" spans="1:10" ht="25" x14ac:dyDescent="0.35">
      <c r="A78" s="318" t="s">
        <v>493</v>
      </c>
      <c r="B78" s="318">
        <v>93199</v>
      </c>
      <c r="C78" s="318" t="s">
        <v>200</v>
      </c>
      <c r="D78" s="319" t="s">
        <v>495</v>
      </c>
      <c r="E78" s="318" t="s">
        <v>208</v>
      </c>
      <c r="F78" s="320">
        <v>48.8</v>
      </c>
      <c r="G78" s="321">
        <v>55.63</v>
      </c>
      <c r="H78" s="322">
        <v>67.2</v>
      </c>
      <c r="I78" s="321">
        <v>3279.36</v>
      </c>
      <c r="J78" s="286" t="s">
        <v>196</v>
      </c>
    </row>
    <row r="79" spans="1:10" ht="25" x14ac:dyDescent="0.35">
      <c r="A79" s="318" t="s">
        <v>496</v>
      </c>
      <c r="B79" s="318">
        <v>93200</v>
      </c>
      <c r="C79" s="318" t="s">
        <v>200</v>
      </c>
      <c r="D79" s="319" t="s">
        <v>498</v>
      </c>
      <c r="E79" s="318" t="s">
        <v>208</v>
      </c>
      <c r="F79" s="320">
        <v>416.29</v>
      </c>
      <c r="G79" s="321">
        <v>14.57</v>
      </c>
      <c r="H79" s="322">
        <v>17.600000000000001</v>
      </c>
      <c r="I79" s="321">
        <v>7326.7</v>
      </c>
      <c r="J79" s="286" t="s">
        <v>196</v>
      </c>
    </row>
    <row r="80" spans="1:10" x14ac:dyDescent="0.35">
      <c r="A80" s="324" t="s">
        <v>218</v>
      </c>
      <c r="B80" s="324" t="s">
        <v>198</v>
      </c>
      <c r="C80" s="324"/>
      <c r="D80" s="325" t="s">
        <v>499</v>
      </c>
      <c r="E80" s="324"/>
      <c r="F80" s="326">
        <v>1</v>
      </c>
      <c r="G80" s="327"/>
      <c r="H80" s="327">
        <v>64369</v>
      </c>
      <c r="I80" s="327">
        <v>64369</v>
      </c>
      <c r="J80" s="328"/>
    </row>
    <row r="81" spans="1:10" ht="62.5" x14ac:dyDescent="0.35">
      <c r="A81" s="318" t="s">
        <v>500</v>
      </c>
      <c r="B81" s="318" t="s">
        <v>501</v>
      </c>
      <c r="C81" s="318" t="s">
        <v>214</v>
      </c>
      <c r="D81" s="319" t="s">
        <v>502</v>
      </c>
      <c r="E81" s="318" t="s">
        <v>205</v>
      </c>
      <c r="F81" s="320">
        <v>107.07</v>
      </c>
      <c r="G81" s="321">
        <v>131.97</v>
      </c>
      <c r="H81" s="322">
        <v>159.43</v>
      </c>
      <c r="I81" s="321">
        <v>17070.169999999998</v>
      </c>
      <c r="J81" s="286" t="s">
        <v>196</v>
      </c>
    </row>
    <row r="82" spans="1:10" ht="62.5" x14ac:dyDescent="0.35">
      <c r="A82" s="318" t="s">
        <v>503</v>
      </c>
      <c r="B82" s="318" t="s">
        <v>504</v>
      </c>
      <c r="C82" s="318" t="s">
        <v>214</v>
      </c>
      <c r="D82" s="319" t="s">
        <v>505</v>
      </c>
      <c r="E82" s="318" t="s">
        <v>205</v>
      </c>
      <c r="F82" s="320">
        <v>91.66</v>
      </c>
      <c r="G82" s="321">
        <v>202.62</v>
      </c>
      <c r="H82" s="322">
        <v>244.78</v>
      </c>
      <c r="I82" s="321">
        <v>22436.53</v>
      </c>
      <c r="J82" s="286" t="s">
        <v>196</v>
      </c>
    </row>
    <row r="83" spans="1:10" ht="62.5" x14ac:dyDescent="0.35">
      <c r="A83" s="318" t="s">
        <v>506</v>
      </c>
      <c r="B83" s="318" t="s">
        <v>507</v>
      </c>
      <c r="C83" s="318" t="s">
        <v>214</v>
      </c>
      <c r="D83" s="319" t="s">
        <v>508</v>
      </c>
      <c r="E83" s="318" t="s">
        <v>205</v>
      </c>
      <c r="F83" s="320">
        <v>10.56</v>
      </c>
      <c r="G83" s="321">
        <v>322.75</v>
      </c>
      <c r="H83" s="322">
        <v>389.91</v>
      </c>
      <c r="I83" s="321">
        <v>4117.4399999999996</v>
      </c>
      <c r="J83" s="286" t="s">
        <v>196</v>
      </c>
    </row>
    <row r="84" spans="1:10" ht="62.5" x14ac:dyDescent="0.35">
      <c r="A84" s="318" t="s">
        <v>509</v>
      </c>
      <c r="B84" s="318" t="s">
        <v>510</v>
      </c>
      <c r="C84" s="318" t="s">
        <v>214</v>
      </c>
      <c r="D84" s="319" t="s">
        <v>511</v>
      </c>
      <c r="E84" s="318" t="s">
        <v>205</v>
      </c>
      <c r="F84" s="320">
        <v>50.5</v>
      </c>
      <c r="G84" s="321">
        <v>295.13</v>
      </c>
      <c r="H84" s="322">
        <v>356.54</v>
      </c>
      <c r="I84" s="321">
        <v>18005.27</v>
      </c>
      <c r="J84" s="286" t="s">
        <v>196</v>
      </c>
    </row>
    <row r="85" spans="1:10" ht="25" x14ac:dyDescent="0.35">
      <c r="A85" s="318" t="s">
        <v>512</v>
      </c>
      <c r="B85" s="318">
        <v>96374</v>
      </c>
      <c r="C85" s="318" t="s">
        <v>200</v>
      </c>
      <c r="D85" s="319" t="s">
        <v>514</v>
      </c>
      <c r="E85" s="318" t="s">
        <v>208</v>
      </c>
      <c r="F85" s="320">
        <v>77.94</v>
      </c>
      <c r="G85" s="321">
        <v>29.1</v>
      </c>
      <c r="H85" s="322">
        <v>35.15</v>
      </c>
      <c r="I85" s="321">
        <v>2739.59</v>
      </c>
      <c r="J85" s="286" t="s">
        <v>196</v>
      </c>
    </row>
    <row r="86" spans="1:10" x14ac:dyDescent="0.35">
      <c r="A86" s="324" t="s">
        <v>219</v>
      </c>
      <c r="B86" s="324" t="s">
        <v>198</v>
      </c>
      <c r="C86" s="324"/>
      <c r="D86" s="325" t="s">
        <v>515</v>
      </c>
      <c r="E86" s="324"/>
      <c r="F86" s="326">
        <v>1</v>
      </c>
      <c r="G86" s="327"/>
      <c r="H86" s="327">
        <v>18190.72</v>
      </c>
      <c r="I86" s="327">
        <v>18190.72</v>
      </c>
      <c r="J86" s="328"/>
    </row>
    <row r="87" spans="1:10" ht="25" x14ac:dyDescent="0.35">
      <c r="A87" s="318" t="s">
        <v>516</v>
      </c>
      <c r="B87" s="318">
        <v>102257</v>
      </c>
      <c r="C87" s="318" t="s">
        <v>200</v>
      </c>
      <c r="D87" s="319" t="s">
        <v>518</v>
      </c>
      <c r="E87" s="318" t="s">
        <v>205</v>
      </c>
      <c r="F87" s="320">
        <v>36.380000000000003</v>
      </c>
      <c r="G87" s="321">
        <v>413.89</v>
      </c>
      <c r="H87" s="322">
        <v>500.02</v>
      </c>
      <c r="I87" s="321">
        <v>18190.72</v>
      </c>
      <c r="J87" s="286" t="s">
        <v>196</v>
      </c>
    </row>
    <row r="88" spans="1:10" x14ac:dyDescent="0.35">
      <c r="A88" s="276">
        <v>5</v>
      </c>
      <c r="B88" s="276" t="s">
        <v>198</v>
      </c>
      <c r="C88" s="276"/>
      <c r="D88" s="277" t="s">
        <v>520</v>
      </c>
      <c r="E88" s="276"/>
      <c r="F88" s="278">
        <v>1</v>
      </c>
      <c r="G88" s="280"/>
      <c r="H88" s="279">
        <v>102450.27</v>
      </c>
      <c r="I88" s="280">
        <v>102450.27</v>
      </c>
      <c r="J88" s="281"/>
    </row>
    <row r="89" spans="1:10" x14ac:dyDescent="0.35">
      <c r="A89" s="324" t="s">
        <v>228</v>
      </c>
      <c r="B89" s="324" t="s">
        <v>198</v>
      </c>
      <c r="C89" s="324"/>
      <c r="D89" s="325" t="s">
        <v>412</v>
      </c>
      <c r="E89" s="324"/>
      <c r="F89" s="326">
        <v>1</v>
      </c>
      <c r="G89" s="327"/>
      <c r="H89" s="327">
        <v>31749.97</v>
      </c>
      <c r="I89" s="327">
        <v>31749.97</v>
      </c>
      <c r="J89" s="328"/>
    </row>
    <row r="90" spans="1:10" ht="62.5" x14ac:dyDescent="0.35">
      <c r="A90" s="318" t="s">
        <v>521</v>
      </c>
      <c r="B90" s="318">
        <v>100383</v>
      </c>
      <c r="C90" s="318" t="s">
        <v>200</v>
      </c>
      <c r="D90" s="319" t="s">
        <v>523</v>
      </c>
      <c r="E90" s="318" t="s">
        <v>205</v>
      </c>
      <c r="F90" s="320">
        <v>490.12</v>
      </c>
      <c r="G90" s="321">
        <v>26.78</v>
      </c>
      <c r="H90" s="322">
        <v>32.35</v>
      </c>
      <c r="I90" s="321">
        <v>15855.38</v>
      </c>
      <c r="J90" s="286" t="s">
        <v>196</v>
      </c>
    </row>
    <row r="91" spans="1:10" ht="50" x14ac:dyDescent="0.35">
      <c r="A91" s="318" t="s">
        <v>524</v>
      </c>
      <c r="B91" s="318">
        <v>92543</v>
      </c>
      <c r="C91" s="318" t="s">
        <v>200</v>
      </c>
      <c r="D91" s="319" t="s">
        <v>526</v>
      </c>
      <c r="E91" s="318" t="s">
        <v>205</v>
      </c>
      <c r="F91" s="320">
        <v>490.12</v>
      </c>
      <c r="G91" s="321">
        <v>26.85</v>
      </c>
      <c r="H91" s="322">
        <v>32.43</v>
      </c>
      <c r="I91" s="321">
        <v>15894.59</v>
      </c>
      <c r="J91" s="286" t="s">
        <v>196</v>
      </c>
    </row>
    <row r="92" spans="1:10" x14ac:dyDescent="0.35">
      <c r="A92" s="324" t="s">
        <v>231</v>
      </c>
      <c r="B92" s="324" t="s">
        <v>198</v>
      </c>
      <c r="C92" s="324"/>
      <c r="D92" s="325" t="s">
        <v>527</v>
      </c>
      <c r="E92" s="324"/>
      <c r="F92" s="326">
        <v>1</v>
      </c>
      <c r="G92" s="327"/>
      <c r="H92" s="327">
        <v>28838.66</v>
      </c>
      <c r="I92" s="327">
        <v>28838.66</v>
      </c>
      <c r="J92" s="328"/>
    </row>
    <row r="93" spans="1:10" ht="50" x14ac:dyDescent="0.35">
      <c r="A93" s="318" t="s">
        <v>528</v>
      </c>
      <c r="B93" s="318">
        <v>94207</v>
      </c>
      <c r="C93" s="318" t="s">
        <v>200</v>
      </c>
      <c r="D93" s="319" t="s">
        <v>530</v>
      </c>
      <c r="E93" s="318" t="s">
        <v>205</v>
      </c>
      <c r="F93" s="320">
        <v>490.12</v>
      </c>
      <c r="G93" s="321">
        <v>48.71</v>
      </c>
      <c r="H93" s="322">
        <v>58.84</v>
      </c>
      <c r="I93" s="321">
        <v>28838.66</v>
      </c>
      <c r="J93" s="286" t="s">
        <v>196</v>
      </c>
    </row>
    <row r="94" spans="1:10" x14ac:dyDescent="0.35">
      <c r="A94" s="324" t="s">
        <v>531</v>
      </c>
      <c r="B94" s="324" t="s">
        <v>198</v>
      </c>
      <c r="C94" s="324"/>
      <c r="D94" s="325" t="s">
        <v>532</v>
      </c>
      <c r="E94" s="324"/>
      <c r="F94" s="326">
        <v>1</v>
      </c>
      <c r="G94" s="327"/>
      <c r="H94" s="327">
        <v>41861.64</v>
      </c>
      <c r="I94" s="327">
        <v>41861.64</v>
      </c>
      <c r="J94" s="328"/>
    </row>
    <row r="95" spans="1:10" ht="37.5" x14ac:dyDescent="0.35">
      <c r="A95" s="318" t="s">
        <v>533</v>
      </c>
      <c r="B95" s="318">
        <v>94229</v>
      </c>
      <c r="C95" s="318" t="s">
        <v>200</v>
      </c>
      <c r="D95" s="319" t="s">
        <v>535</v>
      </c>
      <c r="E95" s="318" t="s">
        <v>208</v>
      </c>
      <c r="F95" s="320">
        <v>154.4</v>
      </c>
      <c r="G95" s="321">
        <v>163.35</v>
      </c>
      <c r="H95" s="322">
        <v>197.34</v>
      </c>
      <c r="I95" s="321">
        <v>30469.29</v>
      </c>
      <c r="J95" s="286" t="s">
        <v>196</v>
      </c>
    </row>
    <row r="96" spans="1:10" ht="25" x14ac:dyDescent="0.35">
      <c r="A96" s="318" t="s">
        <v>536</v>
      </c>
      <c r="B96" s="318">
        <v>94231</v>
      </c>
      <c r="C96" s="318" t="s">
        <v>200</v>
      </c>
      <c r="D96" s="319" t="s">
        <v>538</v>
      </c>
      <c r="E96" s="318" t="s">
        <v>208</v>
      </c>
      <c r="F96" s="320">
        <v>53.63</v>
      </c>
      <c r="G96" s="321">
        <v>50.3</v>
      </c>
      <c r="H96" s="322">
        <v>60.76</v>
      </c>
      <c r="I96" s="321">
        <v>3258.55</v>
      </c>
      <c r="J96" s="286" t="s">
        <v>196</v>
      </c>
    </row>
    <row r="97" spans="1:10" ht="37.5" x14ac:dyDescent="0.35">
      <c r="A97" s="318" t="s">
        <v>539</v>
      </c>
      <c r="B97" s="318">
        <v>94451</v>
      </c>
      <c r="C97" s="318" t="s">
        <v>200</v>
      </c>
      <c r="D97" s="319" t="s">
        <v>541</v>
      </c>
      <c r="E97" s="318" t="s">
        <v>208</v>
      </c>
      <c r="F97" s="320">
        <v>74.2</v>
      </c>
      <c r="G97" s="321">
        <v>90.74</v>
      </c>
      <c r="H97" s="322">
        <v>109.62</v>
      </c>
      <c r="I97" s="321">
        <v>8133.8</v>
      </c>
      <c r="J97" s="286" t="s">
        <v>196</v>
      </c>
    </row>
    <row r="98" spans="1:10" x14ac:dyDescent="0.35">
      <c r="A98" s="276">
        <v>6</v>
      </c>
      <c r="B98" s="276" t="s">
        <v>198</v>
      </c>
      <c r="C98" s="276"/>
      <c r="D98" s="277" t="s">
        <v>543</v>
      </c>
      <c r="E98" s="276"/>
      <c r="F98" s="278">
        <v>1</v>
      </c>
      <c r="G98" s="280"/>
      <c r="H98" s="279">
        <v>44083.17</v>
      </c>
      <c r="I98" s="280">
        <v>44083.17</v>
      </c>
      <c r="J98" s="281"/>
    </row>
    <row r="99" spans="1:10" ht="37.5" x14ac:dyDescent="0.35">
      <c r="A99" s="318" t="s">
        <v>235</v>
      </c>
      <c r="B99" s="318">
        <v>98565</v>
      </c>
      <c r="C99" s="318" t="s">
        <v>200</v>
      </c>
      <c r="D99" s="319" t="s">
        <v>545</v>
      </c>
      <c r="E99" s="318" t="s">
        <v>205</v>
      </c>
      <c r="F99" s="320">
        <v>107.01</v>
      </c>
      <c r="G99" s="321">
        <v>66.069999999999993</v>
      </c>
      <c r="H99" s="322">
        <v>79.81</v>
      </c>
      <c r="I99" s="321">
        <v>8540.4599999999991</v>
      </c>
      <c r="J99" s="286" t="s">
        <v>196</v>
      </c>
    </row>
    <row r="100" spans="1:10" ht="37.5" x14ac:dyDescent="0.35">
      <c r="A100" s="318" t="s">
        <v>546</v>
      </c>
      <c r="B100" s="318">
        <v>98556</v>
      </c>
      <c r="C100" s="318" t="s">
        <v>200</v>
      </c>
      <c r="D100" s="319" t="s">
        <v>548</v>
      </c>
      <c r="E100" s="318" t="s">
        <v>205</v>
      </c>
      <c r="F100" s="320">
        <v>222.3</v>
      </c>
      <c r="G100" s="321">
        <v>65.599999999999994</v>
      </c>
      <c r="H100" s="322">
        <v>79.25</v>
      </c>
      <c r="I100" s="321">
        <v>17617.27</v>
      </c>
      <c r="J100" s="286" t="s">
        <v>196</v>
      </c>
    </row>
    <row r="101" spans="1:10" ht="25" x14ac:dyDescent="0.35">
      <c r="A101" s="318" t="s">
        <v>549</v>
      </c>
      <c r="B101" s="318">
        <v>98555</v>
      </c>
      <c r="C101" s="318" t="s">
        <v>200</v>
      </c>
      <c r="D101" s="319" t="s">
        <v>551</v>
      </c>
      <c r="E101" s="318" t="s">
        <v>205</v>
      </c>
      <c r="F101" s="320">
        <v>416.29</v>
      </c>
      <c r="G101" s="321">
        <v>35.65</v>
      </c>
      <c r="H101" s="322">
        <v>43.06</v>
      </c>
      <c r="I101" s="321">
        <v>17925.439999999999</v>
      </c>
      <c r="J101" s="286" t="s">
        <v>196</v>
      </c>
    </row>
    <row r="102" spans="1:10" x14ac:dyDescent="0.35">
      <c r="A102" s="276">
        <v>7</v>
      </c>
      <c r="B102" s="276" t="s">
        <v>198</v>
      </c>
      <c r="C102" s="276"/>
      <c r="D102" s="277" t="s">
        <v>553</v>
      </c>
      <c r="E102" s="276"/>
      <c r="F102" s="278">
        <v>1</v>
      </c>
      <c r="G102" s="280"/>
      <c r="H102" s="279">
        <v>207117.54</v>
      </c>
      <c r="I102" s="280">
        <v>207117.54</v>
      </c>
      <c r="J102" s="281"/>
    </row>
    <row r="103" spans="1:10" x14ac:dyDescent="0.35">
      <c r="A103" s="324" t="s">
        <v>554</v>
      </c>
      <c r="B103" s="324" t="s">
        <v>198</v>
      </c>
      <c r="C103" s="324"/>
      <c r="D103" s="325" t="s">
        <v>555</v>
      </c>
      <c r="E103" s="324"/>
      <c r="F103" s="326">
        <v>1</v>
      </c>
      <c r="G103" s="327"/>
      <c r="H103" s="327">
        <v>52599.519999999997</v>
      </c>
      <c r="I103" s="327">
        <v>52599.519999999997</v>
      </c>
      <c r="J103" s="328"/>
    </row>
    <row r="104" spans="1:10" x14ac:dyDescent="0.35">
      <c r="A104" s="324" t="s">
        <v>556</v>
      </c>
      <c r="B104" s="324" t="s">
        <v>198</v>
      </c>
      <c r="C104" s="324"/>
      <c r="D104" s="325" t="s">
        <v>557</v>
      </c>
      <c r="E104" s="324"/>
      <c r="F104" s="326">
        <v>1</v>
      </c>
      <c r="G104" s="327"/>
      <c r="H104" s="327">
        <v>52599.519999999997</v>
      </c>
      <c r="I104" s="327">
        <v>52599.519999999997</v>
      </c>
      <c r="J104" s="328"/>
    </row>
    <row r="105" spans="1:10" ht="62.5" x14ac:dyDescent="0.35">
      <c r="A105" s="318" t="s">
        <v>558</v>
      </c>
      <c r="B105" s="318">
        <v>90844</v>
      </c>
      <c r="C105" s="318" t="s">
        <v>200</v>
      </c>
      <c r="D105" s="319" t="s">
        <v>560</v>
      </c>
      <c r="E105" s="318" t="s">
        <v>226</v>
      </c>
      <c r="F105" s="320">
        <v>12</v>
      </c>
      <c r="G105" s="321">
        <v>1354.75</v>
      </c>
      <c r="H105" s="322">
        <v>1636.67</v>
      </c>
      <c r="I105" s="321">
        <v>19640.04</v>
      </c>
      <c r="J105" s="286" t="s">
        <v>196</v>
      </c>
    </row>
    <row r="106" spans="1:10" ht="62.5" x14ac:dyDescent="0.35">
      <c r="A106" s="318" t="s">
        <v>561</v>
      </c>
      <c r="B106" s="318">
        <v>90843</v>
      </c>
      <c r="C106" s="318" t="s">
        <v>200</v>
      </c>
      <c r="D106" s="319" t="s">
        <v>563</v>
      </c>
      <c r="E106" s="318" t="s">
        <v>226</v>
      </c>
      <c r="F106" s="320">
        <v>8</v>
      </c>
      <c r="G106" s="321">
        <v>1268.57</v>
      </c>
      <c r="H106" s="322">
        <v>1532.55</v>
      </c>
      <c r="I106" s="321">
        <v>12260.4</v>
      </c>
      <c r="J106" s="286" t="s">
        <v>196</v>
      </c>
    </row>
    <row r="107" spans="1:10" x14ac:dyDescent="0.35">
      <c r="A107" s="318" t="s">
        <v>564</v>
      </c>
      <c r="B107" s="318" t="s">
        <v>565</v>
      </c>
      <c r="C107" s="318" t="s">
        <v>214</v>
      </c>
      <c r="D107" s="319" t="s">
        <v>566</v>
      </c>
      <c r="E107" s="318" t="s">
        <v>205</v>
      </c>
      <c r="F107" s="320">
        <v>7.98</v>
      </c>
      <c r="G107" s="321">
        <v>2147.0700000000002</v>
      </c>
      <c r="H107" s="322">
        <v>2593.87</v>
      </c>
      <c r="I107" s="321">
        <v>20699.080000000002</v>
      </c>
      <c r="J107" s="286" t="s">
        <v>196</v>
      </c>
    </row>
    <row r="108" spans="1:10" x14ac:dyDescent="0.35">
      <c r="A108" s="324" t="s">
        <v>567</v>
      </c>
      <c r="B108" s="324" t="s">
        <v>198</v>
      </c>
      <c r="C108" s="324"/>
      <c r="D108" s="325" t="s">
        <v>568</v>
      </c>
      <c r="E108" s="324"/>
      <c r="F108" s="326">
        <v>1</v>
      </c>
      <c r="G108" s="327"/>
      <c r="H108" s="327">
        <v>105767.11</v>
      </c>
      <c r="I108" s="327">
        <v>105767.11</v>
      </c>
      <c r="J108" s="328"/>
    </row>
    <row r="109" spans="1:10" x14ac:dyDescent="0.35">
      <c r="A109" s="324" t="s">
        <v>569</v>
      </c>
      <c r="B109" s="324" t="s">
        <v>198</v>
      </c>
      <c r="C109" s="324"/>
      <c r="D109" s="325" t="s">
        <v>570</v>
      </c>
      <c r="E109" s="324"/>
      <c r="F109" s="326">
        <v>1</v>
      </c>
      <c r="G109" s="327"/>
      <c r="H109" s="327">
        <v>91223.6</v>
      </c>
      <c r="I109" s="327">
        <v>91223.6</v>
      </c>
      <c r="J109" s="328" t="s">
        <v>196</v>
      </c>
    </row>
    <row r="110" spans="1:10" ht="37.5" x14ac:dyDescent="0.35">
      <c r="A110" s="318" t="s">
        <v>571</v>
      </c>
      <c r="B110" s="318">
        <v>91341</v>
      </c>
      <c r="C110" s="318" t="s">
        <v>200</v>
      </c>
      <c r="D110" s="319" t="s">
        <v>1457</v>
      </c>
      <c r="E110" s="318" t="s">
        <v>205</v>
      </c>
      <c r="F110" s="320">
        <v>24.01</v>
      </c>
      <c r="G110" s="321">
        <v>474.8</v>
      </c>
      <c r="H110" s="322">
        <v>573.6</v>
      </c>
      <c r="I110" s="321">
        <v>13772.13</v>
      </c>
      <c r="J110" s="286" t="s">
        <v>196</v>
      </c>
    </row>
    <row r="111" spans="1:10" ht="25" x14ac:dyDescent="0.35">
      <c r="A111" s="318" t="s">
        <v>572</v>
      </c>
      <c r="B111" s="318">
        <v>13764</v>
      </c>
      <c r="C111" s="318" t="s">
        <v>1803</v>
      </c>
      <c r="D111" s="319" t="s">
        <v>2656</v>
      </c>
      <c r="E111" s="318" t="s">
        <v>205</v>
      </c>
      <c r="F111" s="320">
        <v>2</v>
      </c>
      <c r="G111" s="321">
        <v>803.7</v>
      </c>
      <c r="H111" s="322">
        <v>970.94</v>
      </c>
      <c r="I111" s="321">
        <v>1941.88</v>
      </c>
      <c r="J111" s="286" t="s">
        <v>196</v>
      </c>
    </row>
    <row r="112" spans="1:10" x14ac:dyDescent="0.35">
      <c r="A112" s="318" t="s">
        <v>573</v>
      </c>
      <c r="B112" s="318" t="s">
        <v>574</v>
      </c>
      <c r="C112" s="318" t="s">
        <v>214</v>
      </c>
      <c r="D112" s="319" t="s">
        <v>575</v>
      </c>
      <c r="E112" s="318" t="s">
        <v>205</v>
      </c>
      <c r="F112" s="320">
        <v>1.68</v>
      </c>
      <c r="G112" s="321">
        <v>1514.58</v>
      </c>
      <c r="H112" s="322">
        <v>1829.76</v>
      </c>
      <c r="I112" s="321">
        <v>3073.99</v>
      </c>
      <c r="J112" s="286" t="s">
        <v>196</v>
      </c>
    </row>
    <row r="113" spans="1:10" ht="25" x14ac:dyDescent="0.35">
      <c r="A113" s="318" t="s">
        <v>576</v>
      </c>
      <c r="B113" s="318" t="s">
        <v>577</v>
      </c>
      <c r="C113" s="318" t="s">
        <v>214</v>
      </c>
      <c r="D113" s="319" t="s">
        <v>578</v>
      </c>
      <c r="E113" s="318" t="s">
        <v>205</v>
      </c>
      <c r="F113" s="320">
        <v>44.5</v>
      </c>
      <c r="G113" s="321">
        <v>952.22</v>
      </c>
      <c r="H113" s="322">
        <v>1150.3699999999999</v>
      </c>
      <c r="I113" s="321">
        <v>51191.46</v>
      </c>
      <c r="J113" s="286" t="s">
        <v>196</v>
      </c>
    </row>
    <row r="114" spans="1:10" ht="25" x14ac:dyDescent="0.35">
      <c r="A114" s="318" t="s">
        <v>579</v>
      </c>
      <c r="B114" s="318" t="s">
        <v>580</v>
      </c>
      <c r="C114" s="318" t="s">
        <v>214</v>
      </c>
      <c r="D114" s="319" t="s">
        <v>581</v>
      </c>
      <c r="E114" s="318" t="s">
        <v>205</v>
      </c>
      <c r="F114" s="320">
        <v>8.74</v>
      </c>
      <c r="G114" s="321">
        <v>2011.99</v>
      </c>
      <c r="H114" s="322">
        <v>2430.6799999999998</v>
      </c>
      <c r="I114" s="321">
        <v>21244.14</v>
      </c>
      <c r="J114" s="286" t="s">
        <v>196</v>
      </c>
    </row>
    <row r="115" spans="1:10" x14ac:dyDescent="0.35">
      <c r="A115" s="324" t="s">
        <v>582</v>
      </c>
      <c r="B115" s="324" t="s">
        <v>198</v>
      </c>
      <c r="C115" s="324"/>
      <c r="D115" s="325" t="s">
        <v>583</v>
      </c>
      <c r="E115" s="324"/>
      <c r="F115" s="326">
        <v>1</v>
      </c>
      <c r="G115" s="327"/>
      <c r="H115" s="327">
        <v>14543.51</v>
      </c>
      <c r="I115" s="327">
        <v>14543.51</v>
      </c>
      <c r="J115" s="328" t="s">
        <v>196</v>
      </c>
    </row>
    <row r="116" spans="1:10" ht="62.5" x14ac:dyDescent="0.35">
      <c r="A116" s="318" t="s">
        <v>584</v>
      </c>
      <c r="B116" s="318">
        <v>94569</v>
      </c>
      <c r="C116" s="318" t="s">
        <v>200</v>
      </c>
      <c r="D116" s="319" t="s">
        <v>586</v>
      </c>
      <c r="E116" s="318" t="s">
        <v>205</v>
      </c>
      <c r="F116" s="320">
        <v>28.64</v>
      </c>
      <c r="G116" s="321">
        <v>413.63</v>
      </c>
      <c r="H116" s="322">
        <v>499.7</v>
      </c>
      <c r="I116" s="321">
        <v>14311.4</v>
      </c>
      <c r="J116" s="286" t="s">
        <v>196</v>
      </c>
    </row>
    <row r="117" spans="1:10" ht="75" x14ac:dyDescent="0.35">
      <c r="A117" s="318" t="s">
        <v>587</v>
      </c>
      <c r="B117" s="318">
        <v>94570</v>
      </c>
      <c r="C117" s="318" t="s">
        <v>200</v>
      </c>
      <c r="D117" s="319" t="s">
        <v>589</v>
      </c>
      <c r="E117" s="318" t="s">
        <v>205</v>
      </c>
      <c r="F117" s="320">
        <v>0.9</v>
      </c>
      <c r="G117" s="321">
        <v>213.48</v>
      </c>
      <c r="H117" s="322">
        <v>257.89999999999998</v>
      </c>
      <c r="I117" s="321">
        <v>232.11</v>
      </c>
      <c r="J117" s="286" t="s">
        <v>196</v>
      </c>
    </row>
    <row r="118" spans="1:10" x14ac:dyDescent="0.35">
      <c r="A118" s="324" t="s">
        <v>590</v>
      </c>
      <c r="B118" s="324" t="s">
        <v>198</v>
      </c>
      <c r="C118" s="324"/>
      <c r="D118" s="325" t="s">
        <v>591</v>
      </c>
      <c r="E118" s="324"/>
      <c r="F118" s="326">
        <v>1</v>
      </c>
      <c r="G118" s="327"/>
      <c r="H118" s="327">
        <v>2641.24</v>
      </c>
      <c r="I118" s="327">
        <v>2641.24</v>
      </c>
      <c r="J118" s="328"/>
    </row>
    <row r="119" spans="1:10" x14ac:dyDescent="0.35">
      <c r="A119" s="324" t="s">
        <v>592</v>
      </c>
      <c r="B119" s="324" t="s">
        <v>198</v>
      </c>
      <c r="C119" s="324"/>
      <c r="D119" s="325" t="s">
        <v>593</v>
      </c>
      <c r="E119" s="324"/>
      <c r="F119" s="326">
        <v>1</v>
      </c>
      <c r="G119" s="327"/>
      <c r="H119" s="327">
        <v>2641.24</v>
      </c>
      <c r="I119" s="327">
        <v>2641.24</v>
      </c>
      <c r="J119" s="328" t="s">
        <v>196</v>
      </c>
    </row>
    <row r="120" spans="1:10" ht="62.5" x14ac:dyDescent="0.35">
      <c r="A120" s="318" t="s">
        <v>594</v>
      </c>
      <c r="B120" s="318" t="s">
        <v>595</v>
      </c>
      <c r="C120" s="318" t="s">
        <v>214</v>
      </c>
      <c r="D120" s="319" t="s">
        <v>596</v>
      </c>
      <c r="E120" s="318" t="s">
        <v>205</v>
      </c>
      <c r="F120" s="320">
        <v>3.15</v>
      </c>
      <c r="G120" s="321">
        <v>694.06</v>
      </c>
      <c r="H120" s="322">
        <v>838.49</v>
      </c>
      <c r="I120" s="321">
        <v>2641.24</v>
      </c>
      <c r="J120" s="286" t="s">
        <v>196</v>
      </c>
    </row>
    <row r="121" spans="1:10" x14ac:dyDescent="0.35">
      <c r="A121" s="324" t="s">
        <v>597</v>
      </c>
      <c r="B121" s="324" t="s">
        <v>198</v>
      </c>
      <c r="C121" s="324"/>
      <c r="D121" s="325" t="s">
        <v>598</v>
      </c>
      <c r="E121" s="324"/>
      <c r="F121" s="326">
        <v>1</v>
      </c>
      <c r="G121" s="327"/>
      <c r="H121" s="327">
        <v>46109.67</v>
      </c>
      <c r="I121" s="327">
        <v>46109.67</v>
      </c>
      <c r="J121" s="328"/>
    </row>
    <row r="122" spans="1:10" ht="25" x14ac:dyDescent="0.35">
      <c r="A122" s="318" t="s">
        <v>599</v>
      </c>
      <c r="B122" s="318" t="s">
        <v>600</v>
      </c>
      <c r="C122" s="318" t="s">
        <v>214</v>
      </c>
      <c r="D122" s="319" t="s">
        <v>601</v>
      </c>
      <c r="E122" s="318" t="s">
        <v>226</v>
      </c>
      <c r="F122" s="320">
        <v>4</v>
      </c>
      <c r="G122" s="321">
        <v>333.47</v>
      </c>
      <c r="H122" s="322">
        <v>402.86</v>
      </c>
      <c r="I122" s="321">
        <v>1611.44</v>
      </c>
      <c r="J122" s="286" t="s">
        <v>196</v>
      </c>
    </row>
    <row r="123" spans="1:10" x14ac:dyDescent="0.35">
      <c r="A123" s="318" t="s">
        <v>602</v>
      </c>
      <c r="B123" s="318" t="s">
        <v>603</v>
      </c>
      <c r="C123" s="318" t="s">
        <v>214</v>
      </c>
      <c r="D123" s="319" t="s">
        <v>2657</v>
      </c>
      <c r="E123" s="318" t="s">
        <v>208</v>
      </c>
      <c r="F123" s="320">
        <v>106.6</v>
      </c>
      <c r="G123" s="321">
        <v>124.04</v>
      </c>
      <c r="H123" s="322">
        <v>149.85</v>
      </c>
      <c r="I123" s="321">
        <v>15974.01</v>
      </c>
      <c r="J123" s="286" t="s">
        <v>196</v>
      </c>
    </row>
    <row r="124" spans="1:10" x14ac:dyDescent="0.35">
      <c r="A124" s="318" t="s">
        <v>604</v>
      </c>
      <c r="B124" s="318" t="s">
        <v>605</v>
      </c>
      <c r="C124" s="318" t="s">
        <v>214</v>
      </c>
      <c r="D124" s="319" t="s">
        <v>606</v>
      </c>
      <c r="E124" s="318" t="s">
        <v>226</v>
      </c>
      <c r="F124" s="320">
        <v>4</v>
      </c>
      <c r="G124" s="321">
        <v>1060.55</v>
      </c>
      <c r="H124" s="322">
        <v>1281.25</v>
      </c>
      <c r="I124" s="321">
        <v>5125</v>
      </c>
      <c r="J124" s="286" t="s">
        <v>196</v>
      </c>
    </row>
    <row r="125" spans="1:10" ht="25" x14ac:dyDescent="0.35">
      <c r="A125" s="318" t="s">
        <v>607</v>
      </c>
      <c r="B125" s="318" t="s">
        <v>608</v>
      </c>
      <c r="C125" s="318" t="s">
        <v>214</v>
      </c>
      <c r="D125" s="319" t="s">
        <v>609</v>
      </c>
      <c r="E125" s="318" t="s">
        <v>226</v>
      </c>
      <c r="F125" s="320">
        <v>21</v>
      </c>
      <c r="G125" s="321">
        <v>551.47</v>
      </c>
      <c r="H125" s="322">
        <v>666.23</v>
      </c>
      <c r="I125" s="321">
        <v>13990.83</v>
      </c>
      <c r="J125" s="286" t="s">
        <v>196</v>
      </c>
    </row>
    <row r="126" spans="1:10" x14ac:dyDescent="0.35">
      <c r="A126" s="318" t="s">
        <v>610</v>
      </c>
      <c r="B126" s="318" t="s">
        <v>611</v>
      </c>
      <c r="C126" s="318" t="s">
        <v>214</v>
      </c>
      <c r="D126" s="319" t="s">
        <v>612</v>
      </c>
      <c r="E126" s="318" t="s">
        <v>205</v>
      </c>
      <c r="F126" s="320">
        <v>0.5</v>
      </c>
      <c r="G126" s="321">
        <v>777.84</v>
      </c>
      <c r="H126" s="322">
        <v>939.7</v>
      </c>
      <c r="I126" s="321">
        <v>469.85</v>
      </c>
      <c r="J126" s="286" t="s">
        <v>196</v>
      </c>
    </row>
    <row r="127" spans="1:10" ht="25" x14ac:dyDescent="0.35">
      <c r="A127" s="318" t="s">
        <v>613</v>
      </c>
      <c r="B127" s="318">
        <v>100705</v>
      </c>
      <c r="C127" s="318" t="s">
        <v>200</v>
      </c>
      <c r="D127" s="319" t="s">
        <v>615</v>
      </c>
      <c r="E127" s="318" t="s">
        <v>226</v>
      </c>
      <c r="F127" s="320">
        <v>15</v>
      </c>
      <c r="G127" s="321">
        <v>80.069999999999993</v>
      </c>
      <c r="H127" s="322">
        <v>96.73</v>
      </c>
      <c r="I127" s="321">
        <v>1450.95</v>
      </c>
      <c r="J127" s="286" t="s">
        <v>196</v>
      </c>
    </row>
    <row r="128" spans="1:10" ht="37.5" x14ac:dyDescent="0.35">
      <c r="A128" s="318" t="s">
        <v>616</v>
      </c>
      <c r="B128" s="318" t="s">
        <v>617</v>
      </c>
      <c r="C128" s="318" t="s">
        <v>214</v>
      </c>
      <c r="D128" s="319" t="s">
        <v>618</v>
      </c>
      <c r="E128" s="318" t="s">
        <v>226</v>
      </c>
      <c r="F128" s="320">
        <v>43</v>
      </c>
      <c r="G128" s="321">
        <v>144.13999999999999</v>
      </c>
      <c r="H128" s="322">
        <v>174.13</v>
      </c>
      <c r="I128" s="321">
        <v>7487.59</v>
      </c>
      <c r="J128" s="286" t="s">
        <v>196</v>
      </c>
    </row>
    <row r="129" spans="1:10" x14ac:dyDescent="0.35">
      <c r="A129" s="276">
        <v>8</v>
      </c>
      <c r="B129" s="276" t="s">
        <v>198</v>
      </c>
      <c r="C129" s="276"/>
      <c r="D129" s="277" t="s">
        <v>620</v>
      </c>
      <c r="E129" s="276"/>
      <c r="F129" s="278">
        <v>1</v>
      </c>
      <c r="G129" s="280"/>
      <c r="H129" s="279">
        <v>119478.37</v>
      </c>
      <c r="I129" s="280">
        <v>119478.37</v>
      </c>
      <c r="J129" s="281"/>
    </row>
    <row r="130" spans="1:10" x14ac:dyDescent="0.35">
      <c r="A130" s="324" t="s">
        <v>621</v>
      </c>
      <c r="B130" s="324" t="s">
        <v>198</v>
      </c>
      <c r="C130" s="324"/>
      <c r="D130" s="325" t="s">
        <v>622</v>
      </c>
      <c r="E130" s="324"/>
      <c r="F130" s="326">
        <v>1</v>
      </c>
      <c r="G130" s="327"/>
      <c r="H130" s="327">
        <v>87206.82</v>
      </c>
      <c r="I130" s="327">
        <v>87206.82</v>
      </c>
      <c r="J130" s="328"/>
    </row>
    <row r="131" spans="1:10" ht="50" x14ac:dyDescent="0.35">
      <c r="A131" s="318" t="s">
        <v>623</v>
      </c>
      <c r="B131" s="318">
        <v>87905</v>
      </c>
      <c r="C131" s="318" t="s">
        <v>200</v>
      </c>
      <c r="D131" s="319" t="s">
        <v>625</v>
      </c>
      <c r="E131" s="318" t="s">
        <v>205</v>
      </c>
      <c r="F131" s="320">
        <v>1777.54</v>
      </c>
      <c r="G131" s="321">
        <v>10.14</v>
      </c>
      <c r="H131" s="322">
        <v>12.25</v>
      </c>
      <c r="I131" s="321">
        <v>21774.86</v>
      </c>
      <c r="J131" s="286" t="s">
        <v>196</v>
      </c>
    </row>
    <row r="132" spans="1:10" ht="50" x14ac:dyDescent="0.35">
      <c r="A132" s="318" t="s">
        <v>626</v>
      </c>
      <c r="B132" s="318">
        <v>104958</v>
      </c>
      <c r="C132" s="318" t="s">
        <v>200</v>
      </c>
      <c r="D132" s="319" t="s">
        <v>628</v>
      </c>
      <c r="E132" s="318" t="s">
        <v>205</v>
      </c>
      <c r="F132" s="320">
        <v>1591.19</v>
      </c>
      <c r="G132" s="321">
        <v>30.56</v>
      </c>
      <c r="H132" s="322">
        <v>36.909999999999997</v>
      </c>
      <c r="I132" s="321">
        <v>58730.82</v>
      </c>
      <c r="J132" s="286" t="s">
        <v>196</v>
      </c>
    </row>
    <row r="133" spans="1:10" ht="50" x14ac:dyDescent="0.35">
      <c r="A133" s="318" t="s">
        <v>629</v>
      </c>
      <c r="B133" s="318">
        <v>87553</v>
      </c>
      <c r="C133" s="318" t="s">
        <v>200</v>
      </c>
      <c r="D133" s="319" t="s">
        <v>631</v>
      </c>
      <c r="E133" s="318" t="s">
        <v>205</v>
      </c>
      <c r="F133" s="320">
        <v>186.35</v>
      </c>
      <c r="G133" s="321">
        <v>29.77</v>
      </c>
      <c r="H133" s="322">
        <v>35.96</v>
      </c>
      <c r="I133" s="321">
        <v>6701.14</v>
      </c>
      <c r="J133" s="286" t="s">
        <v>196</v>
      </c>
    </row>
    <row r="134" spans="1:10" x14ac:dyDescent="0.35">
      <c r="A134" s="324" t="s">
        <v>632</v>
      </c>
      <c r="B134" s="324" t="s">
        <v>198</v>
      </c>
      <c r="C134" s="324"/>
      <c r="D134" s="325" t="s">
        <v>633</v>
      </c>
      <c r="E134" s="324"/>
      <c r="F134" s="326">
        <v>1</v>
      </c>
      <c r="G134" s="327"/>
      <c r="H134" s="327">
        <v>32271.55</v>
      </c>
      <c r="I134" s="327">
        <v>32271.55</v>
      </c>
      <c r="J134" s="328"/>
    </row>
    <row r="135" spans="1:10" ht="37.5" x14ac:dyDescent="0.35">
      <c r="A135" s="318" t="s">
        <v>634</v>
      </c>
      <c r="B135" s="318">
        <v>104611</v>
      </c>
      <c r="C135" s="318" t="s">
        <v>200</v>
      </c>
      <c r="D135" s="319" t="s">
        <v>636</v>
      </c>
      <c r="E135" s="318" t="s">
        <v>205</v>
      </c>
      <c r="F135" s="320">
        <v>300.48</v>
      </c>
      <c r="G135" s="321">
        <v>88.9</v>
      </c>
      <c r="H135" s="322">
        <v>107.4</v>
      </c>
      <c r="I135" s="321">
        <v>32271.55</v>
      </c>
      <c r="J135" s="286" t="s">
        <v>196</v>
      </c>
    </row>
    <row r="136" spans="1:10" x14ac:dyDescent="0.35">
      <c r="A136" s="276">
        <v>9</v>
      </c>
      <c r="B136" s="276" t="s">
        <v>198</v>
      </c>
      <c r="C136" s="276"/>
      <c r="D136" s="277" t="s">
        <v>638</v>
      </c>
      <c r="E136" s="276"/>
      <c r="F136" s="278">
        <v>1</v>
      </c>
      <c r="G136" s="280"/>
      <c r="H136" s="279">
        <v>152253.17000000001</v>
      </c>
      <c r="I136" s="280">
        <v>152253.17000000001</v>
      </c>
      <c r="J136" s="281"/>
    </row>
    <row r="137" spans="1:10" x14ac:dyDescent="0.35">
      <c r="A137" s="324" t="s">
        <v>639</v>
      </c>
      <c r="B137" s="324" t="s">
        <v>198</v>
      </c>
      <c r="C137" s="324"/>
      <c r="D137" s="325" t="s">
        <v>622</v>
      </c>
      <c r="E137" s="324"/>
      <c r="F137" s="326">
        <v>1</v>
      </c>
      <c r="G137" s="327"/>
      <c r="H137" s="327">
        <v>94903.43</v>
      </c>
      <c r="I137" s="327">
        <v>94903.43</v>
      </c>
      <c r="J137" s="328"/>
    </row>
    <row r="138" spans="1:10" ht="37.5" x14ac:dyDescent="0.35">
      <c r="A138" s="318" t="s">
        <v>640</v>
      </c>
      <c r="B138" s="318">
        <v>94995</v>
      </c>
      <c r="C138" s="318" t="s">
        <v>200</v>
      </c>
      <c r="D138" s="319" t="s">
        <v>642</v>
      </c>
      <c r="E138" s="318" t="s">
        <v>205</v>
      </c>
      <c r="F138" s="320">
        <v>568.25</v>
      </c>
      <c r="G138" s="321">
        <v>97.42</v>
      </c>
      <c r="H138" s="322">
        <v>117.69</v>
      </c>
      <c r="I138" s="321">
        <v>66877.34</v>
      </c>
      <c r="J138" s="286" t="s">
        <v>196</v>
      </c>
    </row>
    <row r="139" spans="1:10" ht="25" x14ac:dyDescent="0.35">
      <c r="A139" s="318" t="s">
        <v>643</v>
      </c>
      <c r="B139" s="318" t="s">
        <v>644</v>
      </c>
      <c r="C139" s="318" t="s">
        <v>214</v>
      </c>
      <c r="D139" s="319" t="s">
        <v>645</v>
      </c>
      <c r="E139" s="318" t="s">
        <v>205</v>
      </c>
      <c r="F139" s="320">
        <v>568.25</v>
      </c>
      <c r="G139" s="321">
        <v>40.83</v>
      </c>
      <c r="H139" s="322">
        <v>49.32</v>
      </c>
      <c r="I139" s="321">
        <v>28026.09</v>
      </c>
      <c r="J139" s="286" t="s">
        <v>196</v>
      </c>
    </row>
    <row r="140" spans="1:10" x14ac:dyDescent="0.35">
      <c r="A140" s="324" t="s">
        <v>646</v>
      </c>
      <c r="B140" s="324" t="s">
        <v>198</v>
      </c>
      <c r="C140" s="324"/>
      <c r="D140" s="325" t="s">
        <v>647</v>
      </c>
      <c r="E140" s="324"/>
      <c r="F140" s="326">
        <v>1</v>
      </c>
      <c r="G140" s="327"/>
      <c r="H140" s="327">
        <v>49983.8</v>
      </c>
      <c r="I140" s="327">
        <v>49983.8</v>
      </c>
      <c r="J140" s="328"/>
    </row>
    <row r="141" spans="1:10" ht="25" x14ac:dyDescent="0.35">
      <c r="A141" s="318" t="s">
        <v>648</v>
      </c>
      <c r="B141" s="318" t="s">
        <v>649</v>
      </c>
      <c r="C141" s="318" t="s">
        <v>214</v>
      </c>
      <c r="D141" s="319" t="s">
        <v>650</v>
      </c>
      <c r="E141" s="318" t="s">
        <v>205</v>
      </c>
      <c r="F141" s="320">
        <v>457.67</v>
      </c>
      <c r="G141" s="321">
        <v>79.7</v>
      </c>
      <c r="H141" s="322">
        <v>96.28</v>
      </c>
      <c r="I141" s="321">
        <v>44064.46</v>
      </c>
      <c r="J141" s="286" t="s">
        <v>196</v>
      </c>
    </row>
    <row r="142" spans="1:10" ht="37.5" x14ac:dyDescent="0.35">
      <c r="A142" s="318" t="s">
        <v>651</v>
      </c>
      <c r="B142" s="318" t="s">
        <v>652</v>
      </c>
      <c r="C142" s="318" t="s">
        <v>214</v>
      </c>
      <c r="D142" s="319" t="s">
        <v>653</v>
      </c>
      <c r="E142" s="318" t="s">
        <v>205</v>
      </c>
      <c r="F142" s="320">
        <v>110.58</v>
      </c>
      <c r="G142" s="321">
        <v>44.31</v>
      </c>
      <c r="H142" s="322">
        <v>53.53</v>
      </c>
      <c r="I142" s="321">
        <v>5919.34</v>
      </c>
      <c r="J142" s="286" t="s">
        <v>196</v>
      </c>
    </row>
    <row r="143" spans="1:10" x14ac:dyDescent="0.35">
      <c r="A143" s="324" t="s">
        <v>654</v>
      </c>
      <c r="B143" s="324" t="s">
        <v>198</v>
      </c>
      <c r="C143" s="324"/>
      <c r="D143" s="325" t="s">
        <v>655</v>
      </c>
      <c r="E143" s="324"/>
      <c r="F143" s="326">
        <v>1</v>
      </c>
      <c r="G143" s="327"/>
      <c r="H143" s="327">
        <v>7365.94</v>
      </c>
      <c r="I143" s="327">
        <v>7365.94</v>
      </c>
      <c r="J143" s="328"/>
    </row>
    <row r="144" spans="1:10" x14ac:dyDescent="0.35">
      <c r="A144" s="318" t="s">
        <v>656</v>
      </c>
      <c r="B144" s="318" t="s">
        <v>657</v>
      </c>
      <c r="C144" s="318" t="s">
        <v>214</v>
      </c>
      <c r="D144" s="319" t="s">
        <v>658</v>
      </c>
      <c r="E144" s="318" t="s">
        <v>208</v>
      </c>
      <c r="F144" s="320">
        <v>290.57</v>
      </c>
      <c r="G144" s="321">
        <v>20.99</v>
      </c>
      <c r="H144" s="322">
        <v>25.35</v>
      </c>
      <c r="I144" s="321">
        <v>7365.94</v>
      </c>
      <c r="J144" s="286" t="s">
        <v>196</v>
      </c>
    </row>
    <row r="145" spans="1:10" x14ac:dyDescent="0.35">
      <c r="A145" s="276">
        <v>10</v>
      </c>
      <c r="B145" s="276" t="s">
        <v>198</v>
      </c>
      <c r="C145" s="276"/>
      <c r="D145" s="277" t="s">
        <v>660</v>
      </c>
      <c r="E145" s="276"/>
      <c r="F145" s="278">
        <v>1</v>
      </c>
      <c r="G145" s="280"/>
      <c r="H145" s="279">
        <v>41271.94</v>
      </c>
      <c r="I145" s="280">
        <v>41271.94</v>
      </c>
      <c r="J145" s="281"/>
    </row>
    <row r="146" spans="1:10" x14ac:dyDescent="0.35">
      <c r="A146" s="324" t="s">
        <v>661</v>
      </c>
      <c r="B146" s="324" t="s">
        <v>198</v>
      </c>
      <c r="C146" s="324"/>
      <c r="D146" s="325" t="s">
        <v>622</v>
      </c>
      <c r="E146" s="324"/>
      <c r="F146" s="326">
        <v>1</v>
      </c>
      <c r="G146" s="327"/>
      <c r="H146" s="327">
        <v>41271.94</v>
      </c>
      <c r="I146" s="327">
        <v>41271.94</v>
      </c>
      <c r="J146" s="328"/>
    </row>
    <row r="147" spans="1:10" ht="37.5" x14ac:dyDescent="0.35">
      <c r="A147" s="318" t="s">
        <v>662</v>
      </c>
      <c r="B147" s="318">
        <v>94991</v>
      </c>
      <c r="C147" s="318" t="s">
        <v>200</v>
      </c>
      <c r="D147" s="319" t="s">
        <v>664</v>
      </c>
      <c r="E147" s="318" t="s">
        <v>217</v>
      </c>
      <c r="F147" s="320">
        <v>40.450000000000003</v>
      </c>
      <c r="G147" s="321">
        <v>844.57</v>
      </c>
      <c r="H147" s="322">
        <v>1020.32</v>
      </c>
      <c r="I147" s="321">
        <v>41271.94</v>
      </c>
      <c r="J147" s="286" t="s">
        <v>196</v>
      </c>
    </row>
    <row r="148" spans="1:10" x14ac:dyDescent="0.35">
      <c r="A148" s="276">
        <v>11</v>
      </c>
      <c r="B148" s="276" t="s">
        <v>198</v>
      </c>
      <c r="C148" s="276"/>
      <c r="D148" s="277" t="s">
        <v>666</v>
      </c>
      <c r="E148" s="276"/>
      <c r="F148" s="278">
        <v>1</v>
      </c>
      <c r="G148" s="280"/>
      <c r="H148" s="279">
        <v>53312.49</v>
      </c>
      <c r="I148" s="280">
        <v>53312.49</v>
      </c>
      <c r="J148" s="281"/>
    </row>
    <row r="149" spans="1:10" x14ac:dyDescent="0.35">
      <c r="A149" s="324" t="s">
        <v>667</v>
      </c>
      <c r="B149" s="324" t="s">
        <v>198</v>
      </c>
      <c r="C149" s="324"/>
      <c r="D149" s="325" t="s">
        <v>668</v>
      </c>
      <c r="E149" s="324"/>
      <c r="F149" s="326">
        <v>1</v>
      </c>
      <c r="G149" s="327"/>
      <c r="H149" s="327">
        <v>53312.49</v>
      </c>
      <c r="I149" s="327">
        <v>53312.49</v>
      </c>
      <c r="J149" s="328"/>
    </row>
    <row r="150" spans="1:10" ht="37.5" x14ac:dyDescent="0.35">
      <c r="A150" s="318" t="s">
        <v>669</v>
      </c>
      <c r="B150" s="318">
        <v>96114</v>
      </c>
      <c r="C150" s="318" t="s">
        <v>200</v>
      </c>
      <c r="D150" s="319" t="s">
        <v>671</v>
      </c>
      <c r="E150" s="318" t="s">
        <v>205</v>
      </c>
      <c r="F150" s="320">
        <v>502.19</v>
      </c>
      <c r="G150" s="321">
        <v>87.88</v>
      </c>
      <c r="H150" s="322">
        <v>106.16</v>
      </c>
      <c r="I150" s="321">
        <v>53312.49</v>
      </c>
      <c r="J150" s="286" t="s">
        <v>196</v>
      </c>
    </row>
    <row r="151" spans="1:10" x14ac:dyDescent="0.35">
      <c r="A151" s="276">
        <v>12</v>
      </c>
      <c r="B151" s="276" t="s">
        <v>198</v>
      </c>
      <c r="C151" s="276"/>
      <c r="D151" s="277" t="s">
        <v>673</v>
      </c>
      <c r="E151" s="276"/>
      <c r="F151" s="278">
        <v>1</v>
      </c>
      <c r="G151" s="280"/>
      <c r="H151" s="279">
        <v>99032.31</v>
      </c>
      <c r="I151" s="280">
        <v>99032.31</v>
      </c>
      <c r="J151" s="281"/>
    </row>
    <row r="152" spans="1:10" x14ac:dyDescent="0.35">
      <c r="A152" s="324" t="s">
        <v>674</v>
      </c>
      <c r="B152" s="324" t="s">
        <v>198</v>
      </c>
      <c r="C152" s="324"/>
      <c r="D152" s="325" t="s">
        <v>675</v>
      </c>
      <c r="E152" s="324"/>
      <c r="F152" s="326">
        <v>1</v>
      </c>
      <c r="G152" s="327"/>
      <c r="H152" s="327">
        <v>69917.009999999995</v>
      </c>
      <c r="I152" s="327">
        <v>69917.009999999995</v>
      </c>
      <c r="J152" s="328"/>
    </row>
    <row r="153" spans="1:10" ht="25" x14ac:dyDescent="0.35">
      <c r="A153" s="318" t="s">
        <v>676</v>
      </c>
      <c r="B153" s="318">
        <v>88485</v>
      </c>
      <c r="C153" s="318" t="s">
        <v>200</v>
      </c>
      <c r="D153" s="319" t="s">
        <v>678</v>
      </c>
      <c r="E153" s="318" t="s">
        <v>205</v>
      </c>
      <c r="F153" s="320">
        <v>553.80999999999995</v>
      </c>
      <c r="G153" s="321">
        <v>4.84</v>
      </c>
      <c r="H153" s="322">
        <v>5.84</v>
      </c>
      <c r="I153" s="321">
        <v>3234.25</v>
      </c>
      <c r="J153" s="286" t="s">
        <v>196</v>
      </c>
    </row>
    <row r="154" spans="1:10" ht="25" x14ac:dyDescent="0.35">
      <c r="A154" s="318" t="s">
        <v>679</v>
      </c>
      <c r="B154" s="318">
        <v>88495</v>
      </c>
      <c r="C154" s="318" t="s">
        <v>200</v>
      </c>
      <c r="D154" s="319" t="s">
        <v>681</v>
      </c>
      <c r="E154" s="318" t="s">
        <v>205</v>
      </c>
      <c r="F154" s="320">
        <v>1442.83</v>
      </c>
      <c r="G154" s="321">
        <v>12.97</v>
      </c>
      <c r="H154" s="322">
        <v>15.66</v>
      </c>
      <c r="I154" s="321">
        <v>22594.71</v>
      </c>
      <c r="J154" s="286" t="s">
        <v>196</v>
      </c>
    </row>
    <row r="155" spans="1:10" ht="25" x14ac:dyDescent="0.35">
      <c r="A155" s="318" t="s">
        <v>682</v>
      </c>
      <c r="B155" s="318">
        <v>96130</v>
      </c>
      <c r="C155" s="318" t="s">
        <v>200</v>
      </c>
      <c r="D155" s="319" t="s">
        <v>684</v>
      </c>
      <c r="E155" s="318" t="s">
        <v>205</v>
      </c>
      <c r="F155" s="320">
        <v>553.80999999999995</v>
      </c>
      <c r="G155" s="321">
        <v>21.11</v>
      </c>
      <c r="H155" s="322">
        <v>25.5</v>
      </c>
      <c r="I155" s="321">
        <v>14122.15</v>
      </c>
      <c r="J155" s="286" t="s">
        <v>196</v>
      </c>
    </row>
    <row r="156" spans="1:10" ht="25" x14ac:dyDescent="0.35">
      <c r="A156" s="318" t="s">
        <v>685</v>
      </c>
      <c r="B156" s="318">
        <v>104641</v>
      </c>
      <c r="C156" s="318" t="s">
        <v>200</v>
      </c>
      <c r="D156" s="319" t="s">
        <v>687</v>
      </c>
      <c r="E156" s="318" t="s">
        <v>205</v>
      </c>
      <c r="F156" s="320">
        <v>1442.83</v>
      </c>
      <c r="G156" s="321">
        <v>11.08</v>
      </c>
      <c r="H156" s="322">
        <v>13.38</v>
      </c>
      <c r="I156" s="321">
        <v>19305.060000000001</v>
      </c>
      <c r="J156" s="286" t="s">
        <v>196</v>
      </c>
    </row>
    <row r="157" spans="1:10" ht="25" x14ac:dyDescent="0.35">
      <c r="A157" s="318" t="s">
        <v>688</v>
      </c>
      <c r="B157" s="318">
        <v>95305</v>
      </c>
      <c r="C157" s="318" t="s">
        <v>200</v>
      </c>
      <c r="D157" s="319" t="s">
        <v>690</v>
      </c>
      <c r="E157" s="318" t="s">
        <v>205</v>
      </c>
      <c r="F157" s="320">
        <v>553.80999999999995</v>
      </c>
      <c r="G157" s="321">
        <v>15.94</v>
      </c>
      <c r="H157" s="322">
        <v>19.25</v>
      </c>
      <c r="I157" s="321">
        <v>10660.84</v>
      </c>
      <c r="J157" s="286" t="s">
        <v>196</v>
      </c>
    </row>
    <row r="158" spans="1:10" x14ac:dyDescent="0.35">
      <c r="A158" s="324" t="s">
        <v>691</v>
      </c>
      <c r="B158" s="324" t="s">
        <v>198</v>
      </c>
      <c r="C158" s="324"/>
      <c r="D158" s="325" t="s">
        <v>692</v>
      </c>
      <c r="E158" s="324"/>
      <c r="F158" s="326">
        <v>1</v>
      </c>
      <c r="G158" s="327"/>
      <c r="H158" s="327">
        <v>23276.5</v>
      </c>
      <c r="I158" s="327">
        <v>23276.5</v>
      </c>
      <c r="J158" s="328"/>
    </row>
    <row r="159" spans="1:10" ht="25" x14ac:dyDescent="0.35">
      <c r="A159" s="318" t="s">
        <v>693</v>
      </c>
      <c r="B159" s="318">
        <v>88494</v>
      </c>
      <c r="C159" s="318" t="s">
        <v>200</v>
      </c>
      <c r="D159" s="319" t="s">
        <v>695</v>
      </c>
      <c r="E159" s="318" t="s">
        <v>205</v>
      </c>
      <c r="F159" s="320">
        <v>502.19</v>
      </c>
      <c r="G159" s="321">
        <v>24.46</v>
      </c>
      <c r="H159" s="322">
        <v>29.55</v>
      </c>
      <c r="I159" s="321">
        <v>14839.71</v>
      </c>
      <c r="J159" s="286" t="s">
        <v>196</v>
      </c>
    </row>
    <row r="160" spans="1:10" ht="25" x14ac:dyDescent="0.35">
      <c r="A160" s="318" t="s">
        <v>696</v>
      </c>
      <c r="B160" s="318">
        <v>104639</v>
      </c>
      <c r="C160" s="318" t="s">
        <v>200</v>
      </c>
      <c r="D160" s="319" t="s">
        <v>698</v>
      </c>
      <c r="E160" s="318" t="s">
        <v>205</v>
      </c>
      <c r="F160" s="320">
        <v>502.19</v>
      </c>
      <c r="G160" s="321">
        <v>13.91</v>
      </c>
      <c r="H160" s="322">
        <v>16.8</v>
      </c>
      <c r="I160" s="321">
        <v>8436.7900000000009</v>
      </c>
      <c r="J160" s="286" t="s">
        <v>196</v>
      </c>
    </row>
    <row r="161" spans="1:10" x14ac:dyDescent="0.35">
      <c r="A161" s="324" t="s">
        <v>699</v>
      </c>
      <c r="B161" s="324" t="s">
        <v>198</v>
      </c>
      <c r="C161" s="324"/>
      <c r="D161" s="325" t="s">
        <v>553</v>
      </c>
      <c r="E161" s="324"/>
      <c r="F161" s="326">
        <v>1</v>
      </c>
      <c r="G161" s="327"/>
      <c r="H161" s="327">
        <v>5838.8</v>
      </c>
      <c r="I161" s="327">
        <v>5838.8</v>
      </c>
      <c r="J161" s="328"/>
    </row>
    <row r="162" spans="1:10" ht="25" x14ac:dyDescent="0.35">
      <c r="A162" s="318" t="s">
        <v>700</v>
      </c>
      <c r="B162" s="318">
        <v>102197</v>
      </c>
      <c r="C162" s="318" t="s">
        <v>200</v>
      </c>
      <c r="D162" s="319" t="s">
        <v>702</v>
      </c>
      <c r="E162" s="318" t="s">
        <v>205</v>
      </c>
      <c r="F162" s="320">
        <v>107.83</v>
      </c>
      <c r="G162" s="321">
        <v>24.74</v>
      </c>
      <c r="H162" s="322">
        <v>29.88</v>
      </c>
      <c r="I162" s="321">
        <v>3221.96</v>
      </c>
      <c r="J162" s="286" t="s">
        <v>196</v>
      </c>
    </row>
    <row r="163" spans="1:10" ht="25" x14ac:dyDescent="0.35">
      <c r="A163" s="318" t="s">
        <v>703</v>
      </c>
      <c r="B163" s="318">
        <v>102219</v>
      </c>
      <c r="C163" s="318" t="s">
        <v>200</v>
      </c>
      <c r="D163" s="319" t="s">
        <v>705</v>
      </c>
      <c r="E163" s="318" t="s">
        <v>205</v>
      </c>
      <c r="F163" s="320">
        <v>106.81</v>
      </c>
      <c r="G163" s="321">
        <v>20.28</v>
      </c>
      <c r="H163" s="322">
        <v>24.5</v>
      </c>
      <c r="I163" s="321">
        <v>2616.84</v>
      </c>
      <c r="J163" s="286" t="s">
        <v>196</v>
      </c>
    </row>
    <row r="164" spans="1:10" x14ac:dyDescent="0.35">
      <c r="A164" s="276">
        <v>13</v>
      </c>
      <c r="B164" s="276" t="s">
        <v>198</v>
      </c>
      <c r="C164" s="276"/>
      <c r="D164" s="277" t="s">
        <v>707</v>
      </c>
      <c r="E164" s="276"/>
      <c r="F164" s="278">
        <v>1</v>
      </c>
      <c r="G164" s="280"/>
      <c r="H164" s="279">
        <v>21533.57</v>
      </c>
      <c r="I164" s="280">
        <v>21533.57</v>
      </c>
      <c r="J164" s="281"/>
    </row>
    <row r="165" spans="1:10" x14ac:dyDescent="0.35">
      <c r="A165" s="318" t="s">
        <v>708</v>
      </c>
      <c r="B165" s="318" t="s">
        <v>709</v>
      </c>
      <c r="C165" s="318" t="s">
        <v>214</v>
      </c>
      <c r="D165" s="319" t="s">
        <v>710</v>
      </c>
      <c r="E165" s="318" t="s">
        <v>205</v>
      </c>
      <c r="F165" s="320">
        <v>19.02</v>
      </c>
      <c r="G165" s="321">
        <v>681.02</v>
      </c>
      <c r="H165" s="322">
        <v>822.74</v>
      </c>
      <c r="I165" s="321">
        <v>15648.51</v>
      </c>
      <c r="J165" s="286" t="s">
        <v>196</v>
      </c>
    </row>
    <row r="166" spans="1:10" ht="25" x14ac:dyDescent="0.35">
      <c r="A166" s="318" t="s">
        <v>711</v>
      </c>
      <c r="B166" s="318">
        <v>101965</v>
      </c>
      <c r="C166" s="318" t="s">
        <v>200</v>
      </c>
      <c r="D166" s="319" t="s">
        <v>713</v>
      </c>
      <c r="E166" s="318" t="s">
        <v>208</v>
      </c>
      <c r="F166" s="320">
        <v>40.4</v>
      </c>
      <c r="G166" s="321">
        <v>120.58</v>
      </c>
      <c r="H166" s="322">
        <v>145.66999999999999</v>
      </c>
      <c r="I166" s="321">
        <v>5885.06</v>
      </c>
      <c r="J166" s="286" t="s">
        <v>196</v>
      </c>
    </row>
    <row r="167" spans="1:10" x14ac:dyDescent="0.35">
      <c r="A167" s="276">
        <v>14</v>
      </c>
      <c r="B167" s="276" t="s">
        <v>198</v>
      </c>
      <c r="C167" s="276"/>
      <c r="D167" s="277" t="s">
        <v>715</v>
      </c>
      <c r="E167" s="276"/>
      <c r="F167" s="278">
        <v>1</v>
      </c>
      <c r="G167" s="280"/>
      <c r="H167" s="279">
        <v>69442.17</v>
      </c>
      <c r="I167" s="280">
        <v>69442.17</v>
      </c>
      <c r="J167" s="281"/>
    </row>
    <row r="168" spans="1:10" x14ac:dyDescent="0.35">
      <c r="A168" s="324" t="s">
        <v>716</v>
      </c>
      <c r="B168" s="324" t="s">
        <v>198</v>
      </c>
      <c r="C168" s="324"/>
      <c r="D168" s="325" t="s">
        <v>717</v>
      </c>
      <c r="E168" s="324"/>
      <c r="F168" s="326">
        <v>1</v>
      </c>
      <c r="G168" s="327"/>
      <c r="H168" s="327">
        <v>558.72</v>
      </c>
      <c r="I168" s="327">
        <v>558.72</v>
      </c>
      <c r="J168" s="328"/>
    </row>
    <row r="169" spans="1:10" ht="25" x14ac:dyDescent="0.35">
      <c r="A169" s="318" t="s">
        <v>718</v>
      </c>
      <c r="B169" s="318">
        <v>100860</v>
      </c>
      <c r="C169" s="318" t="s">
        <v>200</v>
      </c>
      <c r="D169" s="319" t="s">
        <v>720</v>
      </c>
      <c r="E169" s="318" t="s">
        <v>226</v>
      </c>
      <c r="F169" s="320">
        <v>3</v>
      </c>
      <c r="G169" s="321">
        <v>154.16</v>
      </c>
      <c r="H169" s="322">
        <v>186.24</v>
      </c>
      <c r="I169" s="321">
        <v>558.72</v>
      </c>
      <c r="J169" s="286" t="s">
        <v>196</v>
      </c>
    </row>
    <row r="170" spans="1:10" x14ac:dyDescent="0.35">
      <c r="A170" s="324" t="s">
        <v>721</v>
      </c>
      <c r="B170" s="324" t="s">
        <v>198</v>
      </c>
      <c r="C170" s="324"/>
      <c r="D170" s="325" t="s">
        <v>722</v>
      </c>
      <c r="E170" s="324"/>
      <c r="F170" s="326">
        <v>1</v>
      </c>
      <c r="G170" s="327"/>
      <c r="H170" s="327">
        <v>24241.01</v>
      </c>
      <c r="I170" s="327">
        <v>24241.01</v>
      </c>
      <c r="J170" s="328"/>
    </row>
    <row r="171" spans="1:10" ht="50" x14ac:dyDescent="0.35">
      <c r="A171" s="318" t="s">
        <v>723</v>
      </c>
      <c r="B171" s="318">
        <v>86932</v>
      </c>
      <c r="C171" s="318" t="s">
        <v>200</v>
      </c>
      <c r="D171" s="319" t="s">
        <v>725</v>
      </c>
      <c r="E171" s="318" t="s">
        <v>226</v>
      </c>
      <c r="F171" s="320">
        <v>14</v>
      </c>
      <c r="G171" s="321">
        <v>608.1</v>
      </c>
      <c r="H171" s="322">
        <v>734.64</v>
      </c>
      <c r="I171" s="321">
        <v>10284.959999999999</v>
      </c>
      <c r="J171" s="286" t="s">
        <v>196</v>
      </c>
    </row>
    <row r="172" spans="1:10" ht="62.5" x14ac:dyDescent="0.35">
      <c r="A172" s="318" t="s">
        <v>726</v>
      </c>
      <c r="B172" s="318">
        <v>86939</v>
      </c>
      <c r="C172" s="318" t="s">
        <v>200</v>
      </c>
      <c r="D172" s="319" t="s">
        <v>728</v>
      </c>
      <c r="E172" s="318" t="s">
        <v>226</v>
      </c>
      <c r="F172" s="320">
        <v>9</v>
      </c>
      <c r="G172" s="321">
        <v>441.4</v>
      </c>
      <c r="H172" s="322">
        <v>533.25</v>
      </c>
      <c r="I172" s="321">
        <v>4799.25</v>
      </c>
      <c r="J172" s="286" t="s">
        <v>196</v>
      </c>
    </row>
    <row r="173" spans="1:10" ht="50" x14ac:dyDescent="0.35">
      <c r="A173" s="318" t="s">
        <v>729</v>
      </c>
      <c r="B173" s="318">
        <v>86919</v>
      </c>
      <c r="C173" s="318" t="s">
        <v>200</v>
      </c>
      <c r="D173" s="319" t="s">
        <v>731</v>
      </c>
      <c r="E173" s="318" t="s">
        <v>226</v>
      </c>
      <c r="F173" s="320">
        <v>3</v>
      </c>
      <c r="G173" s="321">
        <v>998.5</v>
      </c>
      <c r="H173" s="322">
        <v>1206.28</v>
      </c>
      <c r="I173" s="321">
        <v>3618.84</v>
      </c>
      <c r="J173" s="286" t="s">
        <v>196</v>
      </c>
    </row>
    <row r="174" spans="1:10" ht="37.5" x14ac:dyDescent="0.35">
      <c r="A174" s="318" t="s">
        <v>732</v>
      </c>
      <c r="B174" s="318">
        <v>100858</v>
      </c>
      <c r="C174" s="318" t="s">
        <v>200</v>
      </c>
      <c r="D174" s="319" t="s">
        <v>734</v>
      </c>
      <c r="E174" s="318" t="s">
        <v>226</v>
      </c>
      <c r="F174" s="320">
        <v>2</v>
      </c>
      <c r="G174" s="321">
        <v>823.95</v>
      </c>
      <c r="H174" s="322">
        <v>995.41</v>
      </c>
      <c r="I174" s="321">
        <v>1990.82</v>
      </c>
      <c r="J174" s="286" t="s">
        <v>196</v>
      </c>
    </row>
    <row r="175" spans="1:10" ht="37.5" x14ac:dyDescent="0.35">
      <c r="A175" s="318" t="s">
        <v>735</v>
      </c>
      <c r="B175" s="318" t="s">
        <v>736</v>
      </c>
      <c r="C175" s="318" t="s">
        <v>214</v>
      </c>
      <c r="D175" s="319" t="s">
        <v>737</v>
      </c>
      <c r="E175" s="318" t="s">
        <v>226</v>
      </c>
      <c r="F175" s="320">
        <v>1</v>
      </c>
      <c r="G175" s="321">
        <v>535.01</v>
      </c>
      <c r="H175" s="322">
        <v>646.34</v>
      </c>
      <c r="I175" s="321">
        <v>646.34</v>
      </c>
      <c r="J175" s="286" t="s">
        <v>196</v>
      </c>
    </row>
    <row r="176" spans="1:10" ht="25" x14ac:dyDescent="0.35">
      <c r="A176" s="318" t="s">
        <v>738</v>
      </c>
      <c r="B176" s="318">
        <v>86901</v>
      </c>
      <c r="C176" s="318" t="s">
        <v>200</v>
      </c>
      <c r="D176" s="319" t="s">
        <v>740</v>
      </c>
      <c r="E176" s="318" t="s">
        <v>226</v>
      </c>
      <c r="F176" s="320">
        <v>14</v>
      </c>
      <c r="G176" s="321">
        <v>171.51</v>
      </c>
      <c r="H176" s="322">
        <v>207.2</v>
      </c>
      <c r="I176" s="321">
        <v>2900.8</v>
      </c>
      <c r="J176" s="286" t="s">
        <v>196</v>
      </c>
    </row>
    <row r="177" spans="1:10" x14ac:dyDescent="0.35">
      <c r="A177" s="324" t="s">
        <v>741</v>
      </c>
      <c r="B177" s="324" t="s">
        <v>198</v>
      </c>
      <c r="C177" s="324"/>
      <c r="D177" s="325" t="s">
        <v>742</v>
      </c>
      <c r="E177" s="324"/>
      <c r="F177" s="326">
        <v>1</v>
      </c>
      <c r="G177" s="327"/>
      <c r="H177" s="327">
        <v>44642.44</v>
      </c>
      <c r="I177" s="327">
        <v>44642.44</v>
      </c>
      <c r="J177" s="328"/>
    </row>
    <row r="178" spans="1:10" ht="25" x14ac:dyDescent="0.35">
      <c r="A178" s="318" t="s">
        <v>743</v>
      </c>
      <c r="B178" s="318" t="s">
        <v>744</v>
      </c>
      <c r="C178" s="318" t="s">
        <v>214</v>
      </c>
      <c r="D178" s="319" t="s">
        <v>745</v>
      </c>
      <c r="E178" s="318" t="s">
        <v>205</v>
      </c>
      <c r="F178" s="320">
        <v>1.48</v>
      </c>
      <c r="G178" s="321">
        <v>1400.79</v>
      </c>
      <c r="H178" s="322">
        <v>1692.29</v>
      </c>
      <c r="I178" s="321">
        <v>2504.58</v>
      </c>
      <c r="J178" s="286" t="s">
        <v>196</v>
      </c>
    </row>
    <row r="179" spans="1:10" ht="25" x14ac:dyDescent="0.35">
      <c r="A179" s="318" t="s">
        <v>746</v>
      </c>
      <c r="B179" s="318" t="s">
        <v>747</v>
      </c>
      <c r="C179" s="318" t="s">
        <v>214</v>
      </c>
      <c r="D179" s="319" t="s">
        <v>748</v>
      </c>
      <c r="E179" s="318" t="s">
        <v>226</v>
      </c>
      <c r="F179" s="320">
        <v>1</v>
      </c>
      <c r="G179" s="321">
        <v>2531.5</v>
      </c>
      <c r="H179" s="322">
        <v>3058.3</v>
      </c>
      <c r="I179" s="321">
        <v>3058.3</v>
      </c>
      <c r="J179" s="286" t="s">
        <v>196</v>
      </c>
    </row>
    <row r="180" spans="1:10" ht="25" x14ac:dyDescent="0.35">
      <c r="A180" s="318" t="s">
        <v>749</v>
      </c>
      <c r="B180" s="318">
        <v>86900</v>
      </c>
      <c r="C180" s="318" t="s">
        <v>200</v>
      </c>
      <c r="D180" s="319" t="s">
        <v>751</v>
      </c>
      <c r="E180" s="318" t="s">
        <v>226</v>
      </c>
      <c r="F180" s="320">
        <v>10</v>
      </c>
      <c r="G180" s="321">
        <v>186.83</v>
      </c>
      <c r="H180" s="322">
        <v>225.7</v>
      </c>
      <c r="I180" s="321">
        <v>2257</v>
      </c>
      <c r="J180" s="286" t="s">
        <v>196</v>
      </c>
    </row>
    <row r="181" spans="1:10" ht="37.5" x14ac:dyDescent="0.35">
      <c r="A181" s="318" t="s">
        <v>752</v>
      </c>
      <c r="B181" s="318">
        <v>86909</v>
      </c>
      <c r="C181" s="318" t="s">
        <v>200</v>
      </c>
      <c r="D181" s="319" t="s">
        <v>754</v>
      </c>
      <c r="E181" s="318" t="s">
        <v>226</v>
      </c>
      <c r="F181" s="320">
        <v>5</v>
      </c>
      <c r="G181" s="321">
        <v>128.66999999999999</v>
      </c>
      <c r="H181" s="322">
        <v>155.44</v>
      </c>
      <c r="I181" s="321">
        <v>777.2</v>
      </c>
      <c r="J181" s="286" t="s">
        <v>196</v>
      </c>
    </row>
    <row r="182" spans="1:10" ht="25" x14ac:dyDescent="0.35">
      <c r="A182" s="318" t="s">
        <v>755</v>
      </c>
      <c r="B182" s="318">
        <v>86913</v>
      </c>
      <c r="C182" s="318" t="s">
        <v>200</v>
      </c>
      <c r="D182" s="319" t="s">
        <v>757</v>
      </c>
      <c r="E182" s="318" t="s">
        <v>226</v>
      </c>
      <c r="F182" s="320">
        <v>4</v>
      </c>
      <c r="G182" s="321">
        <v>55.56</v>
      </c>
      <c r="H182" s="322">
        <v>67.12</v>
      </c>
      <c r="I182" s="321">
        <v>268.48</v>
      </c>
      <c r="J182" s="286" t="s">
        <v>196</v>
      </c>
    </row>
    <row r="183" spans="1:10" x14ac:dyDescent="0.35">
      <c r="A183" s="318" t="s">
        <v>758</v>
      </c>
      <c r="B183" s="318" t="s">
        <v>759</v>
      </c>
      <c r="C183" s="318" t="s">
        <v>214</v>
      </c>
      <c r="D183" s="319" t="s">
        <v>760</v>
      </c>
      <c r="E183" s="318" t="s">
        <v>226</v>
      </c>
      <c r="F183" s="320">
        <v>3</v>
      </c>
      <c r="G183" s="321">
        <v>785</v>
      </c>
      <c r="H183" s="322">
        <v>948.35</v>
      </c>
      <c r="I183" s="321">
        <v>2845.05</v>
      </c>
      <c r="J183" s="286" t="s">
        <v>196</v>
      </c>
    </row>
    <row r="184" spans="1:10" ht="25" x14ac:dyDescent="0.35">
      <c r="A184" s="318" t="s">
        <v>761</v>
      </c>
      <c r="B184" s="318" t="s">
        <v>762</v>
      </c>
      <c r="C184" s="318" t="s">
        <v>214</v>
      </c>
      <c r="D184" s="319" t="s">
        <v>763</v>
      </c>
      <c r="E184" s="318" t="s">
        <v>226</v>
      </c>
      <c r="F184" s="320">
        <v>6</v>
      </c>
      <c r="G184" s="321">
        <v>329.27</v>
      </c>
      <c r="H184" s="322">
        <v>397.79</v>
      </c>
      <c r="I184" s="321">
        <v>2386.7399999999998</v>
      </c>
      <c r="J184" s="286" t="s">
        <v>196</v>
      </c>
    </row>
    <row r="185" spans="1:10" ht="25" x14ac:dyDescent="0.35">
      <c r="A185" s="318" t="s">
        <v>764</v>
      </c>
      <c r="B185" s="318" t="s">
        <v>765</v>
      </c>
      <c r="C185" s="318" t="s">
        <v>214</v>
      </c>
      <c r="D185" s="319" t="s">
        <v>766</v>
      </c>
      <c r="E185" s="318" t="s">
        <v>226</v>
      </c>
      <c r="F185" s="320">
        <v>24</v>
      </c>
      <c r="G185" s="321">
        <v>274.83999999999997</v>
      </c>
      <c r="H185" s="322">
        <v>332.03</v>
      </c>
      <c r="I185" s="321">
        <v>7968.72</v>
      </c>
      <c r="J185" s="286" t="s">
        <v>196</v>
      </c>
    </row>
    <row r="186" spans="1:10" ht="37.5" x14ac:dyDescent="0.35">
      <c r="A186" s="318" t="s">
        <v>767</v>
      </c>
      <c r="B186" s="318" t="s">
        <v>768</v>
      </c>
      <c r="C186" s="318" t="s">
        <v>214</v>
      </c>
      <c r="D186" s="319" t="s">
        <v>769</v>
      </c>
      <c r="E186" s="318" t="s">
        <v>226</v>
      </c>
      <c r="F186" s="320">
        <v>5</v>
      </c>
      <c r="G186" s="321">
        <v>420.3</v>
      </c>
      <c r="H186" s="322">
        <v>507.76</v>
      </c>
      <c r="I186" s="321">
        <v>2538.8000000000002</v>
      </c>
      <c r="J186" s="286" t="s">
        <v>196</v>
      </c>
    </row>
    <row r="187" spans="1:10" ht="25" x14ac:dyDescent="0.35">
      <c r="A187" s="318" t="s">
        <v>770</v>
      </c>
      <c r="B187" s="318" t="s">
        <v>771</v>
      </c>
      <c r="C187" s="318" t="s">
        <v>214</v>
      </c>
      <c r="D187" s="319" t="s">
        <v>772</v>
      </c>
      <c r="E187" s="318" t="s">
        <v>226</v>
      </c>
      <c r="F187" s="320">
        <v>2</v>
      </c>
      <c r="G187" s="321">
        <v>818.46</v>
      </c>
      <c r="H187" s="322">
        <v>988.78</v>
      </c>
      <c r="I187" s="321">
        <v>1977.56</v>
      </c>
      <c r="J187" s="286" t="s">
        <v>196</v>
      </c>
    </row>
    <row r="188" spans="1:10" ht="37.5" x14ac:dyDescent="0.35">
      <c r="A188" s="318" t="s">
        <v>773</v>
      </c>
      <c r="B188" s="318">
        <v>100868</v>
      </c>
      <c r="C188" s="318" t="s">
        <v>200</v>
      </c>
      <c r="D188" s="319" t="s">
        <v>775</v>
      </c>
      <c r="E188" s="318" t="s">
        <v>226</v>
      </c>
      <c r="F188" s="320">
        <v>5</v>
      </c>
      <c r="G188" s="321">
        <v>358.57</v>
      </c>
      <c r="H188" s="322">
        <v>433.18</v>
      </c>
      <c r="I188" s="321">
        <v>2165.9</v>
      </c>
      <c r="J188" s="286" t="s">
        <v>196</v>
      </c>
    </row>
    <row r="189" spans="1:10" ht="25" x14ac:dyDescent="0.35">
      <c r="A189" s="318" t="s">
        <v>776</v>
      </c>
      <c r="B189" s="318" t="s">
        <v>777</v>
      </c>
      <c r="C189" s="318" t="s">
        <v>214</v>
      </c>
      <c r="D189" s="319" t="s">
        <v>778</v>
      </c>
      <c r="E189" s="318" t="s">
        <v>226</v>
      </c>
      <c r="F189" s="320">
        <v>4</v>
      </c>
      <c r="G189" s="321">
        <v>115.71</v>
      </c>
      <c r="H189" s="322">
        <v>139.78</v>
      </c>
      <c r="I189" s="321">
        <v>559.12</v>
      </c>
      <c r="J189" s="286" t="s">
        <v>196</v>
      </c>
    </row>
    <row r="190" spans="1:10" ht="37.5" x14ac:dyDescent="0.35">
      <c r="A190" s="318" t="s">
        <v>779</v>
      </c>
      <c r="B190" s="318">
        <v>100867</v>
      </c>
      <c r="C190" s="318" t="s">
        <v>200</v>
      </c>
      <c r="D190" s="319" t="s">
        <v>781</v>
      </c>
      <c r="E190" s="318" t="s">
        <v>226</v>
      </c>
      <c r="F190" s="320">
        <v>24</v>
      </c>
      <c r="G190" s="321">
        <v>345.58</v>
      </c>
      <c r="H190" s="322">
        <v>417.49</v>
      </c>
      <c r="I190" s="321">
        <v>10019.76</v>
      </c>
      <c r="J190" s="286" t="s">
        <v>196</v>
      </c>
    </row>
    <row r="191" spans="1:10" ht="25" x14ac:dyDescent="0.35">
      <c r="A191" s="318" t="s">
        <v>782</v>
      </c>
      <c r="B191" s="318">
        <v>100875</v>
      </c>
      <c r="C191" s="318" t="s">
        <v>200</v>
      </c>
      <c r="D191" s="319" t="s">
        <v>784</v>
      </c>
      <c r="E191" s="318" t="s">
        <v>226</v>
      </c>
      <c r="F191" s="320">
        <v>1</v>
      </c>
      <c r="G191" s="321">
        <v>1104.49</v>
      </c>
      <c r="H191" s="322">
        <v>1334.33</v>
      </c>
      <c r="I191" s="321">
        <v>1334.33</v>
      </c>
      <c r="J191" s="286" t="s">
        <v>196</v>
      </c>
    </row>
    <row r="192" spans="1:10" x14ac:dyDescent="0.35">
      <c r="A192" s="318" t="s">
        <v>785</v>
      </c>
      <c r="B192" s="318" t="s">
        <v>786</v>
      </c>
      <c r="C192" s="318" t="s">
        <v>214</v>
      </c>
      <c r="D192" s="319" t="s">
        <v>787</v>
      </c>
      <c r="E192" s="318" t="s">
        <v>226</v>
      </c>
      <c r="F192" s="320">
        <v>19</v>
      </c>
      <c r="G192" s="321">
        <v>146.6</v>
      </c>
      <c r="H192" s="322">
        <v>177.1</v>
      </c>
      <c r="I192" s="321">
        <v>3364.9</v>
      </c>
      <c r="J192" s="286" t="s">
        <v>196</v>
      </c>
    </row>
    <row r="193" spans="1:10" ht="37.5" x14ac:dyDescent="0.35">
      <c r="A193" s="318" t="s">
        <v>788</v>
      </c>
      <c r="B193" s="318" t="s">
        <v>789</v>
      </c>
      <c r="C193" s="318" t="s">
        <v>214</v>
      </c>
      <c r="D193" s="319" t="s">
        <v>790</v>
      </c>
      <c r="E193" s="318" t="s">
        <v>226</v>
      </c>
      <c r="F193" s="320">
        <v>2</v>
      </c>
      <c r="G193" s="321">
        <v>254.95</v>
      </c>
      <c r="H193" s="322">
        <v>308</v>
      </c>
      <c r="I193" s="321">
        <v>616</v>
      </c>
      <c r="J193" s="286" t="s">
        <v>196</v>
      </c>
    </row>
    <row r="194" spans="1:10" x14ac:dyDescent="0.35">
      <c r="A194" s="276">
        <v>15</v>
      </c>
      <c r="B194" s="276" t="s">
        <v>198</v>
      </c>
      <c r="C194" s="276"/>
      <c r="D194" s="277" t="s">
        <v>792</v>
      </c>
      <c r="E194" s="276"/>
      <c r="F194" s="278">
        <v>1</v>
      </c>
      <c r="G194" s="280"/>
      <c r="H194" s="279">
        <v>239581.98</v>
      </c>
      <c r="I194" s="280">
        <v>239581.98</v>
      </c>
      <c r="J194" s="281"/>
    </row>
    <row r="195" spans="1:10" x14ac:dyDescent="0.35">
      <c r="A195" s="324" t="s">
        <v>793</v>
      </c>
      <c r="B195" s="324" t="s">
        <v>198</v>
      </c>
      <c r="C195" s="324"/>
      <c r="D195" s="325" t="s">
        <v>794</v>
      </c>
      <c r="E195" s="324"/>
      <c r="F195" s="326">
        <v>1</v>
      </c>
      <c r="G195" s="327"/>
      <c r="H195" s="327">
        <v>122876.54</v>
      </c>
      <c r="I195" s="327">
        <v>122876.54</v>
      </c>
      <c r="J195" s="328"/>
    </row>
    <row r="196" spans="1:10" ht="25" x14ac:dyDescent="0.35">
      <c r="A196" s="318" t="s">
        <v>795</v>
      </c>
      <c r="B196" s="318" t="s">
        <v>796</v>
      </c>
      <c r="C196" s="318" t="s">
        <v>214</v>
      </c>
      <c r="D196" s="319" t="s">
        <v>797</v>
      </c>
      <c r="E196" s="318" t="s">
        <v>226</v>
      </c>
      <c r="F196" s="320">
        <v>1</v>
      </c>
      <c r="G196" s="321">
        <v>76.540000000000006</v>
      </c>
      <c r="H196" s="322">
        <v>92.46</v>
      </c>
      <c r="I196" s="321">
        <v>92.46</v>
      </c>
      <c r="J196" s="286" t="s">
        <v>196</v>
      </c>
    </row>
    <row r="197" spans="1:10" x14ac:dyDescent="0.35">
      <c r="A197" s="318" t="s">
        <v>798</v>
      </c>
      <c r="B197" s="318" t="s">
        <v>799</v>
      </c>
      <c r="C197" s="318" t="s">
        <v>214</v>
      </c>
      <c r="D197" s="319" t="s">
        <v>800</v>
      </c>
      <c r="E197" s="318" t="s">
        <v>226</v>
      </c>
      <c r="F197" s="320">
        <v>1</v>
      </c>
      <c r="G197" s="321">
        <v>190.16</v>
      </c>
      <c r="H197" s="322">
        <v>229.73</v>
      </c>
      <c r="I197" s="321">
        <v>229.73</v>
      </c>
      <c r="J197" s="286" t="s">
        <v>196</v>
      </c>
    </row>
    <row r="198" spans="1:10" ht="25" x14ac:dyDescent="0.35">
      <c r="A198" s="318" t="s">
        <v>801</v>
      </c>
      <c r="B198" s="318">
        <v>103039</v>
      </c>
      <c r="C198" s="318" t="s">
        <v>200</v>
      </c>
      <c r="D198" s="319" t="s">
        <v>803</v>
      </c>
      <c r="E198" s="318" t="s">
        <v>226</v>
      </c>
      <c r="F198" s="320">
        <v>1</v>
      </c>
      <c r="G198" s="321">
        <v>62.74</v>
      </c>
      <c r="H198" s="322">
        <v>75.790000000000006</v>
      </c>
      <c r="I198" s="321">
        <v>75.790000000000006</v>
      </c>
      <c r="J198" s="286" t="s">
        <v>196</v>
      </c>
    </row>
    <row r="199" spans="1:10" ht="25" x14ac:dyDescent="0.35">
      <c r="A199" s="318" t="s">
        <v>804</v>
      </c>
      <c r="B199" s="318">
        <v>94492</v>
      </c>
      <c r="C199" s="318" t="s">
        <v>200</v>
      </c>
      <c r="D199" s="319" t="s">
        <v>806</v>
      </c>
      <c r="E199" s="318" t="s">
        <v>226</v>
      </c>
      <c r="F199" s="320">
        <v>4</v>
      </c>
      <c r="G199" s="321">
        <v>54.93</v>
      </c>
      <c r="H199" s="322">
        <v>66.36</v>
      </c>
      <c r="I199" s="321">
        <v>265.44</v>
      </c>
      <c r="J199" s="286" t="s">
        <v>196</v>
      </c>
    </row>
    <row r="200" spans="1:10" ht="37.5" x14ac:dyDescent="0.35">
      <c r="A200" s="318" t="s">
        <v>807</v>
      </c>
      <c r="B200" s="318">
        <v>94681</v>
      </c>
      <c r="C200" s="318" t="s">
        <v>200</v>
      </c>
      <c r="D200" s="319" t="s">
        <v>809</v>
      </c>
      <c r="E200" s="318" t="s">
        <v>226</v>
      </c>
      <c r="F200" s="320">
        <v>1</v>
      </c>
      <c r="G200" s="321">
        <v>47.88</v>
      </c>
      <c r="H200" s="322">
        <v>57.84</v>
      </c>
      <c r="I200" s="321">
        <v>57.84</v>
      </c>
      <c r="J200" s="286" t="s">
        <v>196</v>
      </c>
    </row>
    <row r="201" spans="1:10" ht="50" x14ac:dyDescent="0.35">
      <c r="A201" s="318" t="s">
        <v>810</v>
      </c>
      <c r="B201" s="318">
        <v>94662</v>
      </c>
      <c r="C201" s="318" t="s">
        <v>200</v>
      </c>
      <c r="D201" s="319" t="s">
        <v>812</v>
      </c>
      <c r="E201" s="318" t="s">
        <v>226</v>
      </c>
      <c r="F201" s="320">
        <v>3</v>
      </c>
      <c r="G201" s="321">
        <v>11.38</v>
      </c>
      <c r="H201" s="322">
        <v>13.74</v>
      </c>
      <c r="I201" s="321">
        <v>41.22</v>
      </c>
      <c r="J201" s="286" t="s">
        <v>196</v>
      </c>
    </row>
    <row r="202" spans="1:10" ht="37.5" x14ac:dyDescent="0.35">
      <c r="A202" s="318" t="s">
        <v>813</v>
      </c>
      <c r="B202" s="318">
        <v>103986</v>
      </c>
      <c r="C202" s="318" t="s">
        <v>200</v>
      </c>
      <c r="D202" s="319" t="s">
        <v>815</v>
      </c>
      <c r="E202" s="318" t="s">
        <v>226</v>
      </c>
      <c r="F202" s="320">
        <v>16</v>
      </c>
      <c r="G202" s="321">
        <v>29.14</v>
      </c>
      <c r="H202" s="322">
        <v>35.200000000000003</v>
      </c>
      <c r="I202" s="321">
        <v>563.20000000000005</v>
      </c>
      <c r="J202" s="286" t="s">
        <v>196</v>
      </c>
    </row>
    <row r="203" spans="1:10" ht="37.5" x14ac:dyDescent="0.35">
      <c r="A203" s="318" t="s">
        <v>816</v>
      </c>
      <c r="B203" s="318">
        <v>103979</v>
      </c>
      <c r="C203" s="318" t="s">
        <v>200</v>
      </c>
      <c r="D203" s="319" t="s">
        <v>818</v>
      </c>
      <c r="E203" s="318" t="s">
        <v>208</v>
      </c>
      <c r="F203" s="320">
        <v>148.37</v>
      </c>
      <c r="G203" s="321">
        <v>31.8</v>
      </c>
      <c r="H203" s="322">
        <v>38.409999999999997</v>
      </c>
      <c r="I203" s="321">
        <v>5698.89</v>
      </c>
      <c r="J203" s="286" t="s">
        <v>196</v>
      </c>
    </row>
    <row r="204" spans="1:10" ht="37.5" x14ac:dyDescent="0.35">
      <c r="A204" s="318" t="s">
        <v>819</v>
      </c>
      <c r="B204" s="318">
        <v>104008</v>
      </c>
      <c r="C204" s="318" t="s">
        <v>200</v>
      </c>
      <c r="D204" s="319" t="s">
        <v>821</v>
      </c>
      <c r="E204" s="318" t="s">
        <v>226</v>
      </c>
      <c r="F204" s="320">
        <v>7</v>
      </c>
      <c r="G204" s="321">
        <v>33.15</v>
      </c>
      <c r="H204" s="322">
        <v>40.04</v>
      </c>
      <c r="I204" s="321">
        <v>280.27999999999997</v>
      </c>
      <c r="J204" s="286" t="s">
        <v>196</v>
      </c>
    </row>
    <row r="205" spans="1:10" ht="37.5" x14ac:dyDescent="0.35">
      <c r="A205" s="318" t="s">
        <v>822</v>
      </c>
      <c r="B205" s="318">
        <v>94794</v>
      </c>
      <c r="C205" s="318" t="s">
        <v>200</v>
      </c>
      <c r="D205" s="319" t="s">
        <v>824</v>
      </c>
      <c r="E205" s="318" t="s">
        <v>226</v>
      </c>
      <c r="F205" s="320">
        <v>1</v>
      </c>
      <c r="G205" s="321">
        <v>179.03</v>
      </c>
      <c r="H205" s="322">
        <v>216.28</v>
      </c>
      <c r="I205" s="321">
        <v>216.28</v>
      </c>
      <c r="J205" s="286" t="s">
        <v>196</v>
      </c>
    </row>
    <row r="206" spans="1:10" ht="37.5" x14ac:dyDescent="0.35">
      <c r="A206" s="318" t="s">
        <v>825</v>
      </c>
      <c r="B206" s="318">
        <v>89987</v>
      </c>
      <c r="C206" s="318" t="s">
        <v>200</v>
      </c>
      <c r="D206" s="319" t="s">
        <v>827</v>
      </c>
      <c r="E206" s="318" t="s">
        <v>226</v>
      </c>
      <c r="F206" s="320">
        <v>25</v>
      </c>
      <c r="G206" s="321">
        <v>101.22</v>
      </c>
      <c r="H206" s="322">
        <v>122.28</v>
      </c>
      <c r="I206" s="321">
        <v>3057</v>
      </c>
      <c r="J206" s="286" t="s">
        <v>196</v>
      </c>
    </row>
    <row r="207" spans="1:10" ht="37.5" x14ac:dyDescent="0.35">
      <c r="A207" s="318" t="s">
        <v>828</v>
      </c>
      <c r="B207" s="318">
        <v>89985</v>
      </c>
      <c r="C207" s="318" t="s">
        <v>200</v>
      </c>
      <c r="D207" s="319" t="s">
        <v>830</v>
      </c>
      <c r="E207" s="318" t="s">
        <v>226</v>
      </c>
      <c r="F207" s="320">
        <v>4</v>
      </c>
      <c r="G207" s="321">
        <v>96.23</v>
      </c>
      <c r="H207" s="322">
        <v>116.25</v>
      </c>
      <c r="I207" s="321">
        <v>465</v>
      </c>
      <c r="J207" s="286" t="s">
        <v>196</v>
      </c>
    </row>
    <row r="208" spans="1:10" ht="37.5" x14ac:dyDescent="0.35">
      <c r="A208" s="318" t="s">
        <v>831</v>
      </c>
      <c r="B208" s="318">
        <v>92336</v>
      </c>
      <c r="C208" s="318" t="s">
        <v>200</v>
      </c>
      <c r="D208" s="319" t="s">
        <v>833</v>
      </c>
      <c r="E208" s="318" t="s">
        <v>208</v>
      </c>
      <c r="F208" s="320">
        <v>1</v>
      </c>
      <c r="G208" s="321">
        <v>129.84</v>
      </c>
      <c r="H208" s="322">
        <v>156.85</v>
      </c>
      <c r="I208" s="321">
        <v>156.85</v>
      </c>
      <c r="J208" s="286" t="s">
        <v>196</v>
      </c>
    </row>
    <row r="209" spans="1:10" ht="37.5" x14ac:dyDescent="0.35">
      <c r="A209" s="318" t="s">
        <v>834</v>
      </c>
      <c r="B209" s="318">
        <v>89373</v>
      </c>
      <c r="C209" s="318" t="s">
        <v>200</v>
      </c>
      <c r="D209" s="319" t="s">
        <v>836</v>
      </c>
      <c r="E209" s="318" t="s">
        <v>226</v>
      </c>
      <c r="F209" s="320">
        <v>4</v>
      </c>
      <c r="G209" s="321">
        <v>7.95</v>
      </c>
      <c r="H209" s="322">
        <v>9.6</v>
      </c>
      <c r="I209" s="321">
        <v>38.4</v>
      </c>
      <c r="J209" s="286" t="s">
        <v>196</v>
      </c>
    </row>
    <row r="210" spans="1:10" ht="50" x14ac:dyDescent="0.35">
      <c r="A210" s="318" t="s">
        <v>837</v>
      </c>
      <c r="B210" s="318">
        <v>94656</v>
      </c>
      <c r="C210" s="318" t="s">
        <v>200</v>
      </c>
      <c r="D210" s="319" t="s">
        <v>839</v>
      </c>
      <c r="E210" s="318" t="s">
        <v>226</v>
      </c>
      <c r="F210" s="320">
        <v>54</v>
      </c>
      <c r="G210" s="321">
        <v>3.73</v>
      </c>
      <c r="H210" s="322">
        <v>4.5</v>
      </c>
      <c r="I210" s="321">
        <v>243</v>
      </c>
      <c r="J210" s="286" t="s">
        <v>196</v>
      </c>
    </row>
    <row r="211" spans="1:10" ht="50" x14ac:dyDescent="0.35">
      <c r="A211" s="318" t="s">
        <v>840</v>
      </c>
      <c r="B211" s="318">
        <v>104002</v>
      </c>
      <c r="C211" s="318" t="s">
        <v>200</v>
      </c>
      <c r="D211" s="319" t="s">
        <v>842</v>
      </c>
      <c r="E211" s="318" t="s">
        <v>226</v>
      </c>
      <c r="F211" s="320">
        <v>1</v>
      </c>
      <c r="G211" s="321">
        <v>18.09</v>
      </c>
      <c r="H211" s="322">
        <v>21.85</v>
      </c>
      <c r="I211" s="321">
        <v>21.85</v>
      </c>
      <c r="J211" s="286" t="s">
        <v>196</v>
      </c>
    </row>
    <row r="212" spans="1:10" ht="37.5" x14ac:dyDescent="0.35">
      <c r="A212" s="318" t="s">
        <v>843</v>
      </c>
      <c r="B212" s="318">
        <v>103948</v>
      </c>
      <c r="C212" s="318" t="s">
        <v>200</v>
      </c>
      <c r="D212" s="319" t="s">
        <v>845</v>
      </c>
      <c r="E212" s="318" t="s">
        <v>226</v>
      </c>
      <c r="F212" s="320">
        <v>6</v>
      </c>
      <c r="G212" s="321">
        <v>8.85</v>
      </c>
      <c r="H212" s="322">
        <v>10.69</v>
      </c>
      <c r="I212" s="321">
        <v>64.14</v>
      </c>
      <c r="J212" s="286" t="s">
        <v>196</v>
      </c>
    </row>
    <row r="213" spans="1:10" ht="37.5" x14ac:dyDescent="0.35">
      <c r="A213" s="318" t="s">
        <v>846</v>
      </c>
      <c r="B213" s="318">
        <v>103966</v>
      </c>
      <c r="C213" s="318" t="s">
        <v>200</v>
      </c>
      <c r="D213" s="319" t="s">
        <v>848</v>
      </c>
      <c r="E213" s="318" t="s">
        <v>226</v>
      </c>
      <c r="F213" s="320">
        <v>1</v>
      </c>
      <c r="G213" s="321">
        <v>9.91</v>
      </c>
      <c r="H213" s="322">
        <v>11.97</v>
      </c>
      <c r="I213" s="321">
        <v>11.97</v>
      </c>
      <c r="J213" s="286" t="s">
        <v>196</v>
      </c>
    </row>
    <row r="214" spans="1:10" ht="37.5" x14ac:dyDescent="0.35">
      <c r="A214" s="318" t="s">
        <v>849</v>
      </c>
      <c r="B214" s="318">
        <v>104003</v>
      </c>
      <c r="C214" s="318" t="s">
        <v>200</v>
      </c>
      <c r="D214" s="319" t="s">
        <v>851</v>
      </c>
      <c r="E214" s="318" t="s">
        <v>226</v>
      </c>
      <c r="F214" s="320">
        <v>3</v>
      </c>
      <c r="G214" s="321">
        <v>15.47</v>
      </c>
      <c r="H214" s="322">
        <v>18.68</v>
      </c>
      <c r="I214" s="321">
        <v>56.04</v>
      </c>
      <c r="J214" s="286" t="s">
        <v>196</v>
      </c>
    </row>
    <row r="215" spans="1:10" ht="37.5" x14ac:dyDescent="0.35">
      <c r="A215" s="318" t="s">
        <v>852</v>
      </c>
      <c r="B215" s="318">
        <v>89490</v>
      </c>
      <c r="C215" s="318" t="s">
        <v>200</v>
      </c>
      <c r="D215" s="319" t="s">
        <v>854</v>
      </c>
      <c r="E215" s="318" t="s">
        <v>226</v>
      </c>
      <c r="F215" s="320">
        <v>2</v>
      </c>
      <c r="G215" s="321">
        <v>7.64</v>
      </c>
      <c r="H215" s="322">
        <v>9.2200000000000006</v>
      </c>
      <c r="I215" s="321">
        <v>18.440000000000001</v>
      </c>
      <c r="J215" s="286" t="s">
        <v>196</v>
      </c>
    </row>
    <row r="216" spans="1:10" ht="37.5" x14ac:dyDescent="0.35">
      <c r="A216" s="318" t="s">
        <v>855</v>
      </c>
      <c r="B216" s="318">
        <v>89489</v>
      </c>
      <c r="C216" s="318" t="s">
        <v>200</v>
      </c>
      <c r="D216" s="319" t="s">
        <v>857</v>
      </c>
      <c r="E216" s="318" t="s">
        <v>226</v>
      </c>
      <c r="F216" s="320">
        <v>75</v>
      </c>
      <c r="G216" s="321">
        <v>8.16</v>
      </c>
      <c r="H216" s="322">
        <v>9.85</v>
      </c>
      <c r="I216" s="321">
        <v>738.75</v>
      </c>
      <c r="J216" s="286" t="s">
        <v>196</v>
      </c>
    </row>
    <row r="217" spans="1:10" ht="37.5" x14ac:dyDescent="0.35">
      <c r="A217" s="318" t="s">
        <v>858</v>
      </c>
      <c r="B217" s="318">
        <v>89384</v>
      </c>
      <c r="C217" s="318" t="s">
        <v>200</v>
      </c>
      <c r="D217" s="319" t="s">
        <v>860</v>
      </c>
      <c r="E217" s="318" t="s">
        <v>226</v>
      </c>
      <c r="F217" s="320">
        <v>1</v>
      </c>
      <c r="G217" s="321">
        <v>13.64</v>
      </c>
      <c r="H217" s="322">
        <v>16.47</v>
      </c>
      <c r="I217" s="321">
        <v>16.47</v>
      </c>
      <c r="J217" s="286" t="s">
        <v>196</v>
      </c>
    </row>
    <row r="218" spans="1:10" ht="37.5" x14ac:dyDescent="0.35">
      <c r="A218" s="318" t="s">
        <v>861</v>
      </c>
      <c r="B218" s="318">
        <v>89408</v>
      </c>
      <c r="C218" s="318" t="s">
        <v>200</v>
      </c>
      <c r="D218" s="319" t="s">
        <v>863</v>
      </c>
      <c r="E218" s="318" t="s">
        <v>226</v>
      </c>
      <c r="F218" s="320">
        <v>6</v>
      </c>
      <c r="G218" s="321">
        <v>9.94</v>
      </c>
      <c r="H218" s="322">
        <v>12</v>
      </c>
      <c r="I218" s="321">
        <v>72</v>
      </c>
      <c r="J218" s="286" t="s">
        <v>196</v>
      </c>
    </row>
    <row r="219" spans="1:10" ht="37.5" x14ac:dyDescent="0.35">
      <c r="A219" s="318" t="s">
        <v>864</v>
      </c>
      <c r="B219" s="318">
        <v>89530</v>
      </c>
      <c r="C219" s="318" t="s">
        <v>200</v>
      </c>
      <c r="D219" s="319" t="s">
        <v>866</v>
      </c>
      <c r="E219" s="318" t="s">
        <v>226</v>
      </c>
      <c r="F219" s="320">
        <v>25</v>
      </c>
      <c r="G219" s="321">
        <v>15.81</v>
      </c>
      <c r="H219" s="322">
        <v>19.100000000000001</v>
      </c>
      <c r="I219" s="321">
        <v>477.5</v>
      </c>
      <c r="J219" s="286" t="s">
        <v>196</v>
      </c>
    </row>
    <row r="220" spans="1:10" ht="37.5" x14ac:dyDescent="0.35">
      <c r="A220" s="318" t="s">
        <v>867</v>
      </c>
      <c r="B220" s="318">
        <v>89577</v>
      </c>
      <c r="C220" s="318" t="s">
        <v>200</v>
      </c>
      <c r="D220" s="319" t="s">
        <v>869</v>
      </c>
      <c r="E220" s="318" t="s">
        <v>226</v>
      </c>
      <c r="F220" s="320">
        <v>1</v>
      </c>
      <c r="G220" s="321">
        <v>35.39</v>
      </c>
      <c r="H220" s="322">
        <v>42.75</v>
      </c>
      <c r="I220" s="321">
        <v>42.75</v>
      </c>
      <c r="J220" s="286" t="s">
        <v>196</v>
      </c>
    </row>
    <row r="221" spans="1:10" ht="37.5" x14ac:dyDescent="0.35">
      <c r="A221" s="318" t="s">
        <v>870</v>
      </c>
      <c r="B221" s="318">
        <v>89356</v>
      </c>
      <c r="C221" s="318" t="s">
        <v>200</v>
      </c>
      <c r="D221" s="319" t="s">
        <v>872</v>
      </c>
      <c r="E221" s="318" t="s">
        <v>208</v>
      </c>
      <c r="F221" s="320">
        <v>261.14999999999998</v>
      </c>
      <c r="G221" s="321">
        <v>27.21</v>
      </c>
      <c r="H221" s="322">
        <v>32.869999999999997</v>
      </c>
      <c r="I221" s="321">
        <v>8584</v>
      </c>
      <c r="J221" s="286" t="s">
        <v>196</v>
      </c>
    </row>
    <row r="222" spans="1:10" ht="37.5" x14ac:dyDescent="0.35">
      <c r="A222" s="318" t="s">
        <v>873</v>
      </c>
      <c r="B222" s="318">
        <v>89357</v>
      </c>
      <c r="C222" s="318" t="s">
        <v>200</v>
      </c>
      <c r="D222" s="319" t="s">
        <v>875</v>
      </c>
      <c r="E222" s="318" t="s">
        <v>208</v>
      </c>
      <c r="F222" s="320">
        <v>52.56</v>
      </c>
      <c r="G222" s="321">
        <v>36.51</v>
      </c>
      <c r="H222" s="322">
        <v>44.1</v>
      </c>
      <c r="I222" s="321">
        <v>2317.89</v>
      </c>
      <c r="J222" s="286" t="s">
        <v>196</v>
      </c>
    </row>
    <row r="223" spans="1:10" ht="25" x14ac:dyDescent="0.35">
      <c r="A223" s="318" t="s">
        <v>876</v>
      </c>
      <c r="B223" s="318">
        <v>89448</v>
      </c>
      <c r="C223" s="318" t="s">
        <v>200</v>
      </c>
      <c r="D223" s="319" t="s">
        <v>878</v>
      </c>
      <c r="E223" s="318" t="s">
        <v>208</v>
      </c>
      <c r="F223" s="320">
        <v>7.0000000000000007E-2</v>
      </c>
      <c r="G223" s="321">
        <v>15.99</v>
      </c>
      <c r="H223" s="322">
        <v>19.309999999999999</v>
      </c>
      <c r="I223" s="321">
        <v>1.35</v>
      </c>
      <c r="J223" s="286" t="s">
        <v>196</v>
      </c>
    </row>
    <row r="224" spans="1:10" ht="25" x14ac:dyDescent="0.35">
      <c r="A224" s="318" t="s">
        <v>879</v>
      </c>
      <c r="B224" s="318">
        <v>89869</v>
      </c>
      <c r="C224" s="318" t="s">
        <v>200</v>
      </c>
      <c r="D224" s="319" t="s">
        <v>881</v>
      </c>
      <c r="E224" s="318" t="s">
        <v>226</v>
      </c>
      <c r="F224" s="320">
        <v>41</v>
      </c>
      <c r="G224" s="321">
        <v>11.55</v>
      </c>
      <c r="H224" s="322">
        <v>13.95</v>
      </c>
      <c r="I224" s="321">
        <v>571.95000000000005</v>
      </c>
      <c r="J224" s="286" t="s">
        <v>196</v>
      </c>
    </row>
    <row r="225" spans="1:10" ht="37.5" x14ac:dyDescent="0.35">
      <c r="A225" s="318" t="s">
        <v>882</v>
      </c>
      <c r="B225" s="318">
        <v>89400</v>
      </c>
      <c r="C225" s="318" t="s">
        <v>200</v>
      </c>
      <c r="D225" s="319" t="s">
        <v>884</v>
      </c>
      <c r="E225" s="318" t="s">
        <v>226</v>
      </c>
      <c r="F225" s="320">
        <v>10</v>
      </c>
      <c r="G225" s="321">
        <v>21.73</v>
      </c>
      <c r="H225" s="322">
        <v>26.25</v>
      </c>
      <c r="I225" s="321">
        <v>262.5</v>
      </c>
      <c r="J225" s="286" t="s">
        <v>196</v>
      </c>
    </row>
    <row r="226" spans="1:10" ht="37.5" x14ac:dyDescent="0.35">
      <c r="A226" s="318" t="s">
        <v>885</v>
      </c>
      <c r="B226" s="318">
        <v>89627</v>
      </c>
      <c r="C226" s="318" t="s">
        <v>200</v>
      </c>
      <c r="D226" s="319" t="s">
        <v>887</v>
      </c>
      <c r="E226" s="318" t="s">
        <v>226</v>
      </c>
      <c r="F226" s="320">
        <v>10</v>
      </c>
      <c r="G226" s="321">
        <v>20.55</v>
      </c>
      <c r="H226" s="322">
        <v>24.82</v>
      </c>
      <c r="I226" s="321">
        <v>248.2</v>
      </c>
      <c r="J226" s="286" t="s">
        <v>196</v>
      </c>
    </row>
    <row r="227" spans="1:10" ht="37.5" x14ac:dyDescent="0.35">
      <c r="A227" s="318" t="s">
        <v>888</v>
      </c>
      <c r="B227" s="318">
        <v>89366</v>
      </c>
      <c r="C227" s="318" t="s">
        <v>200</v>
      </c>
      <c r="D227" s="319" t="s">
        <v>890</v>
      </c>
      <c r="E227" s="318" t="s">
        <v>226</v>
      </c>
      <c r="F227" s="320">
        <v>9</v>
      </c>
      <c r="G227" s="321">
        <v>17.23</v>
      </c>
      <c r="H227" s="322">
        <v>20.81</v>
      </c>
      <c r="I227" s="321">
        <v>187.29</v>
      </c>
      <c r="J227" s="286" t="s">
        <v>196</v>
      </c>
    </row>
    <row r="228" spans="1:10" ht="37.5" x14ac:dyDescent="0.35">
      <c r="A228" s="318" t="s">
        <v>891</v>
      </c>
      <c r="B228" s="318">
        <v>90373</v>
      </c>
      <c r="C228" s="318" t="s">
        <v>200</v>
      </c>
      <c r="D228" s="319" t="s">
        <v>893</v>
      </c>
      <c r="E228" s="318" t="s">
        <v>226</v>
      </c>
      <c r="F228" s="320">
        <v>59</v>
      </c>
      <c r="G228" s="321">
        <v>13.98</v>
      </c>
      <c r="H228" s="322">
        <v>16.88</v>
      </c>
      <c r="I228" s="321">
        <v>995.92</v>
      </c>
      <c r="J228" s="286" t="s">
        <v>196</v>
      </c>
    </row>
    <row r="229" spans="1:10" ht="25" x14ac:dyDescent="0.35">
      <c r="A229" s="318" t="s">
        <v>894</v>
      </c>
      <c r="B229" s="318" t="s">
        <v>895</v>
      </c>
      <c r="C229" s="318" t="s">
        <v>214</v>
      </c>
      <c r="D229" s="319" t="s">
        <v>896</v>
      </c>
      <c r="E229" s="318" t="s">
        <v>226</v>
      </c>
      <c r="F229" s="320">
        <v>1</v>
      </c>
      <c r="G229" s="321">
        <v>13463.58</v>
      </c>
      <c r="H229" s="322">
        <v>16265.35</v>
      </c>
      <c r="I229" s="321">
        <v>16265.35</v>
      </c>
      <c r="J229" s="286" t="s">
        <v>196</v>
      </c>
    </row>
    <row r="230" spans="1:10" ht="25" x14ac:dyDescent="0.35">
      <c r="A230" s="318" t="s">
        <v>897</v>
      </c>
      <c r="B230" s="318" t="s">
        <v>898</v>
      </c>
      <c r="C230" s="318" t="s">
        <v>214</v>
      </c>
      <c r="D230" s="319" t="s">
        <v>899</v>
      </c>
      <c r="E230" s="318" t="s">
        <v>226</v>
      </c>
      <c r="F230" s="320">
        <v>1</v>
      </c>
      <c r="G230" s="321">
        <v>57809.34</v>
      </c>
      <c r="H230" s="322">
        <v>69839.460000000006</v>
      </c>
      <c r="I230" s="321">
        <v>69839.460000000006</v>
      </c>
      <c r="J230" s="286" t="s">
        <v>196</v>
      </c>
    </row>
    <row r="231" spans="1:10" ht="25" x14ac:dyDescent="0.35">
      <c r="A231" s="318" t="s">
        <v>900</v>
      </c>
      <c r="B231" s="318">
        <v>94490</v>
      </c>
      <c r="C231" s="318" t="s">
        <v>200</v>
      </c>
      <c r="D231" s="319" t="s">
        <v>902</v>
      </c>
      <c r="E231" s="318" t="s">
        <v>226</v>
      </c>
      <c r="F231" s="320">
        <v>2</v>
      </c>
      <c r="G231" s="321">
        <v>39.11</v>
      </c>
      <c r="H231" s="322">
        <v>47.24</v>
      </c>
      <c r="I231" s="321">
        <v>94.48</v>
      </c>
      <c r="J231" s="286" t="s">
        <v>196</v>
      </c>
    </row>
    <row r="232" spans="1:10" ht="37.5" x14ac:dyDescent="0.35">
      <c r="A232" s="318" t="s">
        <v>903</v>
      </c>
      <c r="B232" s="318">
        <v>89415</v>
      </c>
      <c r="C232" s="318" t="s">
        <v>200</v>
      </c>
      <c r="D232" s="319" t="s">
        <v>905</v>
      </c>
      <c r="E232" s="318" t="s">
        <v>226</v>
      </c>
      <c r="F232" s="320">
        <v>5</v>
      </c>
      <c r="G232" s="321">
        <v>17.43</v>
      </c>
      <c r="H232" s="322">
        <v>21.05</v>
      </c>
      <c r="I232" s="321">
        <v>105.25</v>
      </c>
      <c r="J232" s="286" t="s">
        <v>196</v>
      </c>
    </row>
    <row r="233" spans="1:10" x14ac:dyDescent="0.35">
      <c r="A233" s="318" t="s">
        <v>906</v>
      </c>
      <c r="B233" s="318" t="s">
        <v>907</v>
      </c>
      <c r="C233" s="318" t="s">
        <v>214</v>
      </c>
      <c r="D233" s="319" t="s">
        <v>908</v>
      </c>
      <c r="E233" s="318" t="s">
        <v>226</v>
      </c>
      <c r="F233" s="320">
        <v>1</v>
      </c>
      <c r="G233" s="321">
        <v>4344.43</v>
      </c>
      <c r="H233" s="322">
        <v>5248.5</v>
      </c>
      <c r="I233" s="321">
        <v>5248.5</v>
      </c>
      <c r="J233" s="286" t="s">
        <v>196</v>
      </c>
    </row>
    <row r="234" spans="1:10" ht="37.5" x14ac:dyDescent="0.35">
      <c r="A234" s="318" t="s">
        <v>909</v>
      </c>
      <c r="B234" s="318" t="s">
        <v>910</v>
      </c>
      <c r="C234" s="318" t="s">
        <v>214</v>
      </c>
      <c r="D234" s="319" t="s">
        <v>911</v>
      </c>
      <c r="E234" s="318" t="s">
        <v>912</v>
      </c>
      <c r="F234" s="320">
        <v>1</v>
      </c>
      <c r="G234" s="321">
        <v>4265.47</v>
      </c>
      <c r="H234" s="322">
        <v>5153.1099999999997</v>
      </c>
      <c r="I234" s="321">
        <v>5153.1099999999997</v>
      </c>
      <c r="J234" s="286" t="s">
        <v>196</v>
      </c>
    </row>
    <row r="235" spans="1:10" x14ac:dyDescent="0.35">
      <c r="A235" s="324" t="s">
        <v>913</v>
      </c>
      <c r="B235" s="324" t="s">
        <v>198</v>
      </c>
      <c r="C235" s="324"/>
      <c r="D235" s="325" t="s">
        <v>914</v>
      </c>
      <c r="E235" s="324"/>
      <c r="F235" s="326">
        <v>1</v>
      </c>
      <c r="G235" s="327"/>
      <c r="H235" s="327">
        <v>66023.55</v>
      </c>
      <c r="I235" s="327">
        <v>66023.55</v>
      </c>
      <c r="J235" s="328"/>
    </row>
    <row r="236" spans="1:10" ht="37.5" x14ac:dyDescent="0.35">
      <c r="A236" s="318" t="s">
        <v>915</v>
      </c>
      <c r="B236" s="318">
        <v>97903</v>
      </c>
      <c r="C236" s="318" t="s">
        <v>200</v>
      </c>
      <c r="D236" s="319" t="s">
        <v>917</v>
      </c>
      <c r="E236" s="318" t="s">
        <v>226</v>
      </c>
      <c r="F236" s="320">
        <v>1</v>
      </c>
      <c r="G236" s="321">
        <v>934.82</v>
      </c>
      <c r="H236" s="322">
        <v>1129.3499999999999</v>
      </c>
      <c r="I236" s="321">
        <v>1129.3499999999999</v>
      </c>
      <c r="J236" s="286" t="s">
        <v>196</v>
      </c>
    </row>
    <row r="237" spans="1:10" ht="37.5" x14ac:dyDescent="0.35">
      <c r="A237" s="318" t="s">
        <v>918</v>
      </c>
      <c r="B237" s="318">
        <v>99253</v>
      </c>
      <c r="C237" s="318" t="s">
        <v>200</v>
      </c>
      <c r="D237" s="319" t="s">
        <v>920</v>
      </c>
      <c r="E237" s="318" t="s">
        <v>226</v>
      </c>
      <c r="F237" s="320">
        <v>7</v>
      </c>
      <c r="G237" s="321">
        <v>653.38</v>
      </c>
      <c r="H237" s="322">
        <v>789.34</v>
      </c>
      <c r="I237" s="321">
        <v>5525.38</v>
      </c>
      <c r="J237" s="286" t="s">
        <v>196</v>
      </c>
    </row>
    <row r="238" spans="1:10" ht="50" x14ac:dyDescent="0.35">
      <c r="A238" s="318" t="s">
        <v>921</v>
      </c>
      <c r="B238" s="318">
        <v>104328</v>
      </c>
      <c r="C238" s="318" t="s">
        <v>200</v>
      </c>
      <c r="D238" s="319" t="s">
        <v>923</v>
      </c>
      <c r="E238" s="318" t="s">
        <v>226</v>
      </c>
      <c r="F238" s="320">
        <v>17</v>
      </c>
      <c r="G238" s="321">
        <v>69.510000000000005</v>
      </c>
      <c r="H238" s="322">
        <v>83.97</v>
      </c>
      <c r="I238" s="321">
        <v>1427.49</v>
      </c>
      <c r="J238" s="286" t="s">
        <v>196</v>
      </c>
    </row>
    <row r="239" spans="1:10" ht="37.5" x14ac:dyDescent="0.35">
      <c r="A239" s="318" t="s">
        <v>924</v>
      </c>
      <c r="B239" s="318">
        <v>89708</v>
      </c>
      <c r="C239" s="318" t="s">
        <v>200</v>
      </c>
      <c r="D239" s="319" t="s">
        <v>926</v>
      </c>
      <c r="E239" s="318" t="s">
        <v>226</v>
      </c>
      <c r="F239" s="320">
        <v>3</v>
      </c>
      <c r="G239" s="321">
        <v>100.26</v>
      </c>
      <c r="H239" s="322">
        <v>121.12</v>
      </c>
      <c r="I239" s="321">
        <v>363.36</v>
      </c>
      <c r="J239" s="286" t="s">
        <v>196</v>
      </c>
    </row>
    <row r="240" spans="1:10" ht="37.5" x14ac:dyDescent="0.35">
      <c r="A240" s="318" t="s">
        <v>927</v>
      </c>
      <c r="B240" s="318">
        <v>89709</v>
      </c>
      <c r="C240" s="318" t="s">
        <v>200</v>
      </c>
      <c r="D240" s="319" t="s">
        <v>929</v>
      </c>
      <c r="E240" s="318" t="s">
        <v>226</v>
      </c>
      <c r="F240" s="320">
        <v>3</v>
      </c>
      <c r="G240" s="321">
        <v>21.29</v>
      </c>
      <c r="H240" s="322">
        <v>25.72</v>
      </c>
      <c r="I240" s="321">
        <v>77.16</v>
      </c>
      <c r="J240" s="286" t="s">
        <v>196</v>
      </c>
    </row>
    <row r="241" spans="1:10" ht="25" x14ac:dyDescent="0.35">
      <c r="A241" s="318" t="s">
        <v>930</v>
      </c>
      <c r="B241" s="318">
        <v>86883</v>
      </c>
      <c r="C241" s="318" t="s">
        <v>200</v>
      </c>
      <c r="D241" s="319" t="s">
        <v>932</v>
      </c>
      <c r="E241" s="318" t="s">
        <v>226</v>
      </c>
      <c r="F241" s="320">
        <v>31</v>
      </c>
      <c r="G241" s="321">
        <v>11.4</v>
      </c>
      <c r="H241" s="322">
        <v>13.77</v>
      </c>
      <c r="I241" s="321">
        <v>426.87</v>
      </c>
      <c r="J241" s="286" t="s">
        <v>196</v>
      </c>
    </row>
    <row r="242" spans="1:10" ht="25" x14ac:dyDescent="0.35">
      <c r="A242" s="318" t="s">
        <v>933</v>
      </c>
      <c r="B242" s="318">
        <v>86882</v>
      </c>
      <c r="C242" s="318" t="s">
        <v>200</v>
      </c>
      <c r="D242" s="319" t="s">
        <v>935</v>
      </c>
      <c r="E242" s="318" t="s">
        <v>226</v>
      </c>
      <c r="F242" s="320">
        <v>6</v>
      </c>
      <c r="G242" s="321">
        <v>21.15</v>
      </c>
      <c r="H242" s="322">
        <v>25.55</v>
      </c>
      <c r="I242" s="321">
        <v>153.30000000000001</v>
      </c>
      <c r="J242" s="286" t="s">
        <v>196</v>
      </c>
    </row>
    <row r="243" spans="1:10" x14ac:dyDescent="0.35">
      <c r="A243" s="318" t="s">
        <v>936</v>
      </c>
      <c r="B243" s="318" t="s">
        <v>937</v>
      </c>
      <c r="C243" s="318" t="s">
        <v>214</v>
      </c>
      <c r="D243" s="319" t="s">
        <v>938</v>
      </c>
      <c r="E243" s="318" t="s">
        <v>226</v>
      </c>
      <c r="F243" s="320">
        <v>2</v>
      </c>
      <c r="G243" s="321">
        <v>285.27</v>
      </c>
      <c r="H243" s="322">
        <v>344.63</v>
      </c>
      <c r="I243" s="321">
        <v>689.26</v>
      </c>
      <c r="J243" s="286" t="s">
        <v>196</v>
      </c>
    </row>
    <row r="244" spans="1:10" ht="37.5" x14ac:dyDescent="0.35">
      <c r="A244" s="318" t="s">
        <v>939</v>
      </c>
      <c r="B244" s="318">
        <v>86879</v>
      </c>
      <c r="C244" s="318" t="s">
        <v>200</v>
      </c>
      <c r="D244" s="319" t="s">
        <v>941</v>
      </c>
      <c r="E244" s="318" t="s">
        <v>226</v>
      </c>
      <c r="F244" s="320">
        <v>37</v>
      </c>
      <c r="G244" s="321">
        <v>9.25</v>
      </c>
      <c r="H244" s="322">
        <v>11.17</v>
      </c>
      <c r="I244" s="321">
        <v>413.29</v>
      </c>
      <c r="J244" s="286" t="s">
        <v>196</v>
      </c>
    </row>
    <row r="245" spans="1:10" ht="25" x14ac:dyDescent="0.35">
      <c r="A245" s="318" t="s">
        <v>942</v>
      </c>
      <c r="B245" s="318">
        <v>104063</v>
      </c>
      <c r="C245" s="318" t="s">
        <v>200</v>
      </c>
      <c r="D245" s="319" t="s">
        <v>944</v>
      </c>
      <c r="E245" s="318" t="s">
        <v>226</v>
      </c>
      <c r="F245" s="320">
        <v>11</v>
      </c>
      <c r="G245" s="321">
        <v>64.48</v>
      </c>
      <c r="H245" s="322">
        <v>77.89</v>
      </c>
      <c r="I245" s="321">
        <v>856.79</v>
      </c>
      <c r="J245" s="286" t="s">
        <v>196</v>
      </c>
    </row>
    <row r="246" spans="1:10" ht="50" x14ac:dyDescent="0.35">
      <c r="A246" s="318" t="s">
        <v>945</v>
      </c>
      <c r="B246" s="318">
        <v>89811</v>
      </c>
      <c r="C246" s="318" t="s">
        <v>200</v>
      </c>
      <c r="D246" s="319" t="s">
        <v>947</v>
      </c>
      <c r="E246" s="318" t="s">
        <v>226</v>
      </c>
      <c r="F246" s="320">
        <v>15</v>
      </c>
      <c r="G246" s="321">
        <v>43.18</v>
      </c>
      <c r="H246" s="322">
        <v>52.16</v>
      </c>
      <c r="I246" s="321">
        <v>782.4</v>
      </c>
      <c r="J246" s="286" t="s">
        <v>196</v>
      </c>
    </row>
    <row r="247" spans="1:10" ht="50" x14ac:dyDescent="0.35">
      <c r="A247" s="318" t="s">
        <v>948</v>
      </c>
      <c r="B247" s="318">
        <v>89728</v>
      </c>
      <c r="C247" s="318" t="s">
        <v>200</v>
      </c>
      <c r="D247" s="319" t="s">
        <v>950</v>
      </c>
      <c r="E247" s="318" t="s">
        <v>226</v>
      </c>
      <c r="F247" s="320">
        <v>38</v>
      </c>
      <c r="G247" s="321">
        <v>13.89</v>
      </c>
      <c r="H247" s="322">
        <v>16.78</v>
      </c>
      <c r="I247" s="321">
        <v>637.64</v>
      </c>
      <c r="J247" s="286" t="s">
        <v>196</v>
      </c>
    </row>
    <row r="248" spans="1:10" ht="50" x14ac:dyDescent="0.35">
      <c r="A248" s="318" t="s">
        <v>951</v>
      </c>
      <c r="B248" s="318">
        <v>89746</v>
      </c>
      <c r="C248" s="318" t="s">
        <v>200</v>
      </c>
      <c r="D248" s="319" t="s">
        <v>953</v>
      </c>
      <c r="E248" s="318" t="s">
        <v>226</v>
      </c>
      <c r="F248" s="320">
        <v>1</v>
      </c>
      <c r="G248" s="321">
        <v>28.85</v>
      </c>
      <c r="H248" s="322">
        <v>34.85</v>
      </c>
      <c r="I248" s="321">
        <v>34.85</v>
      </c>
      <c r="J248" s="286" t="s">
        <v>196</v>
      </c>
    </row>
    <row r="249" spans="1:10" ht="50" x14ac:dyDescent="0.35">
      <c r="A249" s="318" t="s">
        <v>954</v>
      </c>
      <c r="B249" s="318">
        <v>89726</v>
      </c>
      <c r="C249" s="318" t="s">
        <v>200</v>
      </c>
      <c r="D249" s="319" t="s">
        <v>956</v>
      </c>
      <c r="E249" s="318" t="s">
        <v>226</v>
      </c>
      <c r="F249" s="320">
        <v>35</v>
      </c>
      <c r="G249" s="321">
        <v>11.46</v>
      </c>
      <c r="H249" s="322">
        <v>13.84</v>
      </c>
      <c r="I249" s="321">
        <v>484.4</v>
      </c>
      <c r="J249" s="286" t="s">
        <v>196</v>
      </c>
    </row>
    <row r="250" spans="1:10" ht="50" x14ac:dyDescent="0.35">
      <c r="A250" s="318" t="s">
        <v>957</v>
      </c>
      <c r="B250" s="318">
        <v>89732</v>
      </c>
      <c r="C250" s="318" t="s">
        <v>200</v>
      </c>
      <c r="D250" s="319" t="s">
        <v>959</v>
      </c>
      <c r="E250" s="318" t="s">
        <v>226</v>
      </c>
      <c r="F250" s="320">
        <v>40</v>
      </c>
      <c r="G250" s="321">
        <v>16.399999999999999</v>
      </c>
      <c r="H250" s="322">
        <v>19.809999999999999</v>
      </c>
      <c r="I250" s="321">
        <v>792.4</v>
      </c>
      <c r="J250" s="286" t="s">
        <v>196</v>
      </c>
    </row>
    <row r="251" spans="1:10" ht="50" x14ac:dyDescent="0.35">
      <c r="A251" s="318" t="s">
        <v>960</v>
      </c>
      <c r="B251" s="318">
        <v>89739</v>
      </c>
      <c r="C251" s="318" t="s">
        <v>200</v>
      </c>
      <c r="D251" s="319" t="s">
        <v>962</v>
      </c>
      <c r="E251" s="318" t="s">
        <v>226</v>
      </c>
      <c r="F251" s="320">
        <v>3</v>
      </c>
      <c r="G251" s="321">
        <v>24.03</v>
      </c>
      <c r="H251" s="322">
        <v>29.03</v>
      </c>
      <c r="I251" s="321">
        <v>87.09</v>
      </c>
      <c r="J251" s="286" t="s">
        <v>196</v>
      </c>
    </row>
    <row r="252" spans="1:10" ht="50" x14ac:dyDescent="0.35">
      <c r="A252" s="318" t="s">
        <v>963</v>
      </c>
      <c r="B252" s="318">
        <v>89724</v>
      </c>
      <c r="C252" s="318" t="s">
        <v>200</v>
      </c>
      <c r="D252" s="319" t="s">
        <v>965</v>
      </c>
      <c r="E252" s="318" t="s">
        <v>226</v>
      </c>
      <c r="F252" s="320">
        <v>35</v>
      </c>
      <c r="G252" s="321">
        <v>11.25</v>
      </c>
      <c r="H252" s="322">
        <v>13.59</v>
      </c>
      <c r="I252" s="321">
        <v>475.65</v>
      </c>
      <c r="J252" s="286" t="s">
        <v>196</v>
      </c>
    </row>
    <row r="253" spans="1:10" ht="50" x14ac:dyDescent="0.35">
      <c r="A253" s="318" t="s">
        <v>966</v>
      </c>
      <c r="B253" s="318">
        <v>89731</v>
      </c>
      <c r="C253" s="318" t="s">
        <v>200</v>
      </c>
      <c r="D253" s="319" t="s">
        <v>968</v>
      </c>
      <c r="E253" s="318" t="s">
        <v>226</v>
      </c>
      <c r="F253" s="320">
        <v>59</v>
      </c>
      <c r="G253" s="321">
        <v>15.74</v>
      </c>
      <c r="H253" s="322">
        <v>19.010000000000002</v>
      </c>
      <c r="I253" s="321">
        <v>1121.5899999999999</v>
      </c>
      <c r="J253" s="286" t="s">
        <v>196</v>
      </c>
    </row>
    <row r="254" spans="1:10" ht="50" x14ac:dyDescent="0.35">
      <c r="A254" s="318" t="s">
        <v>969</v>
      </c>
      <c r="B254" s="318">
        <v>104355</v>
      </c>
      <c r="C254" s="318" t="s">
        <v>200</v>
      </c>
      <c r="D254" s="319" t="s">
        <v>971</v>
      </c>
      <c r="E254" s="318" t="s">
        <v>226</v>
      </c>
      <c r="F254" s="320">
        <v>1</v>
      </c>
      <c r="G254" s="321">
        <v>47.53</v>
      </c>
      <c r="H254" s="322">
        <v>57.42</v>
      </c>
      <c r="I254" s="321">
        <v>57.42</v>
      </c>
      <c r="J254" s="286" t="s">
        <v>196</v>
      </c>
    </row>
    <row r="255" spans="1:10" ht="50" x14ac:dyDescent="0.35">
      <c r="A255" s="318" t="s">
        <v>972</v>
      </c>
      <c r="B255" s="318">
        <v>104345</v>
      </c>
      <c r="C255" s="318" t="s">
        <v>200</v>
      </c>
      <c r="D255" s="319" t="s">
        <v>974</v>
      </c>
      <c r="E255" s="318" t="s">
        <v>226</v>
      </c>
      <c r="F255" s="320">
        <v>7</v>
      </c>
      <c r="G255" s="321">
        <v>42.59</v>
      </c>
      <c r="H255" s="322">
        <v>51.45</v>
      </c>
      <c r="I255" s="321">
        <v>360.15</v>
      </c>
      <c r="J255" s="286" t="s">
        <v>196</v>
      </c>
    </row>
    <row r="256" spans="1:10" ht="50" x14ac:dyDescent="0.35">
      <c r="A256" s="318" t="s">
        <v>975</v>
      </c>
      <c r="B256" s="318">
        <v>89797</v>
      </c>
      <c r="C256" s="318" t="s">
        <v>200</v>
      </c>
      <c r="D256" s="319" t="s">
        <v>977</v>
      </c>
      <c r="E256" s="318" t="s">
        <v>226</v>
      </c>
      <c r="F256" s="320">
        <v>8</v>
      </c>
      <c r="G256" s="321">
        <v>50.69</v>
      </c>
      <c r="H256" s="322">
        <v>61.23</v>
      </c>
      <c r="I256" s="321">
        <v>489.84</v>
      </c>
      <c r="J256" s="286" t="s">
        <v>196</v>
      </c>
    </row>
    <row r="257" spans="1:10" ht="50" x14ac:dyDescent="0.35">
      <c r="A257" s="318" t="s">
        <v>978</v>
      </c>
      <c r="B257" s="318">
        <v>89783</v>
      </c>
      <c r="C257" s="318" t="s">
        <v>200</v>
      </c>
      <c r="D257" s="319" t="s">
        <v>980</v>
      </c>
      <c r="E257" s="318" t="s">
        <v>226</v>
      </c>
      <c r="F257" s="320">
        <v>11</v>
      </c>
      <c r="G257" s="321">
        <v>16.16</v>
      </c>
      <c r="H257" s="322">
        <v>19.52</v>
      </c>
      <c r="I257" s="321">
        <v>214.72</v>
      </c>
      <c r="J257" s="286" t="s">
        <v>196</v>
      </c>
    </row>
    <row r="258" spans="1:10" ht="50" x14ac:dyDescent="0.35">
      <c r="A258" s="318" t="s">
        <v>981</v>
      </c>
      <c r="B258" s="318">
        <v>89785</v>
      </c>
      <c r="C258" s="318" t="s">
        <v>200</v>
      </c>
      <c r="D258" s="319" t="s">
        <v>983</v>
      </c>
      <c r="E258" s="318" t="s">
        <v>226</v>
      </c>
      <c r="F258" s="320">
        <v>1</v>
      </c>
      <c r="G258" s="321">
        <v>27</v>
      </c>
      <c r="H258" s="322">
        <v>32.61</v>
      </c>
      <c r="I258" s="321">
        <v>32.61</v>
      </c>
      <c r="J258" s="286" t="s">
        <v>196</v>
      </c>
    </row>
    <row r="259" spans="1:10" ht="50" x14ac:dyDescent="0.35">
      <c r="A259" s="318" t="s">
        <v>984</v>
      </c>
      <c r="B259" s="318">
        <v>104350</v>
      </c>
      <c r="C259" s="318" t="s">
        <v>200</v>
      </c>
      <c r="D259" s="319" t="s">
        <v>986</v>
      </c>
      <c r="E259" s="318" t="s">
        <v>226</v>
      </c>
      <c r="F259" s="320">
        <v>3</v>
      </c>
      <c r="G259" s="321">
        <v>29.26</v>
      </c>
      <c r="H259" s="322">
        <v>35.340000000000003</v>
      </c>
      <c r="I259" s="321">
        <v>106.02</v>
      </c>
      <c r="J259" s="286" t="s">
        <v>196</v>
      </c>
    </row>
    <row r="260" spans="1:10" ht="50" x14ac:dyDescent="0.35">
      <c r="A260" s="318" t="s">
        <v>987</v>
      </c>
      <c r="B260" s="318">
        <v>89795</v>
      </c>
      <c r="C260" s="318" t="s">
        <v>200</v>
      </c>
      <c r="D260" s="319" t="s">
        <v>989</v>
      </c>
      <c r="E260" s="318" t="s">
        <v>226</v>
      </c>
      <c r="F260" s="320">
        <v>2</v>
      </c>
      <c r="G260" s="321">
        <v>40.549999999999997</v>
      </c>
      <c r="H260" s="322">
        <v>48.98</v>
      </c>
      <c r="I260" s="321">
        <v>97.96</v>
      </c>
      <c r="J260" s="286" t="s">
        <v>196</v>
      </c>
    </row>
    <row r="261" spans="1:10" ht="37.5" x14ac:dyDescent="0.35">
      <c r="A261" s="318" t="s">
        <v>990</v>
      </c>
      <c r="B261" s="318">
        <v>89549</v>
      </c>
      <c r="C261" s="318" t="s">
        <v>200</v>
      </c>
      <c r="D261" s="319" t="s">
        <v>992</v>
      </c>
      <c r="E261" s="318" t="s">
        <v>226</v>
      </c>
      <c r="F261" s="320">
        <v>5</v>
      </c>
      <c r="G261" s="321">
        <v>18.09</v>
      </c>
      <c r="H261" s="322">
        <v>21.85</v>
      </c>
      <c r="I261" s="321">
        <v>109.25</v>
      </c>
      <c r="J261" s="286" t="s">
        <v>196</v>
      </c>
    </row>
    <row r="262" spans="1:10" ht="37.5" x14ac:dyDescent="0.35">
      <c r="A262" s="318" t="s">
        <v>993</v>
      </c>
      <c r="B262" s="318" t="s">
        <v>994</v>
      </c>
      <c r="C262" s="318" t="s">
        <v>214</v>
      </c>
      <c r="D262" s="319" t="s">
        <v>995</v>
      </c>
      <c r="E262" s="318" t="s">
        <v>208</v>
      </c>
      <c r="F262" s="320">
        <v>125.08</v>
      </c>
      <c r="G262" s="321">
        <v>108.93</v>
      </c>
      <c r="H262" s="322">
        <v>131.59</v>
      </c>
      <c r="I262" s="321">
        <v>16459.27</v>
      </c>
      <c r="J262" s="286" t="s">
        <v>196</v>
      </c>
    </row>
    <row r="263" spans="1:10" ht="37.5" x14ac:dyDescent="0.35">
      <c r="A263" s="318" t="s">
        <v>996</v>
      </c>
      <c r="B263" s="318" t="s">
        <v>997</v>
      </c>
      <c r="C263" s="318" t="s">
        <v>214</v>
      </c>
      <c r="D263" s="319" t="s">
        <v>998</v>
      </c>
      <c r="E263" s="318" t="s">
        <v>208</v>
      </c>
      <c r="F263" s="320">
        <v>108.78</v>
      </c>
      <c r="G263" s="321">
        <v>59.15</v>
      </c>
      <c r="H263" s="322">
        <v>71.45</v>
      </c>
      <c r="I263" s="321">
        <v>7772.33</v>
      </c>
      <c r="J263" s="286" t="s">
        <v>196</v>
      </c>
    </row>
    <row r="264" spans="1:10" ht="37.5" x14ac:dyDescent="0.35">
      <c r="A264" s="318" t="s">
        <v>999</v>
      </c>
      <c r="B264" s="318" t="s">
        <v>1000</v>
      </c>
      <c r="C264" s="318" t="s">
        <v>214</v>
      </c>
      <c r="D264" s="319" t="s">
        <v>1001</v>
      </c>
      <c r="E264" s="318" t="s">
        <v>208</v>
      </c>
      <c r="F264" s="320">
        <v>30.57</v>
      </c>
      <c r="G264" s="321">
        <v>130.38</v>
      </c>
      <c r="H264" s="322">
        <v>157.51</v>
      </c>
      <c r="I264" s="321">
        <v>4815.08</v>
      </c>
      <c r="J264" s="286" t="s">
        <v>196</v>
      </c>
    </row>
    <row r="265" spans="1:10" ht="25" x14ac:dyDescent="0.35">
      <c r="A265" s="318" t="s">
        <v>1002</v>
      </c>
      <c r="B265" s="318" t="s">
        <v>1003</v>
      </c>
      <c r="C265" s="318" t="s">
        <v>214</v>
      </c>
      <c r="D265" s="319" t="s">
        <v>1004</v>
      </c>
      <c r="E265" s="318" t="s">
        <v>208</v>
      </c>
      <c r="F265" s="320">
        <v>69.23</v>
      </c>
      <c r="G265" s="321">
        <v>53.61</v>
      </c>
      <c r="H265" s="322">
        <v>64.760000000000005</v>
      </c>
      <c r="I265" s="321">
        <v>4483.33</v>
      </c>
      <c r="J265" s="286" t="s">
        <v>196</v>
      </c>
    </row>
    <row r="266" spans="1:10" ht="37.5" x14ac:dyDescent="0.35">
      <c r="A266" s="318" t="s">
        <v>1005</v>
      </c>
      <c r="B266" s="318" t="s">
        <v>1006</v>
      </c>
      <c r="C266" s="318" t="s">
        <v>214</v>
      </c>
      <c r="D266" s="319" t="s">
        <v>1007</v>
      </c>
      <c r="E266" s="318" t="s">
        <v>208</v>
      </c>
      <c r="F266" s="320">
        <v>21</v>
      </c>
      <c r="G266" s="321">
        <v>54.59</v>
      </c>
      <c r="H266" s="322">
        <v>65.95</v>
      </c>
      <c r="I266" s="321">
        <v>1384.95</v>
      </c>
      <c r="J266" s="286" t="s">
        <v>196</v>
      </c>
    </row>
    <row r="267" spans="1:10" ht="37.5" x14ac:dyDescent="0.35">
      <c r="A267" s="318" t="s">
        <v>1008</v>
      </c>
      <c r="B267" s="318" t="s">
        <v>1009</v>
      </c>
      <c r="C267" s="318" t="s">
        <v>214</v>
      </c>
      <c r="D267" s="319" t="s">
        <v>1010</v>
      </c>
      <c r="E267" s="318" t="s">
        <v>208</v>
      </c>
      <c r="F267" s="320">
        <v>120.34</v>
      </c>
      <c r="G267" s="321">
        <v>46.37</v>
      </c>
      <c r="H267" s="322">
        <v>56.01</v>
      </c>
      <c r="I267" s="321">
        <v>6740.24</v>
      </c>
      <c r="J267" s="286" t="s">
        <v>196</v>
      </c>
    </row>
    <row r="268" spans="1:10" ht="37.5" x14ac:dyDescent="0.35">
      <c r="A268" s="318" t="s">
        <v>1011</v>
      </c>
      <c r="B268" s="318">
        <v>89782</v>
      </c>
      <c r="C268" s="318" t="s">
        <v>200</v>
      </c>
      <c r="D268" s="319" t="s">
        <v>1013</v>
      </c>
      <c r="E268" s="318" t="s">
        <v>226</v>
      </c>
      <c r="F268" s="320">
        <v>3</v>
      </c>
      <c r="G268" s="321">
        <v>16.07</v>
      </c>
      <c r="H268" s="322">
        <v>19.41</v>
      </c>
      <c r="I268" s="321">
        <v>58.23</v>
      </c>
      <c r="J268" s="286" t="s">
        <v>196</v>
      </c>
    </row>
    <row r="269" spans="1:10" ht="50" x14ac:dyDescent="0.35">
      <c r="A269" s="318" t="s">
        <v>1014</v>
      </c>
      <c r="B269" s="318">
        <v>104347</v>
      </c>
      <c r="C269" s="318" t="s">
        <v>200</v>
      </c>
      <c r="D269" s="319" t="s">
        <v>1016</v>
      </c>
      <c r="E269" s="318" t="s">
        <v>226</v>
      </c>
      <c r="F269" s="320">
        <v>1</v>
      </c>
      <c r="G269" s="321">
        <v>47.27</v>
      </c>
      <c r="H269" s="322">
        <v>57.1</v>
      </c>
      <c r="I269" s="321">
        <v>57.1</v>
      </c>
      <c r="J269" s="286" t="s">
        <v>196</v>
      </c>
    </row>
    <row r="270" spans="1:10" ht="37.5" x14ac:dyDescent="0.35">
      <c r="A270" s="318" t="s">
        <v>1017</v>
      </c>
      <c r="B270" s="318">
        <v>89753</v>
      </c>
      <c r="C270" s="318" t="s">
        <v>200</v>
      </c>
      <c r="D270" s="319" t="s">
        <v>1019</v>
      </c>
      <c r="E270" s="318" t="s">
        <v>226</v>
      </c>
      <c r="F270" s="320">
        <v>4</v>
      </c>
      <c r="G270" s="321">
        <v>9.83</v>
      </c>
      <c r="H270" s="322">
        <v>11.87</v>
      </c>
      <c r="I270" s="321">
        <v>47.48</v>
      </c>
      <c r="J270" s="286" t="s">
        <v>196</v>
      </c>
    </row>
    <row r="271" spans="1:10" x14ac:dyDescent="0.35">
      <c r="A271" s="318" t="s">
        <v>1020</v>
      </c>
      <c r="B271" s="318" t="s">
        <v>1021</v>
      </c>
      <c r="C271" s="318" t="s">
        <v>214</v>
      </c>
      <c r="D271" s="319" t="s">
        <v>1022</v>
      </c>
      <c r="E271" s="318" t="s">
        <v>226</v>
      </c>
      <c r="F271" s="320">
        <v>1</v>
      </c>
      <c r="G271" s="321">
        <v>81.13</v>
      </c>
      <c r="H271" s="322">
        <v>98.01</v>
      </c>
      <c r="I271" s="321">
        <v>98.01</v>
      </c>
      <c r="J271" s="286" t="s">
        <v>196</v>
      </c>
    </row>
    <row r="272" spans="1:10" x14ac:dyDescent="0.35">
      <c r="A272" s="318" t="s">
        <v>1023</v>
      </c>
      <c r="B272" s="318" t="s">
        <v>1024</v>
      </c>
      <c r="C272" s="318" t="s">
        <v>214</v>
      </c>
      <c r="D272" s="319" t="s">
        <v>1025</v>
      </c>
      <c r="E272" s="318">
        <v>1</v>
      </c>
      <c r="F272" s="320">
        <v>5</v>
      </c>
      <c r="G272" s="321">
        <v>5.07</v>
      </c>
      <c r="H272" s="322">
        <v>6.12</v>
      </c>
      <c r="I272" s="321">
        <v>30.6</v>
      </c>
      <c r="J272" s="286" t="s">
        <v>196</v>
      </c>
    </row>
    <row r="273" spans="1:10" x14ac:dyDescent="0.35">
      <c r="A273" s="318" t="s">
        <v>1027</v>
      </c>
      <c r="B273" s="318" t="s">
        <v>1028</v>
      </c>
      <c r="C273" s="318" t="s">
        <v>214</v>
      </c>
      <c r="D273" s="319" t="s">
        <v>1029</v>
      </c>
      <c r="E273" s="318" t="s">
        <v>226</v>
      </c>
      <c r="F273" s="320">
        <v>1</v>
      </c>
      <c r="G273" s="321">
        <v>4991.08</v>
      </c>
      <c r="H273" s="322">
        <v>6029.72</v>
      </c>
      <c r="I273" s="321">
        <v>6029.72</v>
      </c>
      <c r="J273" s="286" t="s">
        <v>196</v>
      </c>
    </row>
    <row r="274" spans="1:10" x14ac:dyDescent="0.35">
      <c r="A274" s="318" t="s">
        <v>1030</v>
      </c>
      <c r="B274" s="318" t="s">
        <v>1031</v>
      </c>
      <c r="C274" s="318" t="s">
        <v>214</v>
      </c>
      <c r="D274" s="319" t="s">
        <v>1032</v>
      </c>
      <c r="E274" s="318" t="s">
        <v>226</v>
      </c>
      <c r="F274" s="320">
        <v>4</v>
      </c>
      <c r="G274" s="321">
        <v>24.17</v>
      </c>
      <c r="H274" s="322">
        <v>29.19</v>
      </c>
      <c r="I274" s="321">
        <v>116.76</v>
      </c>
      <c r="J274" s="286" t="s">
        <v>196</v>
      </c>
    </row>
    <row r="275" spans="1:10" ht="37.5" x14ac:dyDescent="0.35">
      <c r="A275" s="318" t="s">
        <v>1033</v>
      </c>
      <c r="B275" s="318">
        <v>94962</v>
      </c>
      <c r="C275" s="318" t="s">
        <v>200</v>
      </c>
      <c r="D275" s="319" t="s">
        <v>1035</v>
      </c>
      <c r="E275" s="318" t="s">
        <v>217</v>
      </c>
      <c r="F275" s="320">
        <v>0.34</v>
      </c>
      <c r="G275" s="321">
        <v>520.04999999999995</v>
      </c>
      <c r="H275" s="322">
        <v>628.27</v>
      </c>
      <c r="I275" s="321">
        <v>213.61</v>
      </c>
      <c r="J275" s="286" t="s">
        <v>196</v>
      </c>
    </row>
    <row r="276" spans="1:10" ht="50" x14ac:dyDescent="0.35">
      <c r="A276" s="318" t="s">
        <v>1036</v>
      </c>
      <c r="B276" s="318">
        <v>104348</v>
      </c>
      <c r="C276" s="318" t="s">
        <v>200</v>
      </c>
      <c r="D276" s="319" t="s">
        <v>1038</v>
      </c>
      <c r="E276" s="318" t="s">
        <v>226</v>
      </c>
      <c r="F276" s="320">
        <v>19</v>
      </c>
      <c r="G276" s="321">
        <v>10.19</v>
      </c>
      <c r="H276" s="322">
        <v>12.31</v>
      </c>
      <c r="I276" s="321">
        <v>233.89</v>
      </c>
      <c r="J276" s="286" t="s">
        <v>196</v>
      </c>
    </row>
    <row r="277" spans="1:10" ht="37.5" x14ac:dyDescent="0.35">
      <c r="A277" s="318" t="s">
        <v>1039</v>
      </c>
      <c r="B277" s="318">
        <v>104352</v>
      </c>
      <c r="C277" s="318" t="s">
        <v>200</v>
      </c>
      <c r="D277" s="319" t="s">
        <v>1041</v>
      </c>
      <c r="E277" s="318" t="s">
        <v>226</v>
      </c>
      <c r="F277" s="320">
        <v>1</v>
      </c>
      <c r="G277" s="321">
        <v>39.270000000000003</v>
      </c>
      <c r="H277" s="322">
        <v>47.44</v>
      </c>
      <c r="I277" s="321">
        <v>47.44</v>
      </c>
      <c r="J277" s="286" t="s">
        <v>196</v>
      </c>
    </row>
    <row r="278" spans="1:10" ht="37.5" x14ac:dyDescent="0.35">
      <c r="A278" s="318" t="s">
        <v>1042</v>
      </c>
      <c r="B278" s="318">
        <v>89825</v>
      </c>
      <c r="C278" s="318" t="s">
        <v>200</v>
      </c>
      <c r="D278" s="319" t="s">
        <v>1044</v>
      </c>
      <c r="E278" s="318" t="s">
        <v>226</v>
      </c>
      <c r="F278" s="320">
        <v>18</v>
      </c>
      <c r="G278" s="321">
        <v>16.579999999999998</v>
      </c>
      <c r="H278" s="322">
        <v>20.03</v>
      </c>
      <c r="I278" s="321">
        <v>360.54</v>
      </c>
      <c r="J278" s="286" t="s">
        <v>196</v>
      </c>
    </row>
    <row r="279" spans="1:10" ht="37.5" x14ac:dyDescent="0.35">
      <c r="A279" s="318" t="s">
        <v>1045</v>
      </c>
      <c r="B279" s="318">
        <v>89829</v>
      </c>
      <c r="C279" s="318" t="s">
        <v>200</v>
      </c>
      <c r="D279" s="319" t="s">
        <v>1047</v>
      </c>
      <c r="E279" s="318" t="s">
        <v>226</v>
      </c>
      <c r="F279" s="320">
        <v>3</v>
      </c>
      <c r="G279" s="321">
        <v>35.520000000000003</v>
      </c>
      <c r="H279" s="322">
        <v>42.91</v>
      </c>
      <c r="I279" s="321">
        <v>128.72999999999999</v>
      </c>
      <c r="J279" s="286" t="s">
        <v>196</v>
      </c>
    </row>
    <row r="280" spans="1:10" x14ac:dyDescent="0.35">
      <c r="A280" s="324" t="s">
        <v>1048</v>
      </c>
      <c r="B280" s="324" t="s">
        <v>198</v>
      </c>
      <c r="C280" s="324"/>
      <c r="D280" s="325" t="s">
        <v>1049</v>
      </c>
      <c r="E280" s="324"/>
      <c r="F280" s="326">
        <v>1</v>
      </c>
      <c r="G280" s="327"/>
      <c r="H280" s="327">
        <v>43549.51</v>
      </c>
      <c r="I280" s="327">
        <v>43549.51</v>
      </c>
      <c r="J280" s="328"/>
    </row>
    <row r="281" spans="1:10" ht="37.5" x14ac:dyDescent="0.35">
      <c r="A281" s="318" t="s">
        <v>1050</v>
      </c>
      <c r="B281" s="318" t="s">
        <v>1051</v>
      </c>
      <c r="C281" s="318" t="s">
        <v>214</v>
      </c>
      <c r="D281" s="319" t="s">
        <v>1052</v>
      </c>
      <c r="E281" s="318" t="s">
        <v>226</v>
      </c>
      <c r="F281" s="320">
        <v>5</v>
      </c>
      <c r="G281" s="321">
        <v>834.77</v>
      </c>
      <c r="H281" s="322">
        <v>1008.48</v>
      </c>
      <c r="I281" s="321">
        <v>5042.3999999999996</v>
      </c>
      <c r="J281" s="286" t="s">
        <v>196</v>
      </c>
    </row>
    <row r="282" spans="1:10" ht="25" x14ac:dyDescent="0.35">
      <c r="A282" s="318" t="s">
        <v>1053</v>
      </c>
      <c r="B282" s="318" t="s">
        <v>1054</v>
      </c>
      <c r="C282" s="318" t="s">
        <v>214</v>
      </c>
      <c r="D282" s="319" t="s">
        <v>1055</v>
      </c>
      <c r="E282" s="318" t="s">
        <v>226</v>
      </c>
      <c r="F282" s="320">
        <v>2</v>
      </c>
      <c r="G282" s="321">
        <v>636.48</v>
      </c>
      <c r="H282" s="322">
        <v>768.93</v>
      </c>
      <c r="I282" s="321">
        <v>1537.86</v>
      </c>
      <c r="J282" s="286" t="s">
        <v>196</v>
      </c>
    </row>
    <row r="283" spans="1:10" ht="25" x14ac:dyDescent="0.35">
      <c r="A283" s="318" t="s">
        <v>1056</v>
      </c>
      <c r="B283" s="318">
        <v>104063</v>
      </c>
      <c r="C283" s="318" t="s">
        <v>200</v>
      </c>
      <c r="D283" s="319" t="s">
        <v>944</v>
      </c>
      <c r="E283" s="318" t="s">
        <v>226</v>
      </c>
      <c r="F283" s="320">
        <v>23</v>
      </c>
      <c r="G283" s="321">
        <v>64.48</v>
      </c>
      <c r="H283" s="322">
        <v>77.89</v>
      </c>
      <c r="I283" s="321">
        <v>1791.47</v>
      </c>
      <c r="J283" s="286" t="s">
        <v>196</v>
      </c>
    </row>
    <row r="284" spans="1:10" ht="50" x14ac:dyDescent="0.35">
      <c r="A284" s="318" t="s">
        <v>1057</v>
      </c>
      <c r="B284" s="318">
        <v>89811</v>
      </c>
      <c r="C284" s="318" t="s">
        <v>200</v>
      </c>
      <c r="D284" s="319" t="s">
        <v>947</v>
      </c>
      <c r="E284" s="318" t="s">
        <v>226</v>
      </c>
      <c r="F284" s="320">
        <v>50</v>
      </c>
      <c r="G284" s="321">
        <v>43.18</v>
      </c>
      <c r="H284" s="322">
        <v>52.16</v>
      </c>
      <c r="I284" s="321">
        <v>2608</v>
      </c>
      <c r="J284" s="286" t="s">
        <v>196</v>
      </c>
    </row>
    <row r="285" spans="1:10" ht="37.5" x14ac:dyDescent="0.35">
      <c r="A285" s="318" t="s">
        <v>1058</v>
      </c>
      <c r="B285" s="318">
        <v>89855</v>
      </c>
      <c r="C285" s="318" t="s">
        <v>200</v>
      </c>
      <c r="D285" s="319" t="s">
        <v>1060</v>
      </c>
      <c r="E285" s="318" t="s">
        <v>226</v>
      </c>
      <c r="F285" s="320">
        <v>2</v>
      </c>
      <c r="G285" s="321">
        <v>106.46</v>
      </c>
      <c r="H285" s="322">
        <v>128.61000000000001</v>
      </c>
      <c r="I285" s="321">
        <v>257.22000000000003</v>
      </c>
      <c r="J285" s="286" t="s">
        <v>196</v>
      </c>
    </row>
    <row r="286" spans="1:10" ht="50" x14ac:dyDescent="0.35">
      <c r="A286" s="318" t="s">
        <v>1061</v>
      </c>
      <c r="B286" s="318">
        <v>89797</v>
      </c>
      <c r="C286" s="318" t="s">
        <v>200</v>
      </c>
      <c r="D286" s="319" t="s">
        <v>977</v>
      </c>
      <c r="E286" s="318" t="s">
        <v>226</v>
      </c>
      <c r="F286" s="320">
        <v>17</v>
      </c>
      <c r="G286" s="321">
        <v>50.69</v>
      </c>
      <c r="H286" s="322">
        <v>61.23</v>
      </c>
      <c r="I286" s="321">
        <v>1040.9100000000001</v>
      </c>
      <c r="J286" s="286" t="s">
        <v>196</v>
      </c>
    </row>
    <row r="287" spans="1:10" ht="37.5" x14ac:dyDescent="0.35">
      <c r="A287" s="318" t="s">
        <v>1062</v>
      </c>
      <c r="B287" s="318">
        <v>89669</v>
      </c>
      <c r="C287" s="318" t="s">
        <v>200</v>
      </c>
      <c r="D287" s="319" t="s">
        <v>1064</v>
      </c>
      <c r="E287" s="318" t="s">
        <v>226</v>
      </c>
      <c r="F287" s="320">
        <v>50</v>
      </c>
      <c r="G287" s="321">
        <v>32.78</v>
      </c>
      <c r="H287" s="322">
        <v>39.6</v>
      </c>
      <c r="I287" s="321">
        <v>1980</v>
      </c>
      <c r="J287" s="286" t="s">
        <v>196</v>
      </c>
    </row>
    <row r="288" spans="1:10" ht="25" x14ac:dyDescent="0.35">
      <c r="A288" s="318" t="s">
        <v>1065</v>
      </c>
      <c r="B288" s="318" t="s">
        <v>1066</v>
      </c>
      <c r="C288" s="318" t="s">
        <v>214</v>
      </c>
      <c r="D288" s="319" t="s">
        <v>1067</v>
      </c>
      <c r="E288" s="318" t="s">
        <v>226</v>
      </c>
      <c r="F288" s="320">
        <v>5</v>
      </c>
      <c r="G288" s="321">
        <v>110.4</v>
      </c>
      <c r="H288" s="322">
        <v>133.37</v>
      </c>
      <c r="I288" s="321">
        <v>666.85</v>
      </c>
      <c r="J288" s="286" t="s">
        <v>196</v>
      </c>
    </row>
    <row r="289" spans="1:10" ht="37.5" x14ac:dyDescent="0.35">
      <c r="A289" s="318" t="s">
        <v>1068</v>
      </c>
      <c r="B289" s="318" t="s">
        <v>994</v>
      </c>
      <c r="C289" s="318" t="s">
        <v>214</v>
      </c>
      <c r="D289" s="319" t="s">
        <v>995</v>
      </c>
      <c r="E289" s="318" t="s">
        <v>208</v>
      </c>
      <c r="F289" s="320">
        <v>55.85</v>
      </c>
      <c r="G289" s="321">
        <v>108.93</v>
      </c>
      <c r="H289" s="322">
        <v>131.59</v>
      </c>
      <c r="I289" s="321">
        <v>7349.3</v>
      </c>
      <c r="J289" s="286" t="s">
        <v>196</v>
      </c>
    </row>
    <row r="290" spans="1:10" ht="37.5" x14ac:dyDescent="0.35">
      <c r="A290" s="318" t="s">
        <v>1069</v>
      </c>
      <c r="B290" s="318" t="s">
        <v>1070</v>
      </c>
      <c r="C290" s="318" t="s">
        <v>214</v>
      </c>
      <c r="D290" s="319" t="s">
        <v>1071</v>
      </c>
      <c r="E290" s="318" t="s">
        <v>208</v>
      </c>
      <c r="F290" s="320">
        <v>10.62</v>
      </c>
      <c r="G290" s="321">
        <v>156.19</v>
      </c>
      <c r="H290" s="322">
        <v>188.69</v>
      </c>
      <c r="I290" s="321">
        <v>2003.88</v>
      </c>
      <c r="J290" s="286" t="s">
        <v>196</v>
      </c>
    </row>
    <row r="291" spans="1:10" ht="37.5" x14ac:dyDescent="0.35">
      <c r="A291" s="318" t="s">
        <v>1072</v>
      </c>
      <c r="B291" s="318">
        <v>90694</v>
      </c>
      <c r="C291" s="318" t="s">
        <v>200</v>
      </c>
      <c r="D291" s="319" t="s">
        <v>1074</v>
      </c>
      <c r="E291" s="318" t="s">
        <v>208</v>
      </c>
      <c r="F291" s="320">
        <v>187.06</v>
      </c>
      <c r="G291" s="321">
        <v>42.64</v>
      </c>
      <c r="H291" s="322">
        <v>51.51</v>
      </c>
      <c r="I291" s="321">
        <v>9635.4599999999991</v>
      </c>
      <c r="J291" s="286" t="s">
        <v>196</v>
      </c>
    </row>
    <row r="292" spans="1:10" ht="37.5" x14ac:dyDescent="0.35">
      <c r="A292" s="318" t="s">
        <v>1075</v>
      </c>
      <c r="B292" s="318">
        <v>90696</v>
      </c>
      <c r="C292" s="318" t="s">
        <v>200</v>
      </c>
      <c r="D292" s="319" t="s">
        <v>1077</v>
      </c>
      <c r="E292" s="318" t="s">
        <v>208</v>
      </c>
      <c r="F292" s="320">
        <v>38.92</v>
      </c>
      <c r="G292" s="321">
        <v>133.29</v>
      </c>
      <c r="H292" s="322">
        <v>161.02000000000001</v>
      </c>
      <c r="I292" s="321">
        <v>6266.89</v>
      </c>
      <c r="J292" s="286" t="s">
        <v>196</v>
      </c>
    </row>
    <row r="293" spans="1:10" ht="37.5" x14ac:dyDescent="0.35">
      <c r="A293" s="318" t="s">
        <v>1078</v>
      </c>
      <c r="B293" s="318">
        <v>89833</v>
      </c>
      <c r="C293" s="318" t="s">
        <v>200</v>
      </c>
      <c r="D293" s="319" t="s">
        <v>1080</v>
      </c>
      <c r="E293" s="318" t="s">
        <v>226</v>
      </c>
      <c r="F293" s="320">
        <v>1</v>
      </c>
      <c r="G293" s="321">
        <v>45.4</v>
      </c>
      <c r="H293" s="322">
        <v>54.84</v>
      </c>
      <c r="I293" s="321">
        <v>54.84</v>
      </c>
      <c r="J293" s="286" t="s">
        <v>196</v>
      </c>
    </row>
    <row r="294" spans="1:10" ht="37.5" x14ac:dyDescent="0.35">
      <c r="A294" s="318" t="s">
        <v>1081</v>
      </c>
      <c r="B294" s="318">
        <v>89489</v>
      </c>
      <c r="C294" s="318" t="s">
        <v>200</v>
      </c>
      <c r="D294" s="319" t="s">
        <v>857</v>
      </c>
      <c r="E294" s="318" t="s">
        <v>226</v>
      </c>
      <c r="F294" s="320">
        <v>1</v>
      </c>
      <c r="G294" s="321">
        <v>8.16</v>
      </c>
      <c r="H294" s="322">
        <v>9.85</v>
      </c>
      <c r="I294" s="321">
        <v>9.85</v>
      </c>
      <c r="J294" s="286" t="s">
        <v>196</v>
      </c>
    </row>
    <row r="295" spans="1:10" ht="37.5" x14ac:dyDescent="0.35">
      <c r="A295" s="318" t="s">
        <v>1082</v>
      </c>
      <c r="B295" s="318">
        <v>89408</v>
      </c>
      <c r="C295" s="318" t="s">
        <v>200</v>
      </c>
      <c r="D295" s="319" t="s">
        <v>863</v>
      </c>
      <c r="E295" s="318" t="s">
        <v>226</v>
      </c>
      <c r="F295" s="320">
        <v>12</v>
      </c>
      <c r="G295" s="321">
        <v>9.94</v>
      </c>
      <c r="H295" s="322">
        <v>12</v>
      </c>
      <c r="I295" s="321">
        <v>144</v>
      </c>
      <c r="J295" s="286" t="s">
        <v>196</v>
      </c>
    </row>
    <row r="296" spans="1:10" ht="37.5" x14ac:dyDescent="0.35">
      <c r="A296" s="318" t="s">
        <v>1083</v>
      </c>
      <c r="B296" s="318">
        <v>89356</v>
      </c>
      <c r="C296" s="318" t="s">
        <v>200</v>
      </c>
      <c r="D296" s="319" t="s">
        <v>872</v>
      </c>
      <c r="E296" s="318" t="s">
        <v>208</v>
      </c>
      <c r="F296" s="320">
        <v>91.91</v>
      </c>
      <c r="G296" s="321">
        <v>27.21</v>
      </c>
      <c r="H296" s="322">
        <v>32.869999999999997</v>
      </c>
      <c r="I296" s="321">
        <v>3021.08</v>
      </c>
      <c r="J296" s="286" t="s">
        <v>196</v>
      </c>
    </row>
    <row r="297" spans="1:10" ht="25" x14ac:dyDescent="0.35">
      <c r="A297" s="318" t="s">
        <v>1084</v>
      </c>
      <c r="B297" s="318">
        <v>89869</v>
      </c>
      <c r="C297" s="318" t="s">
        <v>200</v>
      </c>
      <c r="D297" s="319" t="s">
        <v>881</v>
      </c>
      <c r="E297" s="318" t="s">
        <v>226</v>
      </c>
      <c r="F297" s="320">
        <v>10</v>
      </c>
      <c r="G297" s="321">
        <v>11.55</v>
      </c>
      <c r="H297" s="322">
        <v>13.95</v>
      </c>
      <c r="I297" s="321">
        <v>139.5</v>
      </c>
      <c r="J297" s="286" t="s">
        <v>196</v>
      </c>
    </row>
    <row r="298" spans="1:10" x14ac:dyDescent="0.35">
      <c r="A298" s="324" t="s">
        <v>1085</v>
      </c>
      <c r="B298" s="324" t="s">
        <v>198</v>
      </c>
      <c r="C298" s="324"/>
      <c r="D298" s="325" t="s">
        <v>1086</v>
      </c>
      <c r="E298" s="324"/>
      <c r="F298" s="326">
        <v>1</v>
      </c>
      <c r="G298" s="327"/>
      <c r="H298" s="327">
        <v>7132.38</v>
      </c>
      <c r="I298" s="327">
        <v>7132.38</v>
      </c>
      <c r="J298" s="328"/>
    </row>
    <row r="299" spans="1:10" ht="37.5" x14ac:dyDescent="0.35">
      <c r="A299" s="318" t="s">
        <v>1087</v>
      </c>
      <c r="B299" s="318" t="s">
        <v>1088</v>
      </c>
      <c r="C299" s="318" t="s">
        <v>214</v>
      </c>
      <c r="D299" s="319" t="s">
        <v>1089</v>
      </c>
      <c r="E299" s="318" t="s">
        <v>226</v>
      </c>
      <c r="F299" s="320">
        <v>7</v>
      </c>
      <c r="G299" s="321">
        <v>19.57</v>
      </c>
      <c r="H299" s="322">
        <v>23.64</v>
      </c>
      <c r="I299" s="321">
        <v>165.48</v>
      </c>
      <c r="J299" s="286" t="s">
        <v>196</v>
      </c>
    </row>
    <row r="300" spans="1:10" ht="37.5" x14ac:dyDescent="0.35">
      <c r="A300" s="318" t="s">
        <v>1090</v>
      </c>
      <c r="B300" s="318">
        <v>101910</v>
      </c>
      <c r="C300" s="318" t="s">
        <v>200</v>
      </c>
      <c r="D300" s="319" t="s">
        <v>1092</v>
      </c>
      <c r="E300" s="318" t="s">
        <v>226</v>
      </c>
      <c r="F300" s="320">
        <v>8</v>
      </c>
      <c r="G300" s="321">
        <v>366.96</v>
      </c>
      <c r="H300" s="322">
        <v>443.32</v>
      </c>
      <c r="I300" s="321">
        <v>3546.56</v>
      </c>
      <c r="J300" s="286" t="s">
        <v>196</v>
      </c>
    </row>
    <row r="301" spans="1:10" ht="25" x14ac:dyDescent="0.35">
      <c r="A301" s="318" t="s">
        <v>1093</v>
      </c>
      <c r="B301" s="318" t="s">
        <v>1094</v>
      </c>
      <c r="C301" s="318" t="s">
        <v>214</v>
      </c>
      <c r="D301" s="319" t="s">
        <v>1095</v>
      </c>
      <c r="E301" s="318" t="s">
        <v>226</v>
      </c>
      <c r="F301" s="320">
        <v>8</v>
      </c>
      <c r="G301" s="321">
        <v>18.21</v>
      </c>
      <c r="H301" s="322">
        <v>21.99</v>
      </c>
      <c r="I301" s="321">
        <v>175.92</v>
      </c>
      <c r="J301" s="286" t="s">
        <v>196</v>
      </c>
    </row>
    <row r="302" spans="1:10" x14ac:dyDescent="0.35">
      <c r="A302" s="318" t="s">
        <v>1096</v>
      </c>
      <c r="B302" s="318">
        <v>10712</v>
      </c>
      <c r="C302" s="318" t="s">
        <v>1803</v>
      </c>
      <c r="D302" s="319" t="s">
        <v>2658</v>
      </c>
      <c r="E302" s="318" t="s">
        <v>205</v>
      </c>
      <c r="F302" s="320">
        <v>1</v>
      </c>
      <c r="G302" s="321">
        <v>411.81</v>
      </c>
      <c r="H302" s="322">
        <v>497.5</v>
      </c>
      <c r="I302" s="321">
        <v>497.5</v>
      </c>
      <c r="J302" s="286" t="s">
        <v>196</v>
      </c>
    </row>
    <row r="303" spans="1:10" ht="50" x14ac:dyDescent="0.35">
      <c r="A303" s="318" t="s">
        <v>1097</v>
      </c>
      <c r="B303" s="318" t="s">
        <v>1098</v>
      </c>
      <c r="C303" s="318" t="s">
        <v>214</v>
      </c>
      <c r="D303" s="319" t="s">
        <v>1099</v>
      </c>
      <c r="E303" s="318" t="s">
        <v>226</v>
      </c>
      <c r="F303" s="320">
        <v>6</v>
      </c>
      <c r="G303" s="321">
        <v>31.69</v>
      </c>
      <c r="H303" s="322">
        <v>38.28</v>
      </c>
      <c r="I303" s="321">
        <v>229.68</v>
      </c>
      <c r="J303" s="286" t="s">
        <v>196</v>
      </c>
    </row>
    <row r="304" spans="1:10" ht="25" x14ac:dyDescent="0.35">
      <c r="A304" s="318" t="s">
        <v>1100</v>
      </c>
      <c r="B304" s="318" t="s">
        <v>1101</v>
      </c>
      <c r="C304" s="318" t="s">
        <v>214</v>
      </c>
      <c r="D304" s="319" t="s">
        <v>1102</v>
      </c>
      <c r="E304" s="318" t="s">
        <v>226</v>
      </c>
      <c r="F304" s="320">
        <v>2</v>
      </c>
      <c r="G304" s="321">
        <v>18.02</v>
      </c>
      <c r="H304" s="322">
        <v>21.76</v>
      </c>
      <c r="I304" s="321">
        <v>43.52</v>
      </c>
      <c r="J304" s="286" t="s">
        <v>196</v>
      </c>
    </row>
    <row r="305" spans="1:10" ht="25" x14ac:dyDescent="0.35">
      <c r="A305" s="318" t="s">
        <v>1103</v>
      </c>
      <c r="B305" s="318" t="s">
        <v>1104</v>
      </c>
      <c r="C305" s="318" t="s">
        <v>214</v>
      </c>
      <c r="D305" s="319" t="s">
        <v>1105</v>
      </c>
      <c r="E305" s="318" t="s">
        <v>226</v>
      </c>
      <c r="F305" s="320">
        <v>2</v>
      </c>
      <c r="G305" s="321">
        <v>20.68</v>
      </c>
      <c r="H305" s="322">
        <v>24.98</v>
      </c>
      <c r="I305" s="321">
        <v>49.96</v>
      </c>
      <c r="J305" s="286" t="s">
        <v>196</v>
      </c>
    </row>
    <row r="306" spans="1:10" ht="37.5" x14ac:dyDescent="0.35">
      <c r="A306" s="318" t="s">
        <v>1106</v>
      </c>
      <c r="B306" s="318" t="s">
        <v>1107</v>
      </c>
      <c r="C306" s="318" t="s">
        <v>214</v>
      </c>
      <c r="D306" s="319" t="s">
        <v>1108</v>
      </c>
      <c r="E306" s="318" t="s">
        <v>226</v>
      </c>
      <c r="F306" s="320">
        <v>38</v>
      </c>
      <c r="G306" s="321">
        <v>25.35</v>
      </c>
      <c r="H306" s="322">
        <v>30.62</v>
      </c>
      <c r="I306" s="321">
        <v>1163.56</v>
      </c>
      <c r="J306" s="286" t="s">
        <v>196</v>
      </c>
    </row>
    <row r="307" spans="1:10" ht="37.5" x14ac:dyDescent="0.35">
      <c r="A307" s="318" t="s">
        <v>1109</v>
      </c>
      <c r="B307" s="318" t="s">
        <v>1110</v>
      </c>
      <c r="C307" s="318" t="s">
        <v>214</v>
      </c>
      <c r="D307" s="319" t="s">
        <v>1111</v>
      </c>
      <c r="E307" s="318" t="s">
        <v>226</v>
      </c>
      <c r="F307" s="320">
        <v>2</v>
      </c>
      <c r="G307" s="321">
        <v>482.55</v>
      </c>
      <c r="H307" s="322">
        <v>582.96</v>
      </c>
      <c r="I307" s="321">
        <v>1165.92</v>
      </c>
      <c r="J307" s="286" t="s">
        <v>196</v>
      </c>
    </row>
    <row r="308" spans="1:10" ht="37.5" x14ac:dyDescent="0.35">
      <c r="A308" s="318" t="s">
        <v>1112</v>
      </c>
      <c r="B308" s="318" t="s">
        <v>1113</v>
      </c>
      <c r="C308" s="318" t="s">
        <v>214</v>
      </c>
      <c r="D308" s="319" t="s">
        <v>1114</v>
      </c>
      <c r="E308" s="318" t="s">
        <v>226</v>
      </c>
      <c r="F308" s="320">
        <v>2</v>
      </c>
      <c r="G308" s="321">
        <v>30.38</v>
      </c>
      <c r="H308" s="322">
        <v>36.700000000000003</v>
      </c>
      <c r="I308" s="321">
        <v>73.400000000000006</v>
      </c>
      <c r="J308" s="286" t="s">
        <v>196</v>
      </c>
    </row>
    <row r="309" spans="1:10" ht="62.5" x14ac:dyDescent="0.35">
      <c r="A309" s="318" t="s">
        <v>1115</v>
      </c>
      <c r="B309" s="318" t="s">
        <v>1116</v>
      </c>
      <c r="C309" s="318" t="s">
        <v>214</v>
      </c>
      <c r="D309" s="319" t="s">
        <v>1117</v>
      </c>
      <c r="E309" s="318" t="s">
        <v>226</v>
      </c>
      <c r="F309" s="320">
        <v>1</v>
      </c>
      <c r="G309" s="321">
        <v>17.29</v>
      </c>
      <c r="H309" s="322">
        <v>20.88</v>
      </c>
      <c r="I309" s="321">
        <v>20.88</v>
      </c>
      <c r="J309" s="286" t="s">
        <v>196</v>
      </c>
    </row>
    <row r="310" spans="1:10" x14ac:dyDescent="0.35">
      <c r="A310" s="276">
        <v>16</v>
      </c>
      <c r="B310" s="276" t="s">
        <v>198</v>
      </c>
      <c r="C310" s="276"/>
      <c r="D310" s="277" t="s">
        <v>1119</v>
      </c>
      <c r="E310" s="276"/>
      <c r="F310" s="278">
        <v>1</v>
      </c>
      <c r="G310" s="280"/>
      <c r="H310" s="279">
        <v>340528.39</v>
      </c>
      <c r="I310" s="280">
        <v>340528.39</v>
      </c>
      <c r="J310" s="281"/>
    </row>
    <row r="311" spans="1:10" x14ac:dyDescent="0.35">
      <c r="A311" s="324" t="s">
        <v>1120</v>
      </c>
      <c r="B311" s="324" t="s">
        <v>198</v>
      </c>
      <c r="C311" s="324"/>
      <c r="D311" s="325" t="s">
        <v>1121</v>
      </c>
      <c r="E311" s="324"/>
      <c r="F311" s="326">
        <v>1</v>
      </c>
      <c r="G311" s="327"/>
      <c r="H311" s="327">
        <v>242249.97</v>
      </c>
      <c r="I311" s="327">
        <v>242249.97</v>
      </c>
      <c r="J311" s="328"/>
    </row>
    <row r="312" spans="1:10" ht="25" x14ac:dyDescent="0.35">
      <c r="A312" s="318" t="s">
        <v>1122</v>
      </c>
      <c r="B312" s="318" t="s">
        <v>1123</v>
      </c>
      <c r="C312" s="318" t="s">
        <v>214</v>
      </c>
      <c r="D312" s="319" t="s">
        <v>1124</v>
      </c>
      <c r="E312" s="318" t="s">
        <v>226</v>
      </c>
      <c r="F312" s="320">
        <v>1</v>
      </c>
      <c r="G312" s="321">
        <v>2.1800000000000002</v>
      </c>
      <c r="H312" s="322">
        <v>2.63</v>
      </c>
      <c r="I312" s="321">
        <v>2.63</v>
      </c>
      <c r="J312" s="286" t="s">
        <v>196</v>
      </c>
    </row>
    <row r="313" spans="1:10" ht="37.5" x14ac:dyDescent="0.35">
      <c r="A313" s="318" t="s">
        <v>1125</v>
      </c>
      <c r="B313" s="318">
        <v>91940</v>
      </c>
      <c r="C313" s="318" t="s">
        <v>200</v>
      </c>
      <c r="D313" s="319" t="s">
        <v>1127</v>
      </c>
      <c r="E313" s="318" t="s">
        <v>226</v>
      </c>
      <c r="F313" s="320">
        <v>242</v>
      </c>
      <c r="G313" s="321">
        <v>20.85</v>
      </c>
      <c r="H313" s="322">
        <v>25.18</v>
      </c>
      <c r="I313" s="321">
        <v>6093.56</v>
      </c>
      <c r="J313" s="286" t="s">
        <v>196</v>
      </c>
    </row>
    <row r="314" spans="1:10" ht="25" x14ac:dyDescent="0.35">
      <c r="A314" s="318" t="s">
        <v>1128</v>
      </c>
      <c r="B314" s="318">
        <v>91937</v>
      </c>
      <c r="C314" s="318" t="s">
        <v>200</v>
      </c>
      <c r="D314" s="319" t="s">
        <v>1130</v>
      </c>
      <c r="E314" s="318" t="s">
        <v>226</v>
      </c>
      <c r="F314" s="320">
        <v>95</v>
      </c>
      <c r="G314" s="321">
        <v>17.47</v>
      </c>
      <c r="H314" s="322">
        <v>21.1</v>
      </c>
      <c r="I314" s="321">
        <v>2004.5</v>
      </c>
      <c r="J314" s="286" t="s">
        <v>196</v>
      </c>
    </row>
    <row r="315" spans="1:10" ht="37.5" x14ac:dyDescent="0.35">
      <c r="A315" s="318" t="s">
        <v>1131</v>
      </c>
      <c r="B315" s="318">
        <v>92868</v>
      </c>
      <c r="C315" s="318" t="s">
        <v>200</v>
      </c>
      <c r="D315" s="319" t="s">
        <v>1133</v>
      </c>
      <c r="E315" s="318" t="s">
        <v>226</v>
      </c>
      <c r="F315" s="320">
        <v>2</v>
      </c>
      <c r="G315" s="321">
        <v>20.23</v>
      </c>
      <c r="H315" s="322">
        <v>24.43</v>
      </c>
      <c r="I315" s="321">
        <v>48.86</v>
      </c>
      <c r="J315" s="286" t="s">
        <v>196</v>
      </c>
    </row>
    <row r="316" spans="1:10" ht="37.5" x14ac:dyDescent="0.35">
      <c r="A316" s="318" t="s">
        <v>1134</v>
      </c>
      <c r="B316" s="318">
        <v>91920</v>
      </c>
      <c r="C316" s="318" t="s">
        <v>200</v>
      </c>
      <c r="D316" s="319" t="s">
        <v>1136</v>
      </c>
      <c r="E316" s="318" t="s">
        <v>226</v>
      </c>
      <c r="F316" s="320">
        <v>1</v>
      </c>
      <c r="G316" s="321">
        <v>26.72</v>
      </c>
      <c r="H316" s="322">
        <v>32.28</v>
      </c>
      <c r="I316" s="321">
        <v>32.28</v>
      </c>
      <c r="J316" s="286" t="s">
        <v>196</v>
      </c>
    </row>
    <row r="317" spans="1:10" x14ac:dyDescent="0.35">
      <c r="A317" s="318" t="s">
        <v>1137</v>
      </c>
      <c r="B317" s="318" t="s">
        <v>1138</v>
      </c>
      <c r="C317" s="318" t="s">
        <v>214</v>
      </c>
      <c r="D317" s="319" t="s">
        <v>1139</v>
      </c>
      <c r="E317" s="318" t="s">
        <v>912</v>
      </c>
      <c r="F317" s="320">
        <v>646</v>
      </c>
      <c r="G317" s="321">
        <v>4.09</v>
      </c>
      <c r="H317" s="322">
        <v>4.9400000000000004</v>
      </c>
      <c r="I317" s="321">
        <v>3191.24</v>
      </c>
      <c r="J317" s="286" t="s">
        <v>196</v>
      </c>
    </row>
    <row r="318" spans="1:10" x14ac:dyDescent="0.35">
      <c r="A318" s="318" t="s">
        <v>1140</v>
      </c>
      <c r="B318" s="318" t="s">
        <v>1141</v>
      </c>
      <c r="C318" s="318" t="s">
        <v>214</v>
      </c>
      <c r="D318" s="319" t="s">
        <v>1142</v>
      </c>
      <c r="E318" s="318" t="s">
        <v>912</v>
      </c>
      <c r="F318" s="320">
        <v>87</v>
      </c>
      <c r="G318" s="321">
        <v>9.1300000000000008</v>
      </c>
      <c r="H318" s="322">
        <v>11.02</v>
      </c>
      <c r="I318" s="321">
        <v>958.74</v>
      </c>
      <c r="J318" s="286" t="s">
        <v>196</v>
      </c>
    </row>
    <row r="319" spans="1:10" x14ac:dyDescent="0.35">
      <c r="A319" s="318" t="s">
        <v>1143</v>
      </c>
      <c r="B319" s="318" t="s">
        <v>1144</v>
      </c>
      <c r="C319" s="318" t="s">
        <v>214</v>
      </c>
      <c r="D319" s="319" t="s">
        <v>1145</v>
      </c>
      <c r="E319" s="318" t="s">
        <v>226</v>
      </c>
      <c r="F319" s="320">
        <v>87</v>
      </c>
      <c r="G319" s="321">
        <v>13.52</v>
      </c>
      <c r="H319" s="322">
        <v>16.329999999999998</v>
      </c>
      <c r="I319" s="321">
        <v>1420.71</v>
      </c>
      <c r="J319" s="286" t="s">
        <v>196</v>
      </c>
    </row>
    <row r="320" spans="1:10" x14ac:dyDescent="0.35">
      <c r="A320" s="318" t="s">
        <v>1146</v>
      </c>
      <c r="B320" s="318" t="s">
        <v>1147</v>
      </c>
      <c r="C320" s="318" t="s">
        <v>214</v>
      </c>
      <c r="D320" s="319" t="s">
        <v>1148</v>
      </c>
      <c r="E320" s="318" t="s">
        <v>226</v>
      </c>
      <c r="F320" s="320">
        <v>384</v>
      </c>
      <c r="G320" s="321">
        <v>1.79</v>
      </c>
      <c r="H320" s="322">
        <v>2.16</v>
      </c>
      <c r="I320" s="321">
        <v>829.44</v>
      </c>
      <c r="J320" s="286" t="s">
        <v>196</v>
      </c>
    </row>
    <row r="321" spans="1:10" x14ac:dyDescent="0.35">
      <c r="A321" s="318" t="s">
        <v>1149</v>
      </c>
      <c r="B321" s="318" t="s">
        <v>1150</v>
      </c>
      <c r="C321" s="318" t="s">
        <v>214</v>
      </c>
      <c r="D321" s="319" t="s">
        <v>1151</v>
      </c>
      <c r="E321" s="318" t="s">
        <v>226</v>
      </c>
      <c r="F321" s="320">
        <v>87</v>
      </c>
      <c r="G321" s="321">
        <v>2.54</v>
      </c>
      <c r="H321" s="322">
        <v>3.06</v>
      </c>
      <c r="I321" s="321">
        <v>266.22000000000003</v>
      </c>
      <c r="J321" s="286" t="s">
        <v>196</v>
      </c>
    </row>
    <row r="322" spans="1:10" ht="25" x14ac:dyDescent="0.35">
      <c r="A322" s="318" t="s">
        <v>1152</v>
      </c>
      <c r="B322" s="318" t="s">
        <v>1153</v>
      </c>
      <c r="C322" s="318" t="s">
        <v>214</v>
      </c>
      <c r="D322" s="319" t="s">
        <v>1154</v>
      </c>
      <c r="E322" s="318" t="s">
        <v>208</v>
      </c>
      <c r="F322" s="320">
        <v>87</v>
      </c>
      <c r="G322" s="321">
        <v>24.49</v>
      </c>
      <c r="H322" s="322">
        <v>29.58</v>
      </c>
      <c r="I322" s="321">
        <v>2573.46</v>
      </c>
      <c r="J322" s="286" t="s">
        <v>196</v>
      </c>
    </row>
    <row r="323" spans="1:10" ht="50" x14ac:dyDescent="0.35">
      <c r="A323" s="318" t="s">
        <v>1155</v>
      </c>
      <c r="B323" s="318">
        <v>92988</v>
      </c>
      <c r="C323" s="318" t="s">
        <v>200</v>
      </c>
      <c r="D323" s="319" t="s">
        <v>1157</v>
      </c>
      <c r="E323" s="318" t="s">
        <v>208</v>
      </c>
      <c r="F323" s="320">
        <v>32</v>
      </c>
      <c r="G323" s="321">
        <v>66.09</v>
      </c>
      <c r="H323" s="322">
        <v>79.84</v>
      </c>
      <c r="I323" s="321">
        <v>2554.88</v>
      </c>
      <c r="J323" s="286" t="s">
        <v>196</v>
      </c>
    </row>
    <row r="324" spans="1:10" ht="50" x14ac:dyDescent="0.35">
      <c r="A324" s="318" t="s">
        <v>1158</v>
      </c>
      <c r="B324" s="318">
        <v>92992</v>
      </c>
      <c r="C324" s="318" t="s">
        <v>200</v>
      </c>
      <c r="D324" s="319" t="s">
        <v>1160</v>
      </c>
      <c r="E324" s="318" t="s">
        <v>208</v>
      </c>
      <c r="F324" s="320">
        <v>137.6</v>
      </c>
      <c r="G324" s="321">
        <v>118.27</v>
      </c>
      <c r="H324" s="322">
        <v>142.88</v>
      </c>
      <c r="I324" s="321">
        <v>19660.28</v>
      </c>
      <c r="J324" s="286" t="s">
        <v>196</v>
      </c>
    </row>
    <row r="325" spans="1:10" ht="37.5" x14ac:dyDescent="0.35">
      <c r="A325" s="318" t="s">
        <v>1161</v>
      </c>
      <c r="B325" s="318" t="s">
        <v>1162</v>
      </c>
      <c r="C325" s="318" t="s">
        <v>214</v>
      </c>
      <c r="D325" s="319" t="s">
        <v>1163</v>
      </c>
      <c r="E325" s="318" t="s">
        <v>208</v>
      </c>
      <c r="F325" s="320">
        <v>447.4</v>
      </c>
      <c r="G325" s="321">
        <v>18.760000000000002</v>
      </c>
      <c r="H325" s="322">
        <v>22.66</v>
      </c>
      <c r="I325" s="321">
        <v>10138.08</v>
      </c>
      <c r="J325" s="286" t="s">
        <v>196</v>
      </c>
    </row>
    <row r="326" spans="1:10" ht="37.5" x14ac:dyDescent="0.35">
      <c r="A326" s="318" t="s">
        <v>1164</v>
      </c>
      <c r="B326" s="318">
        <v>101888</v>
      </c>
      <c r="C326" s="318" t="s">
        <v>200</v>
      </c>
      <c r="D326" s="319" t="s">
        <v>1166</v>
      </c>
      <c r="E326" s="318" t="s">
        <v>208</v>
      </c>
      <c r="F326" s="320">
        <v>24.4</v>
      </c>
      <c r="G326" s="321">
        <v>29.31</v>
      </c>
      <c r="H326" s="322">
        <v>35.4</v>
      </c>
      <c r="I326" s="321">
        <v>863.76</v>
      </c>
      <c r="J326" s="286" t="s">
        <v>196</v>
      </c>
    </row>
    <row r="327" spans="1:10" ht="50" x14ac:dyDescent="0.35">
      <c r="A327" s="318" t="s">
        <v>1167</v>
      </c>
      <c r="B327" s="318">
        <v>92986</v>
      </c>
      <c r="C327" s="318" t="s">
        <v>200</v>
      </c>
      <c r="D327" s="319" t="s">
        <v>1169</v>
      </c>
      <c r="E327" s="318" t="s">
        <v>208</v>
      </c>
      <c r="F327" s="320">
        <v>113.2</v>
      </c>
      <c r="G327" s="321">
        <v>45.53</v>
      </c>
      <c r="H327" s="322">
        <v>55</v>
      </c>
      <c r="I327" s="321">
        <v>6226</v>
      </c>
      <c r="J327" s="286" t="s">
        <v>196</v>
      </c>
    </row>
    <row r="328" spans="1:10" ht="37.5" x14ac:dyDescent="0.35">
      <c r="A328" s="318" t="s">
        <v>1170</v>
      </c>
      <c r="B328" s="318">
        <v>91924</v>
      </c>
      <c r="C328" s="318" t="s">
        <v>200</v>
      </c>
      <c r="D328" s="319" t="s">
        <v>1172</v>
      </c>
      <c r="E328" s="318" t="s">
        <v>208</v>
      </c>
      <c r="F328" s="320">
        <v>3065.4</v>
      </c>
      <c r="G328" s="321">
        <v>3.56</v>
      </c>
      <c r="H328" s="322">
        <v>4.3</v>
      </c>
      <c r="I328" s="321">
        <v>13181.22</v>
      </c>
      <c r="J328" s="286" t="s">
        <v>196</v>
      </c>
    </row>
    <row r="329" spans="1:10" ht="37.5" x14ac:dyDescent="0.35">
      <c r="A329" s="318" t="s">
        <v>1173</v>
      </c>
      <c r="B329" s="318">
        <v>91926</v>
      </c>
      <c r="C329" s="318" t="s">
        <v>200</v>
      </c>
      <c r="D329" s="319" t="s">
        <v>1175</v>
      </c>
      <c r="E329" s="318" t="s">
        <v>208</v>
      </c>
      <c r="F329" s="320">
        <v>4032.9</v>
      </c>
      <c r="G329" s="321">
        <v>5.16</v>
      </c>
      <c r="H329" s="322">
        <v>6.23</v>
      </c>
      <c r="I329" s="321">
        <v>25124.959999999999</v>
      </c>
      <c r="J329" s="286" t="s">
        <v>196</v>
      </c>
    </row>
    <row r="330" spans="1:10" ht="37.5" x14ac:dyDescent="0.35">
      <c r="A330" s="318" t="s">
        <v>1176</v>
      </c>
      <c r="B330" s="318">
        <v>91928</v>
      </c>
      <c r="C330" s="318" t="s">
        <v>200</v>
      </c>
      <c r="D330" s="319" t="s">
        <v>1178</v>
      </c>
      <c r="E330" s="318" t="s">
        <v>208</v>
      </c>
      <c r="F330" s="320">
        <v>982.2</v>
      </c>
      <c r="G330" s="321">
        <v>7.97</v>
      </c>
      <c r="H330" s="322">
        <v>9.6199999999999992</v>
      </c>
      <c r="I330" s="321">
        <v>9448.76</v>
      </c>
      <c r="J330" s="286" t="s">
        <v>196</v>
      </c>
    </row>
    <row r="331" spans="1:10" ht="37.5" x14ac:dyDescent="0.35">
      <c r="A331" s="318" t="s">
        <v>1179</v>
      </c>
      <c r="B331" s="318">
        <v>91930</v>
      </c>
      <c r="C331" s="318" t="s">
        <v>200</v>
      </c>
      <c r="D331" s="319" t="s">
        <v>1181</v>
      </c>
      <c r="E331" s="318" t="s">
        <v>208</v>
      </c>
      <c r="F331" s="320">
        <v>213.1</v>
      </c>
      <c r="G331" s="321">
        <v>11.13</v>
      </c>
      <c r="H331" s="322">
        <v>13.44</v>
      </c>
      <c r="I331" s="321">
        <v>2864.06</v>
      </c>
      <c r="J331" s="286" t="s">
        <v>196</v>
      </c>
    </row>
    <row r="332" spans="1:10" ht="25" x14ac:dyDescent="0.35">
      <c r="A332" s="318" t="s">
        <v>1182</v>
      </c>
      <c r="B332" s="318" t="s">
        <v>1183</v>
      </c>
      <c r="C332" s="318" t="s">
        <v>214</v>
      </c>
      <c r="D332" s="319" t="s">
        <v>1184</v>
      </c>
      <c r="E332" s="318" t="s">
        <v>226</v>
      </c>
      <c r="F332" s="320">
        <v>1</v>
      </c>
      <c r="G332" s="321">
        <v>146.81</v>
      </c>
      <c r="H332" s="322">
        <v>177.36</v>
      </c>
      <c r="I332" s="321">
        <v>177.36</v>
      </c>
      <c r="J332" s="286" t="s">
        <v>196</v>
      </c>
    </row>
    <row r="333" spans="1:10" ht="25" x14ac:dyDescent="0.35">
      <c r="A333" s="318" t="s">
        <v>1185</v>
      </c>
      <c r="B333" s="318" t="s">
        <v>1186</v>
      </c>
      <c r="C333" s="318" t="s">
        <v>214</v>
      </c>
      <c r="D333" s="319" t="s">
        <v>1187</v>
      </c>
      <c r="E333" s="318" t="s">
        <v>226</v>
      </c>
      <c r="F333" s="320">
        <v>6</v>
      </c>
      <c r="G333" s="321">
        <v>221.79</v>
      </c>
      <c r="H333" s="322">
        <v>267.94</v>
      </c>
      <c r="I333" s="321">
        <v>1607.64</v>
      </c>
      <c r="J333" s="286" t="s">
        <v>196</v>
      </c>
    </row>
    <row r="334" spans="1:10" ht="37.5" x14ac:dyDescent="0.35">
      <c r="A334" s="318" t="s">
        <v>1188</v>
      </c>
      <c r="B334" s="318">
        <v>91979</v>
      </c>
      <c r="C334" s="318" t="s">
        <v>200</v>
      </c>
      <c r="D334" s="319" t="s">
        <v>1190</v>
      </c>
      <c r="E334" s="318" t="s">
        <v>226</v>
      </c>
      <c r="F334" s="320">
        <v>1</v>
      </c>
      <c r="G334" s="321">
        <v>49.06</v>
      </c>
      <c r="H334" s="322">
        <v>59.26</v>
      </c>
      <c r="I334" s="321">
        <v>59.26</v>
      </c>
      <c r="J334" s="286" t="s">
        <v>196</v>
      </c>
    </row>
    <row r="335" spans="1:10" ht="37.5" x14ac:dyDescent="0.35">
      <c r="A335" s="318" t="s">
        <v>1191</v>
      </c>
      <c r="B335" s="318">
        <v>91955</v>
      </c>
      <c r="C335" s="318" t="s">
        <v>200</v>
      </c>
      <c r="D335" s="319" t="s">
        <v>1193</v>
      </c>
      <c r="E335" s="318" t="s">
        <v>226</v>
      </c>
      <c r="F335" s="320">
        <v>13</v>
      </c>
      <c r="G335" s="321">
        <v>36.81</v>
      </c>
      <c r="H335" s="322">
        <v>44.47</v>
      </c>
      <c r="I335" s="321">
        <v>578.11</v>
      </c>
      <c r="J335" s="286" t="s">
        <v>196</v>
      </c>
    </row>
    <row r="336" spans="1:10" ht="37.5" x14ac:dyDescent="0.35">
      <c r="A336" s="318" t="s">
        <v>1194</v>
      </c>
      <c r="B336" s="318">
        <v>91957</v>
      </c>
      <c r="C336" s="318" t="s">
        <v>200</v>
      </c>
      <c r="D336" s="319" t="s">
        <v>1196</v>
      </c>
      <c r="E336" s="318" t="s">
        <v>226</v>
      </c>
      <c r="F336" s="320">
        <v>2</v>
      </c>
      <c r="G336" s="321">
        <v>52.04</v>
      </c>
      <c r="H336" s="322">
        <v>62.86</v>
      </c>
      <c r="I336" s="321">
        <v>125.72</v>
      </c>
      <c r="J336" s="286" t="s">
        <v>196</v>
      </c>
    </row>
    <row r="337" spans="1:10" ht="37.5" x14ac:dyDescent="0.35">
      <c r="A337" s="318" t="s">
        <v>1197</v>
      </c>
      <c r="B337" s="318">
        <v>91953</v>
      </c>
      <c r="C337" s="318" t="s">
        <v>200</v>
      </c>
      <c r="D337" s="319" t="s">
        <v>1199</v>
      </c>
      <c r="E337" s="318" t="s">
        <v>226</v>
      </c>
      <c r="F337" s="320">
        <v>14</v>
      </c>
      <c r="G337" s="321">
        <v>30.1</v>
      </c>
      <c r="H337" s="322">
        <v>36.36</v>
      </c>
      <c r="I337" s="321">
        <v>509.04</v>
      </c>
      <c r="J337" s="286" t="s">
        <v>196</v>
      </c>
    </row>
    <row r="338" spans="1:10" ht="25" x14ac:dyDescent="0.35">
      <c r="A338" s="318" t="s">
        <v>1200</v>
      </c>
      <c r="B338" s="318" t="s">
        <v>1201</v>
      </c>
      <c r="C338" s="318" t="s">
        <v>214</v>
      </c>
      <c r="D338" s="319" t="s">
        <v>1202</v>
      </c>
      <c r="E338" s="318" t="s">
        <v>226</v>
      </c>
      <c r="F338" s="320">
        <v>41</v>
      </c>
      <c r="G338" s="321">
        <v>20.22</v>
      </c>
      <c r="H338" s="322">
        <v>24.42</v>
      </c>
      <c r="I338" s="321">
        <v>1001.22</v>
      </c>
      <c r="J338" s="286" t="s">
        <v>196</v>
      </c>
    </row>
    <row r="339" spans="1:10" x14ac:dyDescent="0.35">
      <c r="A339" s="318" t="s">
        <v>1203</v>
      </c>
      <c r="B339" s="318" t="s">
        <v>1204</v>
      </c>
      <c r="C339" s="318" t="s">
        <v>214</v>
      </c>
      <c r="D339" s="319" t="s">
        <v>1205</v>
      </c>
      <c r="E339" s="318" t="s">
        <v>226</v>
      </c>
      <c r="F339" s="320">
        <v>170</v>
      </c>
      <c r="G339" s="321">
        <v>10.62</v>
      </c>
      <c r="H339" s="322">
        <v>12.83</v>
      </c>
      <c r="I339" s="321">
        <v>2181.1</v>
      </c>
      <c r="J339" s="286" t="s">
        <v>196</v>
      </c>
    </row>
    <row r="340" spans="1:10" ht="37.5" x14ac:dyDescent="0.35">
      <c r="A340" s="318" t="s">
        <v>1206</v>
      </c>
      <c r="B340" s="318">
        <v>91996</v>
      </c>
      <c r="C340" s="318" t="s">
        <v>200</v>
      </c>
      <c r="D340" s="319" t="s">
        <v>1208</v>
      </c>
      <c r="E340" s="318" t="s">
        <v>226</v>
      </c>
      <c r="F340" s="320">
        <v>6</v>
      </c>
      <c r="G340" s="321">
        <v>36.03</v>
      </c>
      <c r="H340" s="322">
        <v>43.52</v>
      </c>
      <c r="I340" s="321">
        <v>261.12</v>
      </c>
      <c r="J340" s="286" t="s">
        <v>196</v>
      </c>
    </row>
    <row r="341" spans="1:10" ht="37.5" x14ac:dyDescent="0.35">
      <c r="A341" s="318" t="s">
        <v>1209</v>
      </c>
      <c r="B341" s="318">
        <v>91997</v>
      </c>
      <c r="C341" s="318" t="s">
        <v>200</v>
      </c>
      <c r="D341" s="319" t="s">
        <v>1211</v>
      </c>
      <c r="E341" s="318" t="s">
        <v>226</v>
      </c>
      <c r="F341" s="320">
        <v>2</v>
      </c>
      <c r="G341" s="321">
        <v>37.54</v>
      </c>
      <c r="H341" s="322">
        <v>45.35</v>
      </c>
      <c r="I341" s="321">
        <v>90.7</v>
      </c>
      <c r="J341" s="286" t="s">
        <v>196</v>
      </c>
    </row>
    <row r="342" spans="1:10" ht="37.5" x14ac:dyDescent="0.35">
      <c r="A342" s="318" t="s">
        <v>1212</v>
      </c>
      <c r="B342" s="318">
        <v>92028</v>
      </c>
      <c r="C342" s="318" t="s">
        <v>200</v>
      </c>
      <c r="D342" s="319" t="s">
        <v>1214</v>
      </c>
      <c r="E342" s="318" t="s">
        <v>226</v>
      </c>
      <c r="F342" s="320">
        <v>1</v>
      </c>
      <c r="G342" s="321">
        <v>47.03</v>
      </c>
      <c r="H342" s="322">
        <v>56.81</v>
      </c>
      <c r="I342" s="321">
        <v>56.81</v>
      </c>
      <c r="J342" s="286" t="s">
        <v>196</v>
      </c>
    </row>
    <row r="343" spans="1:10" ht="25" x14ac:dyDescent="0.35">
      <c r="A343" s="318" t="s">
        <v>1215</v>
      </c>
      <c r="B343" s="318">
        <v>91952</v>
      </c>
      <c r="C343" s="318" t="s">
        <v>200</v>
      </c>
      <c r="D343" s="319" t="s">
        <v>1217</v>
      </c>
      <c r="E343" s="318" t="s">
        <v>226</v>
      </c>
      <c r="F343" s="320">
        <v>1</v>
      </c>
      <c r="G343" s="321">
        <v>19.11</v>
      </c>
      <c r="H343" s="322">
        <v>23.08</v>
      </c>
      <c r="I343" s="321">
        <v>23.08</v>
      </c>
      <c r="J343" s="286" t="s">
        <v>196</v>
      </c>
    </row>
    <row r="344" spans="1:10" ht="37.5" x14ac:dyDescent="0.35">
      <c r="A344" s="318" t="s">
        <v>1218</v>
      </c>
      <c r="B344" s="318">
        <v>92022</v>
      </c>
      <c r="C344" s="318" t="s">
        <v>200</v>
      </c>
      <c r="D344" s="319" t="s">
        <v>1220</v>
      </c>
      <c r="E344" s="318" t="s">
        <v>226</v>
      </c>
      <c r="F344" s="320">
        <v>12</v>
      </c>
      <c r="G344" s="321">
        <v>40.270000000000003</v>
      </c>
      <c r="H344" s="322">
        <v>48.65</v>
      </c>
      <c r="I344" s="321">
        <v>583.79999999999995</v>
      </c>
      <c r="J344" s="286" t="s">
        <v>196</v>
      </c>
    </row>
    <row r="345" spans="1:10" ht="37.5" x14ac:dyDescent="0.35">
      <c r="A345" s="318" t="s">
        <v>1221</v>
      </c>
      <c r="B345" s="318">
        <v>92002</v>
      </c>
      <c r="C345" s="318" t="s">
        <v>200</v>
      </c>
      <c r="D345" s="319" t="s">
        <v>1223</v>
      </c>
      <c r="E345" s="318" t="s">
        <v>226</v>
      </c>
      <c r="F345" s="320">
        <v>31</v>
      </c>
      <c r="G345" s="321">
        <v>46.25</v>
      </c>
      <c r="H345" s="322">
        <v>55.87</v>
      </c>
      <c r="I345" s="321">
        <v>1731.97</v>
      </c>
      <c r="J345" s="286" t="s">
        <v>196</v>
      </c>
    </row>
    <row r="346" spans="1:10" ht="37.5" x14ac:dyDescent="0.35">
      <c r="A346" s="318" t="s">
        <v>1224</v>
      </c>
      <c r="B346" s="318">
        <v>92003</v>
      </c>
      <c r="C346" s="318" t="s">
        <v>200</v>
      </c>
      <c r="D346" s="319" t="s">
        <v>1226</v>
      </c>
      <c r="E346" s="318" t="s">
        <v>226</v>
      </c>
      <c r="F346" s="320">
        <v>42</v>
      </c>
      <c r="G346" s="321">
        <v>49.27</v>
      </c>
      <c r="H346" s="322">
        <v>59.52</v>
      </c>
      <c r="I346" s="321">
        <v>2499.84</v>
      </c>
      <c r="J346" s="286" t="s">
        <v>196</v>
      </c>
    </row>
    <row r="347" spans="1:10" ht="37.5" x14ac:dyDescent="0.35">
      <c r="A347" s="318" t="s">
        <v>1227</v>
      </c>
      <c r="B347" s="318">
        <v>92010</v>
      </c>
      <c r="C347" s="318" t="s">
        <v>200</v>
      </c>
      <c r="D347" s="319" t="s">
        <v>1229</v>
      </c>
      <c r="E347" s="318" t="s">
        <v>226</v>
      </c>
      <c r="F347" s="320">
        <v>3</v>
      </c>
      <c r="G347" s="321">
        <v>67.400000000000006</v>
      </c>
      <c r="H347" s="322">
        <v>81.42</v>
      </c>
      <c r="I347" s="321">
        <v>244.26</v>
      </c>
      <c r="J347" s="286" t="s">
        <v>196</v>
      </c>
    </row>
    <row r="348" spans="1:10" ht="37.5" x14ac:dyDescent="0.35">
      <c r="A348" s="318" t="s">
        <v>1230</v>
      </c>
      <c r="B348" s="318">
        <v>91994</v>
      </c>
      <c r="C348" s="318" t="s">
        <v>200</v>
      </c>
      <c r="D348" s="319" t="s">
        <v>1232</v>
      </c>
      <c r="E348" s="318" t="s">
        <v>226</v>
      </c>
      <c r="F348" s="320">
        <v>25</v>
      </c>
      <c r="G348" s="321">
        <v>25.04</v>
      </c>
      <c r="H348" s="322">
        <v>30.25</v>
      </c>
      <c r="I348" s="321">
        <v>756.25</v>
      </c>
      <c r="J348" s="286" t="s">
        <v>196</v>
      </c>
    </row>
    <row r="349" spans="1:10" ht="37.5" x14ac:dyDescent="0.35">
      <c r="A349" s="318" t="s">
        <v>1233</v>
      </c>
      <c r="B349" s="318">
        <v>91995</v>
      </c>
      <c r="C349" s="318" t="s">
        <v>200</v>
      </c>
      <c r="D349" s="319" t="s">
        <v>1235</v>
      </c>
      <c r="E349" s="318" t="s">
        <v>226</v>
      </c>
      <c r="F349" s="320">
        <v>50</v>
      </c>
      <c r="G349" s="321">
        <v>26.55</v>
      </c>
      <c r="H349" s="322">
        <v>32.07</v>
      </c>
      <c r="I349" s="321">
        <v>1603.5</v>
      </c>
      <c r="J349" s="286" t="s">
        <v>196</v>
      </c>
    </row>
    <row r="350" spans="1:10" x14ac:dyDescent="0.35">
      <c r="A350" s="318" t="s">
        <v>1236</v>
      </c>
      <c r="B350" s="318" t="s">
        <v>1237</v>
      </c>
      <c r="C350" s="318" t="s">
        <v>214</v>
      </c>
      <c r="D350" s="319" t="s">
        <v>1238</v>
      </c>
      <c r="E350" s="318" t="s">
        <v>226</v>
      </c>
      <c r="F350" s="320">
        <v>1</v>
      </c>
      <c r="G350" s="321">
        <v>255.71</v>
      </c>
      <c r="H350" s="322">
        <v>308.92</v>
      </c>
      <c r="I350" s="321">
        <v>308.92</v>
      </c>
      <c r="J350" s="286" t="s">
        <v>196</v>
      </c>
    </row>
    <row r="351" spans="1:10" ht="25" x14ac:dyDescent="0.35">
      <c r="A351" s="318" t="s">
        <v>1239</v>
      </c>
      <c r="B351" s="318">
        <v>101632</v>
      </c>
      <c r="C351" s="318" t="s">
        <v>200</v>
      </c>
      <c r="D351" s="319" t="s">
        <v>1241</v>
      </c>
      <c r="E351" s="318" t="s">
        <v>226</v>
      </c>
      <c r="F351" s="320">
        <v>9</v>
      </c>
      <c r="G351" s="321">
        <v>31.22</v>
      </c>
      <c r="H351" s="322">
        <v>37.71</v>
      </c>
      <c r="I351" s="321">
        <v>339.39</v>
      </c>
      <c r="J351" s="286" t="s">
        <v>196</v>
      </c>
    </row>
    <row r="352" spans="1:10" x14ac:dyDescent="0.35">
      <c r="A352" s="318" t="s">
        <v>1242</v>
      </c>
      <c r="B352" s="318" t="s">
        <v>1243</v>
      </c>
      <c r="C352" s="318" t="s">
        <v>214</v>
      </c>
      <c r="D352" s="319" t="s">
        <v>1244</v>
      </c>
      <c r="E352" s="318" t="s">
        <v>226</v>
      </c>
      <c r="F352" s="320">
        <v>9</v>
      </c>
      <c r="G352" s="321">
        <v>130.79</v>
      </c>
      <c r="H352" s="322">
        <v>158</v>
      </c>
      <c r="I352" s="321">
        <v>1422</v>
      </c>
      <c r="J352" s="286" t="s">
        <v>196</v>
      </c>
    </row>
    <row r="353" spans="1:10" ht="25" x14ac:dyDescent="0.35">
      <c r="A353" s="318" t="s">
        <v>1245</v>
      </c>
      <c r="B353" s="318">
        <v>93660</v>
      </c>
      <c r="C353" s="318" t="s">
        <v>200</v>
      </c>
      <c r="D353" s="319" t="s">
        <v>1247</v>
      </c>
      <c r="E353" s="318" t="s">
        <v>226</v>
      </c>
      <c r="F353" s="320">
        <v>41</v>
      </c>
      <c r="G353" s="321">
        <v>55.14</v>
      </c>
      <c r="H353" s="322">
        <v>66.61</v>
      </c>
      <c r="I353" s="321">
        <v>2731.01</v>
      </c>
      <c r="J353" s="286" t="s">
        <v>196</v>
      </c>
    </row>
    <row r="354" spans="1:10" ht="25" x14ac:dyDescent="0.35">
      <c r="A354" s="318" t="s">
        <v>1248</v>
      </c>
      <c r="B354" s="318" t="s">
        <v>1249</v>
      </c>
      <c r="C354" s="318" t="s">
        <v>214</v>
      </c>
      <c r="D354" s="319" t="s">
        <v>1250</v>
      </c>
      <c r="E354" s="318" t="s">
        <v>226</v>
      </c>
      <c r="F354" s="320">
        <v>4</v>
      </c>
      <c r="G354" s="321">
        <v>142.1</v>
      </c>
      <c r="H354" s="322">
        <v>171.67</v>
      </c>
      <c r="I354" s="321">
        <v>686.68</v>
      </c>
      <c r="J354" s="286" t="s">
        <v>196</v>
      </c>
    </row>
    <row r="355" spans="1:10" x14ac:dyDescent="0.35">
      <c r="A355" s="318" t="s">
        <v>1251</v>
      </c>
      <c r="B355" s="318" t="s">
        <v>1252</v>
      </c>
      <c r="C355" s="318" t="s">
        <v>214</v>
      </c>
      <c r="D355" s="319" t="s">
        <v>1253</v>
      </c>
      <c r="E355" s="318" t="s">
        <v>226</v>
      </c>
      <c r="F355" s="320">
        <v>2</v>
      </c>
      <c r="G355" s="321">
        <v>507.31</v>
      </c>
      <c r="H355" s="322">
        <v>612.88</v>
      </c>
      <c r="I355" s="321">
        <v>1225.76</v>
      </c>
      <c r="J355" s="286" t="s">
        <v>196</v>
      </c>
    </row>
    <row r="356" spans="1:10" ht="25" x14ac:dyDescent="0.35">
      <c r="A356" s="318" t="s">
        <v>1254</v>
      </c>
      <c r="B356" s="318">
        <v>101894</v>
      </c>
      <c r="C356" s="318" t="s">
        <v>200</v>
      </c>
      <c r="D356" s="319" t="s">
        <v>1256</v>
      </c>
      <c r="E356" s="318" t="s">
        <v>226</v>
      </c>
      <c r="F356" s="320">
        <v>4</v>
      </c>
      <c r="G356" s="321">
        <v>156.78</v>
      </c>
      <c r="H356" s="322">
        <v>189.4</v>
      </c>
      <c r="I356" s="321">
        <v>757.6</v>
      </c>
      <c r="J356" s="286" t="s">
        <v>196</v>
      </c>
    </row>
    <row r="357" spans="1:10" ht="25" x14ac:dyDescent="0.35">
      <c r="A357" s="318" t="s">
        <v>1257</v>
      </c>
      <c r="B357" s="318">
        <v>93661</v>
      </c>
      <c r="C357" s="318" t="s">
        <v>200</v>
      </c>
      <c r="D357" s="319" t="s">
        <v>1259</v>
      </c>
      <c r="E357" s="318" t="s">
        <v>226</v>
      </c>
      <c r="F357" s="320">
        <v>7</v>
      </c>
      <c r="G357" s="321">
        <v>55.14</v>
      </c>
      <c r="H357" s="322">
        <v>66.61</v>
      </c>
      <c r="I357" s="321">
        <v>466.27</v>
      </c>
      <c r="J357" s="286" t="s">
        <v>196</v>
      </c>
    </row>
    <row r="358" spans="1:10" ht="25" x14ac:dyDescent="0.35">
      <c r="A358" s="318" t="s">
        <v>1260</v>
      </c>
      <c r="B358" s="318">
        <v>93662</v>
      </c>
      <c r="C358" s="318" t="s">
        <v>200</v>
      </c>
      <c r="D358" s="319" t="s">
        <v>1262</v>
      </c>
      <c r="E358" s="318" t="s">
        <v>226</v>
      </c>
      <c r="F358" s="320">
        <v>14</v>
      </c>
      <c r="G358" s="321">
        <v>57.04</v>
      </c>
      <c r="H358" s="322">
        <v>68.91</v>
      </c>
      <c r="I358" s="321">
        <v>964.74</v>
      </c>
      <c r="J358" s="286" t="s">
        <v>196</v>
      </c>
    </row>
    <row r="359" spans="1:10" ht="25" x14ac:dyDescent="0.35">
      <c r="A359" s="318" t="s">
        <v>1263</v>
      </c>
      <c r="B359" s="318">
        <v>93663</v>
      </c>
      <c r="C359" s="318" t="s">
        <v>200</v>
      </c>
      <c r="D359" s="319" t="s">
        <v>1265</v>
      </c>
      <c r="E359" s="318" t="s">
        <v>226</v>
      </c>
      <c r="F359" s="320">
        <v>1</v>
      </c>
      <c r="G359" s="321">
        <v>59.16</v>
      </c>
      <c r="H359" s="322">
        <v>71.47</v>
      </c>
      <c r="I359" s="321">
        <v>71.47</v>
      </c>
      <c r="J359" s="286" t="s">
        <v>196</v>
      </c>
    </row>
    <row r="360" spans="1:10" ht="25" x14ac:dyDescent="0.35">
      <c r="A360" s="318" t="s">
        <v>1266</v>
      </c>
      <c r="B360" s="318">
        <v>93665</v>
      </c>
      <c r="C360" s="318" t="s">
        <v>200</v>
      </c>
      <c r="D360" s="319" t="s">
        <v>1268</v>
      </c>
      <c r="E360" s="318" t="s">
        <v>226</v>
      </c>
      <c r="F360" s="320">
        <v>4</v>
      </c>
      <c r="G360" s="321">
        <v>66.86</v>
      </c>
      <c r="H360" s="322">
        <v>80.77</v>
      </c>
      <c r="I360" s="321">
        <v>323.08</v>
      </c>
      <c r="J360" s="286" t="s">
        <v>196</v>
      </c>
    </row>
    <row r="361" spans="1:10" ht="25" x14ac:dyDescent="0.35">
      <c r="A361" s="318" t="s">
        <v>1269</v>
      </c>
      <c r="B361" s="318">
        <v>101893</v>
      </c>
      <c r="C361" s="318" t="s">
        <v>200</v>
      </c>
      <c r="D361" s="319" t="s">
        <v>1271</v>
      </c>
      <c r="E361" s="318" t="s">
        <v>226</v>
      </c>
      <c r="F361" s="320">
        <v>7</v>
      </c>
      <c r="G361" s="321">
        <v>89.59</v>
      </c>
      <c r="H361" s="322">
        <v>108.23</v>
      </c>
      <c r="I361" s="321">
        <v>757.61</v>
      </c>
      <c r="J361" s="286" t="s">
        <v>196</v>
      </c>
    </row>
    <row r="362" spans="1:10" ht="25" x14ac:dyDescent="0.35">
      <c r="A362" s="318" t="s">
        <v>1272</v>
      </c>
      <c r="B362" s="318">
        <v>93668</v>
      </c>
      <c r="C362" s="318" t="s">
        <v>200</v>
      </c>
      <c r="D362" s="319" t="s">
        <v>1274</v>
      </c>
      <c r="E362" s="318" t="s">
        <v>226</v>
      </c>
      <c r="F362" s="320">
        <v>1</v>
      </c>
      <c r="G362" s="321">
        <v>69.22</v>
      </c>
      <c r="H362" s="322">
        <v>83.62</v>
      </c>
      <c r="I362" s="321">
        <v>83.62</v>
      </c>
      <c r="J362" s="286" t="s">
        <v>196</v>
      </c>
    </row>
    <row r="363" spans="1:10" ht="37.5" x14ac:dyDescent="0.35">
      <c r="A363" s="318" t="s">
        <v>1275</v>
      </c>
      <c r="B363" s="318" t="s">
        <v>1276</v>
      </c>
      <c r="C363" s="318" t="s">
        <v>214</v>
      </c>
      <c r="D363" s="319" t="s">
        <v>1277</v>
      </c>
      <c r="E363" s="318" t="s">
        <v>226</v>
      </c>
      <c r="F363" s="320">
        <v>1</v>
      </c>
      <c r="G363" s="321">
        <v>615.54</v>
      </c>
      <c r="H363" s="322">
        <v>743.63</v>
      </c>
      <c r="I363" s="321">
        <v>743.63</v>
      </c>
      <c r="J363" s="286" t="s">
        <v>196</v>
      </c>
    </row>
    <row r="364" spans="1:10" ht="25" x14ac:dyDescent="0.35">
      <c r="A364" s="318" t="s">
        <v>1278</v>
      </c>
      <c r="B364" s="318" t="s">
        <v>1279</v>
      </c>
      <c r="C364" s="318" t="s">
        <v>214</v>
      </c>
      <c r="D364" s="319" t="s">
        <v>1280</v>
      </c>
      <c r="E364" s="318" t="s">
        <v>226</v>
      </c>
      <c r="F364" s="320">
        <v>18</v>
      </c>
      <c r="G364" s="321">
        <v>114.02</v>
      </c>
      <c r="H364" s="322">
        <v>137.74</v>
      </c>
      <c r="I364" s="321">
        <v>2479.3200000000002</v>
      </c>
      <c r="J364" s="286" t="s">
        <v>196</v>
      </c>
    </row>
    <row r="365" spans="1:10" ht="37.5" x14ac:dyDescent="0.35">
      <c r="A365" s="318" t="s">
        <v>1281</v>
      </c>
      <c r="B365" s="318" t="s">
        <v>1282</v>
      </c>
      <c r="C365" s="318" t="s">
        <v>214</v>
      </c>
      <c r="D365" s="319" t="s">
        <v>1283</v>
      </c>
      <c r="E365" s="318" t="s">
        <v>226</v>
      </c>
      <c r="F365" s="320">
        <v>8</v>
      </c>
      <c r="G365" s="321">
        <v>100.8</v>
      </c>
      <c r="H365" s="322">
        <v>121.77</v>
      </c>
      <c r="I365" s="321">
        <v>974.16</v>
      </c>
      <c r="J365" s="286" t="s">
        <v>196</v>
      </c>
    </row>
    <row r="366" spans="1:10" ht="25" x14ac:dyDescent="0.35">
      <c r="A366" s="318" t="s">
        <v>1284</v>
      </c>
      <c r="B366" s="318" t="s">
        <v>1285</v>
      </c>
      <c r="C366" s="318" t="s">
        <v>214</v>
      </c>
      <c r="D366" s="319" t="s">
        <v>1286</v>
      </c>
      <c r="E366" s="318" t="s">
        <v>226</v>
      </c>
      <c r="F366" s="320">
        <v>8</v>
      </c>
      <c r="G366" s="321">
        <v>182.27</v>
      </c>
      <c r="H366" s="322">
        <v>220.2</v>
      </c>
      <c r="I366" s="321">
        <v>1761.6</v>
      </c>
      <c r="J366" s="286" t="s">
        <v>196</v>
      </c>
    </row>
    <row r="367" spans="1:10" x14ac:dyDescent="0.35">
      <c r="A367" s="318" t="s">
        <v>1287</v>
      </c>
      <c r="B367" s="318" t="s">
        <v>1288</v>
      </c>
      <c r="C367" s="318" t="s">
        <v>214</v>
      </c>
      <c r="D367" s="319" t="s">
        <v>1289</v>
      </c>
      <c r="E367" s="318" t="s">
        <v>226</v>
      </c>
      <c r="F367" s="320">
        <v>3</v>
      </c>
      <c r="G367" s="321">
        <v>340.19</v>
      </c>
      <c r="H367" s="322">
        <v>410.98</v>
      </c>
      <c r="I367" s="321">
        <v>1232.94</v>
      </c>
      <c r="J367" s="286" t="s">
        <v>196</v>
      </c>
    </row>
    <row r="368" spans="1:10" x14ac:dyDescent="0.35">
      <c r="A368" s="318" t="s">
        <v>1290</v>
      </c>
      <c r="B368" s="318" t="s">
        <v>1291</v>
      </c>
      <c r="C368" s="318" t="s">
        <v>214</v>
      </c>
      <c r="D368" s="319" t="s">
        <v>1292</v>
      </c>
      <c r="E368" s="318" t="s">
        <v>226</v>
      </c>
      <c r="F368" s="320">
        <v>11</v>
      </c>
      <c r="G368" s="321">
        <v>12.54</v>
      </c>
      <c r="H368" s="322">
        <v>15.14</v>
      </c>
      <c r="I368" s="321">
        <v>166.54</v>
      </c>
      <c r="J368" s="286" t="s">
        <v>196</v>
      </c>
    </row>
    <row r="369" spans="1:10" x14ac:dyDescent="0.35">
      <c r="A369" s="318" t="s">
        <v>1293</v>
      </c>
      <c r="B369" s="318" t="s">
        <v>1294</v>
      </c>
      <c r="C369" s="318" t="s">
        <v>214</v>
      </c>
      <c r="D369" s="319" t="s">
        <v>1295</v>
      </c>
      <c r="E369" s="318" t="s">
        <v>226</v>
      </c>
      <c r="F369" s="320">
        <v>33</v>
      </c>
      <c r="G369" s="321">
        <v>9.64</v>
      </c>
      <c r="H369" s="322">
        <v>11.64</v>
      </c>
      <c r="I369" s="321">
        <v>384.12</v>
      </c>
      <c r="J369" s="286" t="s">
        <v>196</v>
      </c>
    </row>
    <row r="370" spans="1:10" ht="25" x14ac:dyDescent="0.35">
      <c r="A370" s="318" t="s">
        <v>1296</v>
      </c>
      <c r="B370" s="318" t="s">
        <v>1297</v>
      </c>
      <c r="C370" s="318" t="s">
        <v>214</v>
      </c>
      <c r="D370" s="319" t="s">
        <v>1298</v>
      </c>
      <c r="E370" s="318" t="s">
        <v>226</v>
      </c>
      <c r="F370" s="320">
        <v>4</v>
      </c>
      <c r="G370" s="321">
        <v>53.6</v>
      </c>
      <c r="H370" s="322">
        <v>64.75</v>
      </c>
      <c r="I370" s="321">
        <v>259</v>
      </c>
      <c r="J370" s="286" t="s">
        <v>196</v>
      </c>
    </row>
    <row r="371" spans="1:10" ht="25" x14ac:dyDescent="0.35">
      <c r="A371" s="318" t="s">
        <v>1299</v>
      </c>
      <c r="B371" s="318" t="s">
        <v>1300</v>
      </c>
      <c r="C371" s="318" t="s">
        <v>214</v>
      </c>
      <c r="D371" s="319" t="s">
        <v>1301</v>
      </c>
      <c r="E371" s="318" t="s">
        <v>208</v>
      </c>
      <c r="F371" s="320">
        <v>88.6</v>
      </c>
      <c r="G371" s="321">
        <v>117.77</v>
      </c>
      <c r="H371" s="322">
        <v>142.27000000000001</v>
      </c>
      <c r="I371" s="321">
        <v>12605.12</v>
      </c>
      <c r="J371" s="286" t="s">
        <v>196</v>
      </c>
    </row>
    <row r="372" spans="1:10" ht="25" x14ac:dyDescent="0.35">
      <c r="A372" s="318" t="s">
        <v>1302</v>
      </c>
      <c r="B372" s="318" t="s">
        <v>1303</v>
      </c>
      <c r="C372" s="318" t="s">
        <v>214</v>
      </c>
      <c r="D372" s="319" t="s">
        <v>1304</v>
      </c>
      <c r="E372" s="318" t="s">
        <v>226</v>
      </c>
      <c r="F372" s="320">
        <v>87</v>
      </c>
      <c r="G372" s="321">
        <v>28.46</v>
      </c>
      <c r="H372" s="322">
        <v>34.380000000000003</v>
      </c>
      <c r="I372" s="321">
        <v>2991.06</v>
      </c>
      <c r="J372" s="286" t="s">
        <v>196</v>
      </c>
    </row>
    <row r="373" spans="1:10" ht="25" x14ac:dyDescent="0.35">
      <c r="A373" s="318" t="s">
        <v>1305</v>
      </c>
      <c r="B373" s="318" t="s">
        <v>1306</v>
      </c>
      <c r="C373" s="318" t="s">
        <v>214</v>
      </c>
      <c r="D373" s="319" t="s">
        <v>1307</v>
      </c>
      <c r="E373" s="318" t="s">
        <v>226</v>
      </c>
      <c r="F373" s="320">
        <v>7</v>
      </c>
      <c r="G373" s="321">
        <v>49.78</v>
      </c>
      <c r="H373" s="322">
        <v>60.13</v>
      </c>
      <c r="I373" s="321">
        <v>420.91</v>
      </c>
      <c r="J373" s="286" t="s">
        <v>196</v>
      </c>
    </row>
    <row r="374" spans="1:10" x14ac:dyDescent="0.35">
      <c r="A374" s="318" t="s">
        <v>1308</v>
      </c>
      <c r="B374" s="318" t="s">
        <v>1309</v>
      </c>
      <c r="C374" s="318" t="s">
        <v>214</v>
      </c>
      <c r="D374" s="319" t="s">
        <v>1310</v>
      </c>
      <c r="E374" s="318" t="s">
        <v>226</v>
      </c>
      <c r="F374" s="320">
        <v>96</v>
      </c>
      <c r="G374" s="321">
        <v>15.6</v>
      </c>
      <c r="H374" s="322">
        <v>18.84</v>
      </c>
      <c r="I374" s="321">
        <v>1808.64</v>
      </c>
      <c r="J374" s="286" t="s">
        <v>196</v>
      </c>
    </row>
    <row r="375" spans="1:10" ht="37.5" x14ac:dyDescent="0.35">
      <c r="A375" s="318" t="s">
        <v>1311</v>
      </c>
      <c r="B375" s="318" t="s">
        <v>1312</v>
      </c>
      <c r="C375" s="318" t="s">
        <v>214</v>
      </c>
      <c r="D375" s="319" t="s">
        <v>1313</v>
      </c>
      <c r="E375" s="318" t="s">
        <v>226</v>
      </c>
      <c r="F375" s="320">
        <v>5</v>
      </c>
      <c r="G375" s="321">
        <v>17.079999999999998</v>
      </c>
      <c r="H375" s="322">
        <v>20.63</v>
      </c>
      <c r="I375" s="321">
        <v>103.15</v>
      </c>
      <c r="J375" s="286" t="s">
        <v>196</v>
      </c>
    </row>
    <row r="376" spans="1:10" ht="37.5" x14ac:dyDescent="0.35">
      <c r="A376" s="318" t="s">
        <v>1314</v>
      </c>
      <c r="B376" s="318">
        <v>91837</v>
      </c>
      <c r="C376" s="318" t="s">
        <v>200</v>
      </c>
      <c r="D376" s="319" t="s">
        <v>1316</v>
      </c>
      <c r="E376" s="318" t="s">
        <v>208</v>
      </c>
      <c r="F376" s="320">
        <v>23.9</v>
      </c>
      <c r="G376" s="321">
        <v>26.02</v>
      </c>
      <c r="H376" s="322">
        <v>31.43</v>
      </c>
      <c r="I376" s="321">
        <v>751.17</v>
      </c>
      <c r="J376" s="286" t="s">
        <v>196</v>
      </c>
    </row>
    <row r="377" spans="1:10" ht="37.5" x14ac:dyDescent="0.35">
      <c r="A377" s="318" t="s">
        <v>1317</v>
      </c>
      <c r="B377" s="318">
        <v>91835</v>
      </c>
      <c r="C377" s="318" t="s">
        <v>200</v>
      </c>
      <c r="D377" s="319" t="s">
        <v>1319</v>
      </c>
      <c r="E377" s="318" t="s">
        <v>208</v>
      </c>
      <c r="F377" s="320">
        <v>1046.5</v>
      </c>
      <c r="G377" s="321">
        <v>21.09</v>
      </c>
      <c r="H377" s="322">
        <v>25.47</v>
      </c>
      <c r="I377" s="321">
        <v>26654.35</v>
      </c>
      <c r="J377" s="286" t="s">
        <v>196</v>
      </c>
    </row>
    <row r="378" spans="1:10" ht="37.5" x14ac:dyDescent="0.35">
      <c r="A378" s="318" t="s">
        <v>1320</v>
      </c>
      <c r="B378" s="318">
        <v>93008</v>
      </c>
      <c r="C378" s="318" t="s">
        <v>200</v>
      </c>
      <c r="D378" s="319" t="s">
        <v>1322</v>
      </c>
      <c r="E378" s="318" t="s">
        <v>208</v>
      </c>
      <c r="F378" s="320">
        <v>11.3</v>
      </c>
      <c r="G378" s="321">
        <v>19.46</v>
      </c>
      <c r="H378" s="322">
        <v>23.5</v>
      </c>
      <c r="I378" s="321">
        <v>265.55</v>
      </c>
      <c r="J378" s="286" t="s">
        <v>196</v>
      </c>
    </row>
    <row r="379" spans="1:10" ht="37.5" x14ac:dyDescent="0.35">
      <c r="A379" s="318" t="s">
        <v>1323</v>
      </c>
      <c r="B379" s="318">
        <v>91865</v>
      </c>
      <c r="C379" s="318" t="s">
        <v>200</v>
      </c>
      <c r="D379" s="319" t="s">
        <v>1325</v>
      </c>
      <c r="E379" s="318" t="s">
        <v>208</v>
      </c>
      <c r="F379" s="320">
        <v>225</v>
      </c>
      <c r="G379" s="321">
        <v>20.55</v>
      </c>
      <c r="H379" s="322">
        <v>24.82</v>
      </c>
      <c r="I379" s="321">
        <v>5584.5</v>
      </c>
      <c r="J379" s="286" t="s">
        <v>196</v>
      </c>
    </row>
    <row r="380" spans="1:10" ht="37.5" x14ac:dyDescent="0.35">
      <c r="A380" s="318" t="s">
        <v>1326</v>
      </c>
      <c r="B380" s="318">
        <v>93009</v>
      </c>
      <c r="C380" s="318" t="s">
        <v>200</v>
      </c>
      <c r="D380" s="319" t="s">
        <v>1328</v>
      </c>
      <c r="E380" s="318" t="s">
        <v>208</v>
      </c>
      <c r="F380" s="320">
        <v>4.8</v>
      </c>
      <c r="G380" s="321">
        <v>28.44</v>
      </c>
      <c r="H380" s="322">
        <v>34.35</v>
      </c>
      <c r="I380" s="321">
        <v>164.88</v>
      </c>
      <c r="J380" s="286" t="s">
        <v>196</v>
      </c>
    </row>
    <row r="381" spans="1:10" ht="37.5" x14ac:dyDescent="0.35">
      <c r="A381" s="318" t="s">
        <v>1329</v>
      </c>
      <c r="B381" s="318">
        <v>93011</v>
      </c>
      <c r="C381" s="318" t="s">
        <v>200</v>
      </c>
      <c r="D381" s="319" t="s">
        <v>1331</v>
      </c>
      <c r="E381" s="318" t="s">
        <v>208</v>
      </c>
      <c r="F381" s="320">
        <v>9.1999999999999993</v>
      </c>
      <c r="G381" s="321">
        <v>48.02</v>
      </c>
      <c r="H381" s="322">
        <v>58.01</v>
      </c>
      <c r="I381" s="321">
        <v>533.69000000000005</v>
      </c>
      <c r="J381" s="286" t="s">
        <v>196</v>
      </c>
    </row>
    <row r="382" spans="1:10" ht="37.5" x14ac:dyDescent="0.35">
      <c r="A382" s="318" t="s">
        <v>1332</v>
      </c>
      <c r="B382" s="318">
        <v>93012</v>
      </c>
      <c r="C382" s="318" t="s">
        <v>200</v>
      </c>
      <c r="D382" s="319" t="s">
        <v>1334</v>
      </c>
      <c r="E382" s="318" t="s">
        <v>208</v>
      </c>
      <c r="F382" s="320">
        <v>22.8</v>
      </c>
      <c r="G382" s="321">
        <v>72.19</v>
      </c>
      <c r="H382" s="322">
        <v>87.21</v>
      </c>
      <c r="I382" s="321">
        <v>1988.38</v>
      </c>
      <c r="J382" s="286" t="s">
        <v>196</v>
      </c>
    </row>
    <row r="383" spans="1:10" ht="25" x14ac:dyDescent="0.35">
      <c r="A383" s="318" t="s">
        <v>1335</v>
      </c>
      <c r="B383" s="318" t="s">
        <v>1336</v>
      </c>
      <c r="C383" s="318" t="s">
        <v>214</v>
      </c>
      <c r="D383" s="319" t="s">
        <v>1337</v>
      </c>
      <c r="E383" s="318" t="s">
        <v>208</v>
      </c>
      <c r="F383" s="320">
        <v>1</v>
      </c>
      <c r="G383" s="321">
        <v>106.9</v>
      </c>
      <c r="H383" s="322">
        <v>129.13999999999999</v>
      </c>
      <c r="I383" s="321">
        <v>129.13999999999999</v>
      </c>
      <c r="J383" s="286" t="s">
        <v>196</v>
      </c>
    </row>
    <row r="384" spans="1:10" ht="37.5" x14ac:dyDescent="0.35">
      <c r="A384" s="318" t="s">
        <v>1338</v>
      </c>
      <c r="B384" s="318" t="s">
        <v>1339</v>
      </c>
      <c r="C384" s="318" t="s">
        <v>214</v>
      </c>
      <c r="D384" s="319" t="s">
        <v>1340</v>
      </c>
      <c r="E384" s="318" t="s">
        <v>226</v>
      </c>
      <c r="F384" s="320">
        <v>3</v>
      </c>
      <c r="G384" s="321">
        <v>178.22</v>
      </c>
      <c r="H384" s="322">
        <v>215.3</v>
      </c>
      <c r="I384" s="321">
        <v>645.9</v>
      </c>
      <c r="J384" s="286" t="s">
        <v>196</v>
      </c>
    </row>
    <row r="385" spans="1:10" ht="25" x14ac:dyDescent="0.35">
      <c r="A385" s="318" t="s">
        <v>1341</v>
      </c>
      <c r="B385" s="318" t="s">
        <v>1336</v>
      </c>
      <c r="C385" s="318" t="s">
        <v>214</v>
      </c>
      <c r="D385" s="319" t="s">
        <v>1337</v>
      </c>
      <c r="E385" s="318" t="s">
        <v>208</v>
      </c>
      <c r="F385" s="320">
        <v>32</v>
      </c>
      <c r="G385" s="321">
        <v>106.9</v>
      </c>
      <c r="H385" s="322">
        <v>129.13999999999999</v>
      </c>
      <c r="I385" s="321">
        <v>4132.4799999999996</v>
      </c>
      <c r="J385" s="286" t="s">
        <v>196</v>
      </c>
    </row>
    <row r="386" spans="1:10" ht="25" x14ac:dyDescent="0.35">
      <c r="A386" s="318" t="s">
        <v>1342</v>
      </c>
      <c r="B386" s="318" t="s">
        <v>1343</v>
      </c>
      <c r="C386" s="318" t="s">
        <v>214</v>
      </c>
      <c r="D386" s="319" t="s">
        <v>1344</v>
      </c>
      <c r="E386" s="318" t="s">
        <v>226</v>
      </c>
      <c r="F386" s="320">
        <v>102</v>
      </c>
      <c r="G386" s="321">
        <v>15.53</v>
      </c>
      <c r="H386" s="322">
        <v>18.760000000000002</v>
      </c>
      <c r="I386" s="321">
        <v>1913.52</v>
      </c>
      <c r="J386" s="286" t="s">
        <v>196</v>
      </c>
    </row>
    <row r="387" spans="1:10" ht="25" x14ac:dyDescent="0.35">
      <c r="A387" s="318" t="s">
        <v>1345</v>
      </c>
      <c r="B387" s="318">
        <v>101538</v>
      </c>
      <c r="C387" s="318" t="s">
        <v>200</v>
      </c>
      <c r="D387" s="319" t="s">
        <v>1347</v>
      </c>
      <c r="E387" s="318" t="s">
        <v>226</v>
      </c>
      <c r="F387" s="320">
        <v>2</v>
      </c>
      <c r="G387" s="321">
        <v>69.92</v>
      </c>
      <c r="H387" s="322">
        <v>84.47</v>
      </c>
      <c r="I387" s="321">
        <v>168.94</v>
      </c>
      <c r="J387" s="286" t="s">
        <v>196</v>
      </c>
    </row>
    <row r="388" spans="1:10" ht="25" x14ac:dyDescent="0.35">
      <c r="A388" s="318" t="s">
        <v>1348</v>
      </c>
      <c r="B388" s="318">
        <v>97361</v>
      </c>
      <c r="C388" s="318" t="s">
        <v>200</v>
      </c>
      <c r="D388" s="319" t="s">
        <v>1350</v>
      </c>
      <c r="E388" s="318" t="s">
        <v>226</v>
      </c>
      <c r="F388" s="320">
        <v>1</v>
      </c>
      <c r="G388" s="321">
        <v>8456.92</v>
      </c>
      <c r="H388" s="322">
        <v>10216.799999999999</v>
      </c>
      <c r="I388" s="321">
        <v>10216.799999999999</v>
      </c>
      <c r="J388" s="286" t="s">
        <v>196</v>
      </c>
    </row>
    <row r="389" spans="1:10" ht="37.5" x14ac:dyDescent="0.35">
      <c r="A389" s="318" t="s">
        <v>1351</v>
      </c>
      <c r="B389" s="318" t="s">
        <v>1352</v>
      </c>
      <c r="C389" s="318" t="s">
        <v>214</v>
      </c>
      <c r="D389" s="319" t="s">
        <v>1353</v>
      </c>
      <c r="E389" s="318" t="s">
        <v>226</v>
      </c>
      <c r="F389" s="320">
        <v>1</v>
      </c>
      <c r="G389" s="321">
        <v>2609.84</v>
      </c>
      <c r="H389" s="322">
        <v>3152.94</v>
      </c>
      <c r="I389" s="321">
        <v>3152.94</v>
      </c>
      <c r="J389" s="286" t="s">
        <v>196</v>
      </c>
    </row>
    <row r="390" spans="1:10" ht="37.5" x14ac:dyDescent="0.35">
      <c r="A390" s="318" t="s">
        <v>1354</v>
      </c>
      <c r="B390" s="318" t="s">
        <v>1355</v>
      </c>
      <c r="C390" s="318" t="s">
        <v>214</v>
      </c>
      <c r="D390" s="319" t="s">
        <v>1356</v>
      </c>
      <c r="E390" s="318" t="s">
        <v>226</v>
      </c>
      <c r="F390" s="320">
        <v>1</v>
      </c>
      <c r="G390" s="321">
        <v>638.83000000000004</v>
      </c>
      <c r="H390" s="322">
        <v>771.77</v>
      </c>
      <c r="I390" s="321">
        <v>771.77</v>
      </c>
      <c r="J390" s="286" t="s">
        <v>196</v>
      </c>
    </row>
    <row r="391" spans="1:10" ht="50" x14ac:dyDescent="0.35">
      <c r="A391" s="318" t="s">
        <v>1357</v>
      </c>
      <c r="B391" s="318">
        <v>101881</v>
      </c>
      <c r="C391" s="318" t="s">
        <v>200</v>
      </c>
      <c r="D391" s="319" t="s">
        <v>1359</v>
      </c>
      <c r="E391" s="318" t="s">
        <v>226</v>
      </c>
      <c r="F391" s="320">
        <v>2</v>
      </c>
      <c r="G391" s="321">
        <v>969.51</v>
      </c>
      <c r="H391" s="322">
        <v>1171.26</v>
      </c>
      <c r="I391" s="321">
        <v>2342.52</v>
      </c>
      <c r="J391" s="286" t="s">
        <v>196</v>
      </c>
    </row>
    <row r="392" spans="1:10" ht="37.5" x14ac:dyDescent="0.35">
      <c r="A392" s="318" t="s">
        <v>1360</v>
      </c>
      <c r="B392" s="318" t="s">
        <v>1361</v>
      </c>
      <c r="C392" s="318" t="s">
        <v>214</v>
      </c>
      <c r="D392" s="319" t="s">
        <v>1362</v>
      </c>
      <c r="E392" s="318" t="s">
        <v>226</v>
      </c>
      <c r="F392" s="320">
        <v>2</v>
      </c>
      <c r="G392" s="321">
        <v>10425.75</v>
      </c>
      <c r="H392" s="322">
        <v>12595.34</v>
      </c>
      <c r="I392" s="321">
        <v>25190.68</v>
      </c>
      <c r="J392" s="286" t="s">
        <v>196</v>
      </c>
    </row>
    <row r="393" spans="1:10" x14ac:dyDescent="0.35">
      <c r="A393" s="324" t="s">
        <v>1363</v>
      </c>
      <c r="B393" s="324" t="s">
        <v>198</v>
      </c>
      <c r="C393" s="324"/>
      <c r="D393" s="325" t="s">
        <v>1364</v>
      </c>
      <c r="E393" s="324"/>
      <c r="F393" s="326">
        <v>1</v>
      </c>
      <c r="G393" s="327"/>
      <c r="H393" s="327">
        <v>48441.33</v>
      </c>
      <c r="I393" s="327">
        <v>48441.33</v>
      </c>
      <c r="J393" s="328"/>
    </row>
    <row r="394" spans="1:10" ht="25" x14ac:dyDescent="0.35">
      <c r="A394" s="318" t="s">
        <v>1365</v>
      </c>
      <c r="B394" s="318" t="s">
        <v>1366</v>
      </c>
      <c r="C394" s="318" t="s">
        <v>214</v>
      </c>
      <c r="D394" s="319" t="s">
        <v>1367</v>
      </c>
      <c r="E394" s="318" t="s">
        <v>226</v>
      </c>
      <c r="F394" s="320">
        <v>1</v>
      </c>
      <c r="G394" s="321">
        <v>126.38</v>
      </c>
      <c r="H394" s="322">
        <v>152.66999999999999</v>
      </c>
      <c r="I394" s="321">
        <v>152.66999999999999</v>
      </c>
      <c r="J394" s="286" t="s">
        <v>196</v>
      </c>
    </row>
    <row r="395" spans="1:10" ht="37.5" x14ac:dyDescent="0.35">
      <c r="A395" s="318" t="s">
        <v>1368</v>
      </c>
      <c r="B395" s="318" t="s">
        <v>1369</v>
      </c>
      <c r="C395" s="318" t="s">
        <v>214</v>
      </c>
      <c r="D395" s="319" t="s">
        <v>1370</v>
      </c>
      <c r="E395" s="318" t="s">
        <v>226</v>
      </c>
      <c r="F395" s="320">
        <v>71</v>
      </c>
      <c r="G395" s="321">
        <v>227.56</v>
      </c>
      <c r="H395" s="322">
        <v>274.91000000000003</v>
      </c>
      <c r="I395" s="321">
        <v>19518.61</v>
      </c>
      <c r="J395" s="286" t="s">
        <v>196</v>
      </c>
    </row>
    <row r="396" spans="1:10" ht="37.5" x14ac:dyDescent="0.35">
      <c r="A396" s="318" t="s">
        <v>1371</v>
      </c>
      <c r="B396" s="318" t="s">
        <v>1372</v>
      </c>
      <c r="C396" s="318" t="s">
        <v>214</v>
      </c>
      <c r="D396" s="319" t="s">
        <v>1373</v>
      </c>
      <c r="E396" s="318" t="s">
        <v>226</v>
      </c>
      <c r="F396" s="320">
        <v>2</v>
      </c>
      <c r="G396" s="321">
        <v>227.56</v>
      </c>
      <c r="H396" s="322">
        <v>274.91000000000003</v>
      </c>
      <c r="I396" s="321">
        <v>549.82000000000005</v>
      </c>
      <c r="J396" s="286" t="s">
        <v>196</v>
      </c>
    </row>
    <row r="397" spans="1:10" ht="87.5" x14ac:dyDescent="0.35">
      <c r="A397" s="318" t="s">
        <v>1374</v>
      </c>
      <c r="B397" s="318" t="s">
        <v>1375</v>
      </c>
      <c r="C397" s="318" t="s">
        <v>214</v>
      </c>
      <c r="D397" s="319" t="s">
        <v>1376</v>
      </c>
      <c r="E397" s="318" t="s">
        <v>226</v>
      </c>
      <c r="F397" s="320">
        <v>19</v>
      </c>
      <c r="G397" s="321">
        <v>726.17</v>
      </c>
      <c r="H397" s="322">
        <v>877.28</v>
      </c>
      <c r="I397" s="321">
        <v>16668.32</v>
      </c>
      <c r="J397" s="286" t="s">
        <v>196</v>
      </c>
    </row>
    <row r="398" spans="1:10" ht="25" x14ac:dyDescent="0.35">
      <c r="A398" s="318" t="s">
        <v>1377</v>
      </c>
      <c r="B398" s="318" t="s">
        <v>1378</v>
      </c>
      <c r="C398" s="318" t="s">
        <v>214</v>
      </c>
      <c r="D398" s="319" t="s">
        <v>1379</v>
      </c>
      <c r="E398" s="318" t="s">
        <v>226</v>
      </c>
      <c r="F398" s="320">
        <v>1</v>
      </c>
      <c r="G398" s="321">
        <v>84.53</v>
      </c>
      <c r="H398" s="322">
        <v>102.12</v>
      </c>
      <c r="I398" s="321">
        <v>102.12</v>
      </c>
      <c r="J398" s="286" t="s">
        <v>196</v>
      </c>
    </row>
    <row r="399" spans="1:10" ht="25" x14ac:dyDescent="0.35">
      <c r="A399" s="318" t="s">
        <v>1380</v>
      </c>
      <c r="B399" s="318" t="s">
        <v>1381</v>
      </c>
      <c r="C399" s="318" t="s">
        <v>214</v>
      </c>
      <c r="D399" s="319" t="s">
        <v>1382</v>
      </c>
      <c r="E399" s="318" t="s">
        <v>226</v>
      </c>
      <c r="F399" s="320">
        <v>21</v>
      </c>
      <c r="G399" s="321">
        <v>85.69</v>
      </c>
      <c r="H399" s="322">
        <v>103.52</v>
      </c>
      <c r="I399" s="321">
        <v>2173.92</v>
      </c>
      <c r="J399" s="286" t="s">
        <v>196</v>
      </c>
    </row>
    <row r="400" spans="1:10" x14ac:dyDescent="0.35">
      <c r="A400" s="318" t="s">
        <v>1383</v>
      </c>
      <c r="B400" s="318" t="s">
        <v>1384</v>
      </c>
      <c r="C400" s="318" t="s">
        <v>214</v>
      </c>
      <c r="D400" s="319" t="s">
        <v>1385</v>
      </c>
      <c r="E400" s="318" t="s">
        <v>226</v>
      </c>
      <c r="F400" s="320">
        <v>14</v>
      </c>
      <c r="G400" s="321">
        <v>191.41</v>
      </c>
      <c r="H400" s="322">
        <v>231.24</v>
      </c>
      <c r="I400" s="321">
        <v>3237.36</v>
      </c>
      <c r="J400" s="286" t="s">
        <v>196</v>
      </c>
    </row>
    <row r="401" spans="1:10" ht="25" x14ac:dyDescent="0.35">
      <c r="A401" s="318" t="s">
        <v>1386</v>
      </c>
      <c r="B401" s="318" t="s">
        <v>1387</v>
      </c>
      <c r="C401" s="318" t="s">
        <v>214</v>
      </c>
      <c r="D401" s="319" t="s">
        <v>1388</v>
      </c>
      <c r="E401" s="318" t="s">
        <v>226</v>
      </c>
      <c r="F401" s="320">
        <v>7</v>
      </c>
      <c r="G401" s="321">
        <v>225.39</v>
      </c>
      <c r="H401" s="322">
        <v>272.29000000000002</v>
      </c>
      <c r="I401" s="321">
        <v>1906.03</v>
      </c>
      <c r="J401" s="286" t="s">
        <v>196</v>
      </c>
    </row>
    <row r="402" spans="1:10" ht="25" x14ac:dyDescent="0.35">
      <c r="A402" s="318" t="s">
        <v>1389</v>
      </c>
      <c r="B402" s="318" t="s">
        <v>1336</v>
      </c>
      <c r="C402" s="318" t="s">
        <v>214</v>
      </c>
      <c r="D402" s="319" t="s">
        <v>1337</v>
      </c>
      <c r="E402" s="318" t="s">
        <v>208</v>
      </c>
      <c r="F402" s="320">
        <v>32</v>
      </c>
      <c r="G402" s="321">
        <v>106.9</v>
      </c>
      <c r="H402" s="322">
        <v>129.13999999999999</v>
      </c>
      <c r="I402" s="321">
        <v>4132.4799999999996</v>
      </c>
      <c r="J402" s="286" t="s">
        <v>196</v>
      </c>
    </row>
    <row r="403" spans="1:10" x14ac:dyDescent="0.35">
      <c r="A403" s="324" t="s">
        <v>1390</v>
      </c>
      <c r="B403" s="324" t="s">
        <v>198</v>
      </c>
      <c r="C403" s="324"/>
      <c r="D403" s="325" t="s">
        <v>1391</v>
      </c>
      <c r="E403" s="324"/>
      <c r="F403" s="326">
        <v>1</v>
      </c>
      <c r="G403" s="327"/>
      <c r="H403" s="327">
        <v>49837.09</v>
      </c>
      <c r="I403" s="327">
        <v>49837.09</v>
      </c>
      <c r="J403" s="328"/>
    </row>
    <row r="404" spans="1:10" ht="37.5" x14ac:dyDescent="0.35">
      <c r="A404" s="318" t="s">
        <v>1392</v>
      </c>
      <c r="B404" s="318" t="s">
        <v>1393</v>
      </c>
      <c r="C404" s="318" t="s">
        <v>214</v>
      </c>
      <c r="D404" s="319" t="s">
        <v>1394</v>
      </c>
      <c r="E404" s="318" t="s">
        <v>226</v>
      </c>
      <c r="F404" s="320">
        <v>1</v>
      </c>
      <c r="G404" s="321">
        <v>390.17</v>
      </c>
      <c r="H404" s="322">
        <v>471.36</v>
      </c>
      <c r="I404" s="321">
        <v>471.36</v>
      </c>
      <c r="J404" s="286" t="s">
        <v>196</v>
      </c>
    </row>
    <row r="405" spans="1:10" ht="37.5" x14ac:dyDescent="0.35">
      <c r="A405" s="318" t="s">
        <v>1395</v>
      </c>
      <c r="B405" s="318">
        <v>101801</v>
      </c>
      <c r="C405" s="318" t="s">
        <v>200</v>
      </c>
      <c r="D405" s="319" t="s">
        <v>1397</v>
      </c>
      <c r="E405" s="318" t="s">
        <v>226</v>
      </c>
      <c r="F405" s="320">
        <v>11</v>
      </c>
      <c r="G405" s="321">
        <v>1239.81</v>
      </c>
      <c r="H405" s="322">
        <v>1497.81</v>
      </c>
      <c r="I405" s="321">
        <v>16475.91</v>
      </c>
      <c r="J405" s="286" t="s">
        <v>196</v>
      </c>
    </row>
    <row r="406" spans="1:10" ht="25" x14ac:dyDescent="0.35">
      <c r="A406" s="318" t="s">
        <v>1398</v>
      </c>
      <c r="B406" s="318">
        <v>96986</v>
      </c>
      <c r="C406" s="318" t="s">
        <v>200</v>
      </c>
      <c r="D406" s="319" t="s">
        <v>1400</v>
      </c>
      <c r="E406" s="318" t="s">
        <v>226</v>
      </c>
      <c r="F406" s="320">
        <v>11</v>
      </c>
      <c r="G406" s="321">
        <v>133</v>
      </c>
      <c r="H406" s="322">
        <v>160.66999999999999</v>
      </c>
      <c r="I406" s="321">
        <v>1767.37</v>
      </c>
      <c r="J406" s="286" t="s">
        <v>196</v>
      </c>
    </row>
    <row r="407" spans="1:10" ht="25" x14ac:dyDescent="0.35">
      <c r="A407" s="318" t="s">
        <v>1401</v>
      </c>
      <c r="B407" s="318">
        <v>96989</v>
      </c>
      <c r="C407" s="318" t="s">
        <v>200</v>
      </c>
      <c r="D407" s="319" t="s">
        <v>1403</v>
      </c>
      <c r="E407" s="318" t="s">
        <v>226</v>
      </c>
      <c r="F407" s="320">
        <v>1</v>
      </c>
      <c r="G407" s="321">
        <v>152.27000000000001</v>
      </c>
      <c r="H407" s="322">
        <v>183.95</v>
      </c>
      <c r="I407" s="321">
        <v>183.95</v>
      </c>
      <c r="J407" s="286" t="s">
        <v>196</v>
      </c>
    </row>
    <row r="408" spans="1:10" ht="25" x14ac:dyDescent="0.35">
      <c r="A408" s="318" t="s">
        <v>1404</v>
      </c>
      <c r="B408" s="318">
        <v>96988</v>
      </c>
      <c r="C408" s="318" t="s">
        <v>200</v>
      </c>
      <c r="D408" s="319" t="s">
        <v>1406</v>
      </c>
      <c r="E408" s="318" t="s">
        <v>226</v>
      </c>
      <c r="F408" s="320">
        <v>2</v>
      </c>
      <c r="G408" s="321">
        <v>181.93</v>
      </c>
      <c r="H408" s="322">
        <v>219.78</v>
      </c>
      <c r="I408" s="321">
        <v>439.56</v>
      </c>
      <c r="J408" s="286" t="s">
        <v>196</v>
      </c>
    </row>
    <row r="409" spans="1:10" ht="25" x14ac:dyDescent="0.35">
      <c r="A409" s="318" t="s">
        <v>1407</v>
      </c>
      <c r="B409" s="318">
        <v>104746</v>
      </c>
      <c r="C409" s="318" t="s">
        <v>200</v>
      </c>
      <c r="D409" s="319" t="s">
        <v>1409</v>
      </c>
      <c r="E409" s="318" t="s">
        <v>226</v>
      </c>
      <c r="F409" s="320">
        <v>35</v>
      </c>
      <c r="G409" s="321">
        <v>30.03</v>
      </c>
      <c r="H409" s="322">
        <v>36.270000000000003</v>
      </c>
      <c r="I409" s="321">
        <v>1269.45</v>
      </c>
      <c r="J409" s="286" t="s">
        <v>196</v>
      </c>
    </row>
    <row r="410" spans="1:10" ht="25" x14ac:dyDescent="0.35">
      <c r="A410" s="318" t="s">
        <v>1410</v>
      </c>
      <c r="B410" s="318">
        <v>96987</v>
      </c>
      <c r="C410" s="318" t="s">
        <v>200</v>
      </c>
      <c r="D410" s="319" t="s">
        <v>1412</v>
      </c>
      <c r="E410" s="318" t="s">
        <v>226</v>
      </c>
      <c r="F410" s="320">
        <v>1</v>
      </c>
      <c r="G410" s="321">
        <v>139.12</v>
      </c>
      <c r="H410" s="322">
        <v>168.07</v>
      </c>
      <c r="I410" s="321">
        <v>168.07</v>
      </c>
      <c r="J410" s="286" t="s">
        <v>196</v>
      </c>
    </row>
    <row r="411" spans="1:10" ht="25" x14ac:dyDescent="0.35">
      <c r="A411" s="318" t="s">
        <v>1413</v>
      </c>
      <c r="B411" s="318">
        <v>101663</v>
      </c>
      <c r="C411" s="318" t="s">
        <v>200</v>
      </c>
      <c r="D411" s="319" t="s">
        <v>1415</v>
      </c>
      <c r="E411" s="318" t="s">
        <v>226</v>
      </c>
      <c r="F411" s="320">
        <v>1</v>
      </c>
      <c r="G411" s="321">
        <v>27.52</v>
      </c>
      <c r="H411" s="322">
        <v>33.24</v>
      </c>
      <c r="I411" s="321">
        <v>33.24</v>
      </c>
      <c r="J411" s="286" t="s">
        <v>196</v>
      </c>
    </row>
    <row r="412" spans="1:10" x14ac:dyDescent="0.35">
      <c r="A412" s="318" t="s">
        <v>1416</v>
      </c>
      <c r="B412" s="318" t="s">
        <v>1417</v>
      </c>
      <c r="C412" s="318" t="s">
        <v>214</v>
      </c>
      <c r="D412" s="319" t="s">
        <v>1418</v>
      </c>
      <c r="E412" s="318" t="s">
        <v>208</v>
      </c>
      <c r="F412" s="320">
        <v>307</v>
      </c>
      <c r="G412" s="321">
        <v>46.51</v>
      </c>
      <c r="H412" s="322">
        <v>56.18</v>
      </c>
      <c r="I412" s="321">
        <v>17247.259999999998</v>
      </c>
      <c r="J412" s="286" t="s">
        <v>196</v>
      </c>
    </row>
    <row r="413" spans="1:10" x14ac:dyDescent="0.35">
      <c r="A413" s="318" t="s">
        <v>1419</v>
      </c>
      <c r="B413" s="318" t="s">
        <v>1420</v>
      </c>
      <c r="C413" s="318" t="s">
        <v>214</v>
      </c>
      <c r="D413" s="319" t="s">
        <v>1421</v>
      </c>
      <c r="E413" s="318" t="s">
        <v>208</v>
      </c>
      <c r="F413" s="320">
        <v>132</v>
      </c>
      <c r="G413" s="321">
        <v>65.319999999999993</v>
      </c>
      <c r="H413" s="322">
        <v>78.91</v>
      </c>
      <c r="I413" s="321">
        <v>10416.120000000001</v>
      </c>
      <c r="J413" s="286" t="s">
        <v>196</v>
      </c>
    </row>
    <row r="414" spans="1:10" ht="25" x14ac:dyDescent="0.35">
      <c r="A414" s="318" t="s">
        <v>1422</v>
      </c>
      <c r="B414" s="318">
        <v>96984</v>
      </c>
      <c r="C414" s="318" t="s">
        <v>200</v>
      </c>
      <c r="D414" s="319" t="s">
        <v>1424</v>
      </c>
      <c r="E414" s="318" t="s">
        <v>226</v>
      </c>
      <c r="F414" s="320">
        <v>15</v>
      </c>
      <c r="G414" s="321">
        <v>64.87</v>
      </c>
      <c r="H414" s="322">
        <v>78.36</v>
      </c>
      <c r="I414" s="321">
        <v>1175.4000000000001</v>
      </c>
      <c r="J414" s="286" t="s">
        <v>196</v>
      </c>
    </row>
    <row r="415" spans="1:10" ht="25" x14ac:dyDescent="0.35">
      <c r="A415" s="318" t="s">
        <v>1425</v>
      </c>
      <c r="B415" s="318">
        <v>101548</v>
      </c>
      <c r="C415" s="318" t="s">
        <v>200</v>
      </c>
      <c r="D415" s="319" t="s">
        <v>1427</v>
      </c>
      <c r="E415" s="318" t="s">
        <v>226</v>
      </c>
      <c r="F415" s="320">
        <v>20</v>
      </c>
      <c r="G415" s="321">
        <v>7.84</v>
      </c>
      <c r="H415" s="322">
        <v>9.4700000000000006</v>
      </c>
      <c r="I415" s="321">
        <v>189.4</v>
      </c>
      <c r="J415" s="286" t="s">
        <v>196</v>
      </c>
    </row>
    <row r="416" spans="1:10" x14ac:dyDescent="0.35">
      <c r="A416" s="276">
        <v>17</v>
      </c>
      <c r="B416" s="276" t="s">
        <v>198</v>
      </c>
      <c r="C416" s="276"/>
      <c r="D416" s="277" t="s">
        <v>1429</v>
      </c>
      <c r="E416" s="276"/>
      <c r="F416" s="278">
        <v>1</v>
      </c>
      <c r="G416" s="280"/>
      <c r="H416" s="279">
        <v>156642.04999999999</v>
      </c>
      <c r="I416" s="280">
        <v>156642.04999999999</v>
      </c>
      <c r="J416" s="281"/>
    </row>
    <row r="417" spans="1:10" x14ac:dyDescent="0.35">
      <c r="A417" s="324" t="s">
        <v>1430</v>
      </c>
      <c r="B417" s="324" t="s">
        <v>198</v>
      </c>
      <c r="C417" s="324"/>
      <c r="D417" s="325" t="s">
        <v>1121</v>
      </c>
      <c r="E417" s="324"/>
      <c r="F417" s="326">
        <v>1</v>
      </c>
      <c r="G417" s="327"/>
      <c r="H417" s="327">
        <v>97780.11</v>
      </c>
      <c r="I417" s="327">
        <v>97780.11</v>
      </c>
      <c r="J417" s="328"/>
    </row>
    <row r="418" spans="1:10" ht="37.5" x14ac:dyDescent="0.35">
      <c r="A418" s="318" t="s">
        <v>1431</v>
      </c>
      <c r="B418" s="318">
        <v>103289</v>
      </c>
      <c r="C418" s="318" t="s">
        <v>200</v>
      </c>
      <c r="D418" s="319" t="s">
        <v>1433</v>
      </c>
      <c r="E418" s="318" t="s">
        <v>208</v>
      </c>
      <c r="F418" s="320">
        <v>84</v>
      </c>
      <c r="G418" s="321">
        <v>34.28</v>
      </c>
      <c r="H418" s="322">
        <v>41.41</v>
      </c>
      <c r="I418" s="321">
        <v>3478.44</v>
      </c>
      <c r="J418" s="286" t="s">
        <v>196</v>
      </c>
    </row>
    <row r="419" spans="1:10" ht="37.5" x14ac:dyDescent="0.35">
      <c r="A419" s="318" t="s">
        <v>1434</v>
      </c>
      <c r="B419" s="318">
        <v>103290</v>
      </c>
      <c r="C419" s="318" t="s">
        <v>200</v>
      </c>
      <c r="D419" s="319" t="s">
        <v>1436</v>
      </c>
      <c r="E419" s="318" t="s">
        <v>208</v>
      </c>
      <c r="F419" s="320">
        <v>91</v>
      </c>
      <c r="G419" s="321">
        <v>55.04</v>
      </c>
      <c r="H419" s="322">
        <v>66.489999999999995</v>
      </c>
      <c r="I419" s="321">
        <v>6050.59</v>
      </c>
      <c r="J419" s="286" t="s">
        <v>196</v>
      </c>
    </row>
    <row r="420" spans="1:10" ht="37.5" x14ac:dyDescent="0.35">
      <c r="A420" s="318" t="s">
        <v>1437</v>
      </c>
      <c r="B420" s="318">
        <v>103291</v>
      </c>
      <c r="C420" s="318" t="s">
        <v>200</v>
      </c>
      <c r="D420" s="319" t="s">
        <v>1439</v>
      </c>
      <c r="E420" s="318" t="s">
        <v>208</v>
      </c>
      <c r="F420" s="320">
        <v>6</v>
      </c>
      <c r="G420" s="321">
        <v>68.87</v>
      </c>
      <c r="H420" s="322">
        <v>83.2</v>
      </c>
      <c r="I420" s="321">
        <v>499.2</v>
      </c>
      <c r="J420" s="286" t="s">
        <v>196</v>
      </c>
    </row>
    <row r="421" spans="1:10" ht="37.5" x14ac:dyDescent="0.35">
      <c r="A421" s="318" t="s">
        <v>1440</v>
      </c>
      <c r="B421" s="318">
        <v>103292</v>
      </c>
      <c r="C421" s="318" t="s">
        <v>200</v>
      </c>
      <c r="D421" s="319" t="s">
        <v>1442</v>
      </c>
      <c r="E421" s="318" t="s">
        <v>208</v>
      </c>
      <c r="F421" s="320">
        <v>35</v>
      </c>
      <c r="G421" s="321">
        <v>83.48</v>
      </c>
      <c r="H421" s="322">
        <v>100.85</v>
      </c>
      <c r="I421" s="321">
        <v>3529.75</v>
      </c>
      <c r="J421" s="286" t="s">
        <v>196</v>
      </c>
    </row>
    <row r="422" spans="1:10" ht="25" x14ac:dyDescent="0.35">
      <c r="A422" s="318" t="s">
        <v>1443</v>
      </c>
      <c r="B422" s="318" t="s">
        <v>1444</v>
      </c>
      <c r="C422" s="318" t="s">
        <v>214</v>
      </c>
      <c r="D422" s="319" t="s">
        <v>1445</v>
      </c>
      <c r="E422" s="318" t="s">
        <v>208</v>
      </c>
      <c r="F422" s="320">
        <v>122</v>
      </c>
      <c r="G422" s="321">
        <v>17.97</v>
      </c>
      <c r="H422" s="322">
        <v>21.7</v>
      </c>
      <c r="I422" s="321">
        <v>2647.4</v>
      </c>
      <c r="J422" s="286" t="s">
        <v>196</v>
      </c>
    </row>
    <row r="423" spans="1:10" ht="25" x14ac:dyDescent="0.35">
      <c r="A423" s="318" t="s">
        <v>1446</v>
      </c>
      <c r="B423" s="318" t="s">
        <v>1447</v>
      </c>
      <c r="C423" s="318" t="s">
        <v>214</v>
      </c>
      <c r="D423" s="319" t="s">
        <v>1448</v>
      </c>
      <c r="E423" s="318" t="s">
        <v>226</v>
      </c>
      <c r="F423" s="320">
        <v>14</v>
      </c>
      <c r="G423" s="321">
        <v>454.33</v>
      </c>
      <c r="H423" s="322">
        <v>548.87</v>
      </c>
      <c r="I423" s="321">
        <v>7684.18</v>
      </c>
      <c r="J423" s="286" t="s">
        <v>196</v>
      </c>
    </row>
    <row r="424" spans="1:10" ht="25" x14ac:dyDescent="0.35">
      <c r="A424" s="318" t="s">
        <v>1449</v>
      </c>
      <c r="B424" s="318" t="s">
        <v>1450</v>
      </c>
      <c r="C424" s="318" t="s">
        <v>214</v>
      </c>
      <c r="D424" s="319" t="s">
        <v>1451</v>
      </c>
      <c r="E424" s="318" t="s">
        <v>226</v>
      </c>
      <c r="F424" s="320">
        <v>4</v>
      </c>
      <c r="G424" s="321">
        <v>894.27</v>
      </c>
      <c r="H424" s="322">
        <v>1080.3599999999999</v>
      </c>
      <c r="I424" s="321">
        <v>4321.4399999999996</v>
      </c>
      <c r="J424" s="286" t="s">
        <v>196</v>
      </c>
    </row>
    <row r="425" spans="1:10" ht="25" x14ac:dyDescent="0.35">
      <c r="A425" s="318" t="s">
        <v>1452</v>
      </c>
      <c r="B425" s="318" t="s">
        <v>1453</v>
      </c>
      <c r="C425" s="318" t="s">
        <v>214</v>
      </c>
      <c r="D425" s="319" t="s">
        <v>1454</v>
      </c>
      <c r="E425" s="318" t="s">
        <v>226</v>
      </c>
      <c r="F425" s="320">
        <v>1</v>
      </c>
      <c r="G425" s="321">
        <v>1185.92</v>
      </c>
      <c r="H425" s="322">
        <v>1432.7</v>
      </c>
      <c r="I425" s="321">
        <v>1432.7</v>
      </c>
      <c r="J425" s="286" t="s">
        <v>196</v>
      </c>
    </row>
    <row r="426" spans="1:10" ht="37.5" x14ac:dyDescent="0.35">
      <c r="A426" s="318" t="s">
        <v>1455</v>
      </c>
      <c r="B426" s="318">
        <v>91341</v>
      </c>
      <c r="C426" s="318" t="s">
        <v>200</v>
      </c>
      <c r="D426" s="319" t="s">
        <v>1457</v>
      </c>
      <c r="E426" s="318" t="s">
        <v>205</v>
      </c>
      <c r="F426" s="320">
        <v>0.22</v>
      </c>
      <c r="G426" s="321">
        <v>474.8</v>
      </c>
      <c r="H426" s="322">
        <v>573.6</v>
      </c>
      <c r="I426" s="321">
        <v>126.19</v>
      </c>
      <c r="J426" s="286" t="s">
        <v>196</v>
      </c>
    </row>
    <row r="427" spans="1:10" ht="62.5" x14ac:dyDescent="0.35">
      <c r="A427" s="318" t="s">
        <v>1458</v>
      </c>
      <c r="B427" s="318" t="s">
        <v>1459</v>
      </c>
      <c r="C427" s="318" t="s">
        <v>214</v>
      </c>
      <c r="D427" s="319" t="s">
        <v>1460</v>
      </c>
      <c r="E427" s="318" t="s">
        <v>264</v>
      </c>
      <c r="F427" s="320">
        <v>750</v>
      </c>
      <c r="G427" s="321">
        <v>53.04</v>
      </c>
      <c r="H427" s="322">
        <v>64.069999999999993</v>
      </c>
      <c r="I427" s="321">
        <v>48052.5</v>
      </c>
      <c r="J427" s="286" t="s">
        <v>196</v>
      </c>
    </row>
    <row r="428" spans="1:10" ht="25" x14ac:dyDescent="0.35">
      <c r="A428" s="318" t="s">
        <v>1461</v>
      </c>
      <c r="B428" s="318" t="s">
        <v>1462</v>
      </c>
      <c r="C428" s="318" t="s">
        <v>214</v>
      </c>
      <c r="D428" s="319" t="s">
        <v>1463</v>
      </c>
      <c r="E428" s="318" t="s">
        <v>226</v>
      </c>
      <c r="F428" s="320">
        <v>24</v>
      </c>
      <c r="G428" s="321">
        <v>66.83</v>
      </c>
      <c r="H428" s="322">
        <v>80.73</v>
      </c>
      <c r="I428" s="321">
        <v>1937.52</v>
      </c>
      <c r="J428" s="286" t="s">
        <v>196</v>
      </c>
    </row>
    <row r="429" spans="1:10" x14ac:dyDescent="0.35">
      <c r="A429" s="318" t="s">
        <v>1464</v>
      </c>
      <c r="B429" s="318" t="s">
        <v>1465</v>
      </c>
      <c r="C429" s="318" t="s">
        <v>214</v>
      </c>
      <c r="D429" s="319" t="s">
        <v>1466</v>
      </c>
      <c r="E429" s="318" t="s">
        <v>226</v>
      </c>
      <c r="F429" s="320">
        <v>140</v>
      </c>
      <c r="G429" s="321">
        <v>95.26</v>
      </c>
      <c r="H429" s="322">
        <v>115.08</v>
      </c>
      <c r="I429" s="321">
        <v>16111.2</v>
      </c>
      <c r="J429" s="286" t="s">
        <v>196</v>
      </c>
    </row>
    <row r="430" spans="1:10" ht="25" x14ac:dyDescent="0.35">
      <c r="A430" s="318" t="s">
        <v>1467</v>
      </c>
      <c r="B430" s="318" t="s">
        <v>1468</v>
      </c>
      <c r="C430" s="318" t="s">
        <v>214</v>
      </c>
      <c r="D430" s="319" t="s">
        <v>1469</v>
      </c>
      <c r="E430" s="318" t="s">
        <v>226</v>
      </c>
      <c r="F430" s="320">
        <v>72</v>
      </c>
      <c r="G430" s="321">
        <v>3.24</v>
      </c>
      <c r="H430" s="322">
        <v>3.91</v>
      </c>
      <c r="I430" s="321">
        <v>281.52</v>
      </c>
      <c r="J430" s="286" t="s">
        <v>196</v>
      </c>
    </row>
    <row r="431" spans="1:10" ht="37.5" x14ac:dyDescent="0.35">
      <c r="A431" s="318" t="s">
        <v>1470</v>
      </c>
      <c r="B431" s="318">
        <v>90460</v>
      </c>
      <c r="C431" s="318" t="s">
        <v>200</v>
      </c>
      <c r="D431" s="319" t="s">
        <v>1472</v>
      </c>
      <c r="E431" s="318" t="s">
        <v>208</v>
      </c>
      <c r="F431" s="320">
        <v>46</v>
      </c>
      <c r="G431" s="321">
        <v>29.29</v>
      </c>
      <c r="H431" s="322">
        <v>35.380000000000003</v>
      </c>
      <c r="I431" s="321">
        <v>1627.48</v>
      </c>
      <c r="J431" s="286" t="s">
        <v>196</v>
      </c>
    </row>
    <row r="432" spans="1:10" x14ac:dyDescent="0.35">
      <c r="A432" s="324" t="s">
        <v>1473</v>
      </c>
      <c r="B432" s="324" t="s">
        <v>198</v>
      </c>
      <c r="C432" s="324"/>
      <c r="D432" s="325" t="s">
        <v>717</v>
      </c>
      <c r="E432" s="324"/>
      <c r="F432" s="326">
        <v>1</v>
      </c>
      <c r="G432" s="327"/>
      <c r="H432" s="327">
        <v>58861.94</v>
      </c>
      <c r="I432" s="327">
        <v>58861.94</v>
      </c>
      <c r="J432" s="328"/>
    </row>
    <row r="433" spans="1:10" x14ac:dyDescent="0.35">
      <c r="A433" s="318" t="s">
        <v>1474</v>
      </c>
      <c r="B433" s="318" t="s">
        <v>1475</v>
      </c>
      <c r="C433" s="318" t="s">
        <v>214</v>
      </c>
      <c r="D433" s="319" t="s">
        <v>1476</v>
      </c>
      <c r="E433" s="318" t="s">
        <v>226</v>
      </c>
      <c r="F433" s="320">
        <v>3</v>
      </c>
      <c r="G433" s="321">
        <v>7857.46</v>
      </c>
      <c r="H433" s="322">
        <v>9492.59</v>
      </c>
      <c r="I433" s="321">
        <v>28477.77</v>
      </c>
      <c r="J433" s="286" t="s">
        <v>196</v>
      </c>
    </row>
    <row r="434" spans="1:10" x14ac:dyDescent="0.35">
      <c r="A434" s="318" t="s">
        <v>1477</v>
      </c>
      <c r="B434" s="318" t="s">
        <v>1478</v>
      </c>
      <c r="C434" s="318" t="s">
        <v>214</v>
      </c>
      <c r="D434" s="319" t="s">
        <v>1479</v>
      </c>
      <c r="E434" s="318" t="s">
        <v>226</v>
      </c>
      <c r="F434" s="320">
        <v>1</v>
      </c>
      <c r="G434" s="321">
        <v>6542.46</v>
      </c>
      <c r="H434" s="322">
        <v>7903.94</v>
      </c>
      <c r="I434" s="321">
        <v>7903.94</v>
      </c>
      <c r="J434" s="286" t="s">
        <v>196</v>
      </c>
    </row>
    <row r="435" spans="1:10" x14ac:dyDescent="0.35">
      <c r="A435" s="318" t="s">
        <v>1480</v>
      </c>
      <c r="B435" s="318" t="s">
        <v>1481</v>
      </c>
      <c r="C435" s="318" t="s">
        <v>214</v>
      </c>
      <c r="D435" s="319" t="s">
        <v>1482</v>
      </c>
      <c r="E435" s="318" t="s">
        <v>226</v>
      </c>
      <c r="F435" s="320">
        <v>2</v>
      </c>
      <c r="G435" s="321">
        <v>3958.46</v>
      </c>
      <c r="H435" s="322">
        <v>4782.21</v>
      </c>
      <c r="I435" s="321">
        <v>9564.42</v>
      </c>
      <c r="J435" s="286" t="s">
        <v>196</v>
      </c>
    </row>
    <row r="436" spans="1:10" ht="25" x14ac:dyDescent="0.35">
      <c r="A436" s="318" t="s">
        <v>1483</v>
      </c>
      <c r="B436" s="318" t="s">
        <v>1484</v>
      </c>
      <c r="C436" s="318" t="s">
        <v>214</v>
      </c>
      <c r="D436" s="319" t="s">
        <v>1485</v>
      </c>
      <c r="E436" s="318" t="s">
        <v>226</v>
      </c>
      <c r="F436" s="320">
        <v>1</v>
      </c>
      <c r="G436" s="321">
        <v>6315.2</v>
      </c>
      <c r="H436" s="322">
        <v>7629.39</v>
      </c>
      <c r="I436" s="321">
        <v>7629.39</v>
      </c>
      <c r="J436" s="286" t="s">
        <v>196</v>
      </c>
    </row>
    <row r="437" spans="1:10" ht="25" x14ac:dyDescent="0.35">
      <c r="A437" s="318" t="s">
        <v>1486</v>
      </c>
      <c r="B437" s="318" t="s">
        <v>1487</v>
      </c>
      <c r="C437" s="318" t="s">
        <v>214</v>
      </c>
      <c r="D437" s="319" t="s">
        <v>1488</v>
      </c>
      <c r="E437" s="318" t="s">
        <v>226</v>
      </c>
      <c r="F437" s="320">
        <v>1</v>
      </c>
      <c r="G437" s="321">
        <v>4159.6499999999996</v>
      </c>
      <c r="H437" s="322">
        <v>5025.2700000000004</v>
      </c>
      <c r="I437" s="321">
        <v>5025.2700000000004</v>
      </c>
      <c r="J437" s="286" t="s">
        <v>196</v>
      </c>
    </row>
    <row r="438" spans="1:10" x14ac:dyDescent="0.35">
      <c r="A438" s="318" t="s">
        <v>1489</v>
      </c>
      <c r="B438" s="318" t="s">
        <v>1490</v>
      </c>
      <c r="C438" s="318" t="s">
        <v>214</v>
      </c>
      <c r="D438" s="319" t="s">
        <v>1491</v>
      </c>
      <c r="E438" s="318" t="s">
        <v>226</v>
      </c>
      <c r="F438" s="320">
        <v>1</v>
      </c>
      <c r="G438" s="321">
        <v>216.17</v>
      </c>
      <c r="H438" s="322">
        <v>261.14999999999998</v>
      </c>
      <c r="I438" s="321">
        <v>261.14999999999998</v>
      </c>
      <c r="J438" s="286" t="s">
        <v>196</v>
      </c>
    </row>
    <row r="439" spans="1:10" x14ac:dyDescent="0.35">
      <c r="A439" s="276">
        <v>18</v>
      </c>
      <c r="B439" s="276" t="s">
        <v>198</v>
      </c>
      <c r="C439" s="276"/>
      <c r="D439" s="277" t="s">
        <v>1493</v>
      </c>
      <c r="E439" s="276"/>
      <c r="F439" s="278">
        <v>1</v>
      </c>
      <c r="G439" s="280"/>
      <c r="H439" s="279">
        <v>21919</v>
      </c>
      <c r="I439" s="280">
        <v>21919</v>
      </c>
      <c r="J439" s="281"/>
    </row>
    <row r="440" spans="1:10" ht="37.5" x14ac:dyDescent="0.35">
      <c r="A440" s="318" t="s">
        <v>1494</v>
      </c>
      <c r="B440" s="318">
        <v>91940</v>
      </c>
      <c r="C440" s="318" t="s">
        <v>200</v>
      </c>
      <c r="D440" s="319" t="s">
        <v>1127</v>
      </c>
      <c r="E440" s="318" t="s">
        <v>226</v>
      </c>
      <c r="F440" s="320">
        <v>32</v>
      </c>
      <c r="G440" s="321">
        <v>20.85</v>
      </c>
      <c r="H440" s="322">
        <v>25.18</v>
      </c>
      <c r="I440" s="321">
        <v>805.76</v>
      </c>
      <c r="J440" s="286" t="s">
        <v>196</v>
      </c>
    </row>
    <row r="441" spans="1:10" x14ac:dyDescent="0.35">
      <c r="A441" s="318" t="s">
        <v>1495</v>
      </c>
      <c r="B441" s="318" t="s">
        <v>1138</v>
      </c>
      <c r="C441" s="318" t="s">
        <v>214</v>
      </c>
      <c r="D441" s="319" t="s">
        <v>1139</v>
      </c>
      <c r="E441" s="318" t="s">
        <v>912</v>
      </c>
      <c r="F441" s="320">
        <v>353</v>
      </c>
      <c r="G441" s="321">
        <v>4.09</v>
      </c>
      <c r="H441" s="322">
        <v>4.9400000000000004</v>
      </c>
      <c r="I441" s="321">
        <v>1743.82</v>
      </c>
      <c r="J441" s="286" t="s">
        <v>196</v>
      </c>
    </row>
    <row r="442" spans="1:10" x14ac:dyDescent="0.35">
      <c r="A442" s="318" t="s">
        <v>1496</v>
      </c>
      <c r="B442" s="318" t="s">
        <v>1141</v>
      </c>
      <c r="C442" s="318" t="s">
        <v>214</v>
      </c>
      <c r="D442" s="319" t="s">
        <v>1142</v>
      </c>
      <c r="E442" s="318" t="s">
        <v>912</v>
      </c>
      <c r="F442" s="320">
        <v>52</v>
      </c>
      <c r="G442" s="321">
        <v>9.1300000000000008</v>
      </c>
      <c r="H442" s="322">
        <v>11.02</v>
      </c>
      <c r="I442" s="321">
        <v>573.04</v>
      </c>
      <c r="J442" s="286" t="s">
        <v>196</v>
      </c>
    </row>
    <row r="443" spans="1:10" ht="25" x14ac:dyDescent="0.35">
      <c r="A443" s="318" t="s">
        <v>1497</v>
      </c>
      <c r="B443" s="318" t="s">
        <v>1498</v>
      </c>
      <c r="C443" s="318" t="s">
        <v>214</v>
      </c>
      <c r="D443" s="319" t="s">
        <v>1499</v>
      </c>
      <c r="E443" s="318" t="s">
        <v>226</v>
      </c>
      <c r="F443" s="320">
        <v>52</v>
      </c>
      <c r="G443" s="321">
        <v>17.579999999999998</v>
      </c>
      <c r="H443" s="322">
        <v>21.23</v>
      </c>
      <c r="I443" s="321">
        <v>1103.96</v>
      </c>
      <c r="J443" s="286" t="s">
        <v>196</v>
      </c>
    </row>
    <row r="444" spans="1:10" x14ac:dyDescent="0.35">
      <c r="A444" s="318" t="s">
        <v>1500</v>
      </c>
      <c r="B444" s="318" t="s">
        <v>1147</v>
      </c>
      <c r="C444" s="318" t="s">
        <v>214</v>
      </c>
      <c r="D444" s="319" t="s">
        <v>1148</v>
      </c>
      <c r="E444" s="318" t="s">
        <v>226</v>
      </c>
      <c r="F444" s="320">
        <v>216</v>
      </c>
      <c r="G444" s="321">
        <v>1.79</v>
      </c>
      <c r="H444" s="322">
        <v>2.16</v>
      </c>
      <c r="I444" s="321">
        <v>466.56</v>
      </c>
      <c r="J444" s="286" t="s">
        <v>196</v>
      </c>
    </row>
    <row r="445" spans="1:10" x14ac:dyDescent="0.35">
      <c r="A445" s="318" t="s">
        <v>1501</v>
      </c>
      <c r="B445" s="318" t="s">
        <v>1150</v>
      </c>
      <c r="C445" s="318" t="s">
        <v>214</v>
      </c>
      <c r="D445" s="319" t="s">
        <v>1151</v>
      </c>
      <c r="E445" s="318" t="s">
        <v>226</v>
      </c>
      <c r="F445" s="320">
        <v>52</v>
      </c>
      <c r="G445" s="321">
        <v>2.54</v>
      </c>
      <c r="H445" s="322">
        <v>3.06</v>
      </c>
      <c r="I445" s="321">
        <v>159.12</v>
      </c>
      <c r="J445" s="286" t="s">
        <v>196</v>
      </c>
    </row>
    <row r="446" spans="1:10" ht="25" x14ac:dyDescent="0.35">
      <c r="A446" s="318" t="s">
        <v>1502</v>
      </c>
      <c r="B446" s="318" t="s">
        <v>1153</v>
      </c>
      <c r="C446" s="318" t="s">
        <v>214</v>
      </c>
      <c r="D446" s="319" t="s">
        <v>1154</v>
      </c>
      <c r="E446" s="318" t="s">
        <v>208</v>
      </c>
      <c r="F446" s="320">
        <v>52</v>
      </c>
      <c r="G446" s="321">
        <v>24.49</v>
      </c>
      <c r="H446" s="322">
        <v>29.58</v>
      </c>
      <c r="I446" s="321">
        <v>1538.16</v>
      </c>
      <c r="J446" s="286" t="s">
        <v>196</v>
      </c>
    </row>
    <row r="447" spans="1:10" ht="25" x14ac:dyDescent="0.35">
      <c r="A447" s="318" t="s">
        <v>1503</v>
      </c>
      <c r="B447" s="318" t="s">
        <v>1186</v>
      </c>
      <c r="C447" s="318" t="s">
        <v>214</v>
      </c>
      <c r="D447" s="319" t="s">
        <v>1187</v>
      </c>
      <c r="E447" s="318" t="s">
        <v>226</v>
      </c>
      <c r="F447" s="320">
        <v>3</v>
      </c>
      <c r="G447" s="321">
        <v>221.79</v>
      </c>
      <c r="H447" s="322">
        <v>267.94</v>
      </c>
      <c r="I447" s="321">
        <v>803.82</v>
      </c>
      <c r="J447" s="286" t="s">
        <v>196</v>
      </c>
    </row>
    <row r="448" spans="1:10" ht="25" x14ac:dyDescent="0.35">
      <c r="A448" s="318" t="s">
        <v>1504</v>
      </c>
      <c r="B448" s="318">
        <v>98307</v>
      </c>
      <c r="C448" s="318" t="s">
        <v>200</v>
      </c>
      <c r="D448" s="319" t="s">
        <v>1506</v>
      </c>
      <c r="E448" s="318" t="s">
        <v>226</v>
      </c>
      <c r="F448" s="320">
        <v>23</v>
      </c>
      <c r="G448" s="321">
        <v>48.59</v>
      </c>
      <c r="H448" s="322">
        <v>58.7</v>
      </c>
      <c r="I448" s="321">
        <v>1350.1</v>
      </c>
      <c r="J448" s="286" t="s">
        <v>196</v>
      </c>
    </row>
    <row r="449" spans="1:10" x14ac:dyDescent="0.35">
      <c r="A449" s="318" t="s">
        <v>1507</v>
      </c>
      <c r="B449" s="318" t="s">
        <v>1291</v>
      </c>
      <c r="C449" s="318" t="s">
        <v>214</v>
      </c>
      <c r="D449" s="319" t="s">
        <v>1292</v>
      </c>
      <c r="E449" s="318" t="s">
        <v>226</v>
      </c>
      <c r="F449" s="320">
        <v>1</v>
      </c>
      <c r="G449" s="321">
        <v>12.54</v>
      </c>
      <c r="H449" s="322">
        <v>15.14</v>
      </c>
      <c r="I449" s="321">
        <v>15.14</v>
      </c>
      <c r="J449" s="286" t="s">
        <v>196</v>
      </c>
    </row>
    <row r="450" spans="1:10" x14ac:dyDescent="0.35">
      <c r="A450" s="318" t="s">
        <v>1508</v>
      </c>
      <c r="B450" s="318" t="s">
        <v>1294</v>
      </c>
      <c r="C450" s="318" t="s">
        <v>214</v>
      </c>
      <c r="D450" s="319" t="s">
        <v>1295</v>
      </c>
      <c r="E450" s="318" t="s">
        <v>226</v>
      </c>
      <c r="F450" s="320">
        <v>26</v>
      </c>
      <c r="G450" s="321">
        <v>9.64</v>
      </c>
      <c r="H450" s="322">
        <v>11.64</v>
      </c>
      <c r="I450" s="321">
        <v>302.64</v>
      </c>
      <c r="J450" s="286" t="s">
        <v>196</v>
      </c>
    </row>
    <row r="451" spans="1:10" ht="25" x14ac:dyDescent="0.35">
      <c r="A451" s="318" t="s">
        <v>1509</v>
      </c>
      <c r="B451" s="318" t="s">
        <v>1510</v>
      </c>
      <c r="C451" s="318" t="s">
        <v>214</v>
      </c>
      <c r="D451" s="319" t="s">
        <v>1511</v>
      </c>
      <c r="E451" s="318" t="s">
        <v>226</v>
      </c>
      <c r="F451" s="320">
        <v>5</v>
      </c>
      <c r="G451" s="321">
        <v>34.51</v>
      </c>
      <c r="H451" s="322">
        <v>41.69</v>
      </c>
      <c r="I451" s="321">
        <v>208.45</v>
      </c>
      <c r="J451" s="286" t="s">
        <v>196</v>
      </c>
    </row>
    <row r="452" spans="1:10" ht="37.5" x14ac:dyDescent="0.35">
      <c r="A452" s="318" t="s">
        <v>1512</v>
      </c>
      <c r="B452" s="318" t="s">
        <v>1513</v>
      </c>
      <c r="C452" s="318" t="s">
        <v>214</v>
      </c>
      <c r="D452" s="319" t="s">
        <v>1514</v>
      </c>
      <c r="E452" s="318" t="s">
        <v>226</v>
      </c>
      <c r="F452" s="320">
        <v>46.2</v>
      </c>
      <c r="G452" s="321">
        <v>82.85</v>
      </c>
      <c r="H452" s="322">
        <v>100.09</v>
      </c>
      <c r="I452" s="321">
        <v>4624.1499999999996</v>
      </c>
      <c r="J452" s="286" t="s">
        <v>196</v>
      </c>
    </row>
    <row r="453" spans="1:10" ht="25" x14ac:dyDescent="0.35">
      <c r="A453" s="318" t="s">
        <v>1515</v>
      </c>
      <c r="B453" s="318" t="s">
        <v>1516</v>
      </c>
      <c r="C453" s="318" t="s">
        <v>214</v>
      </c>
      <c r="D453" s="319" t="s">
        <v>1517</v>
      </c>
      <c r="E453" s="318" t="s">
        <v>226</v>
      </c>
      <c r="F453" s="320">
        <v>52</v>
      </c>
      <c r="G453" s="321">
        <v>16.21</v>
      </c>
      <c r="H453" s="322">
        <v>19.579999999999998</v>
      </c>
      <c r="I453" s="321">
        <v>1018.16</v>
      </c>
      <c r="J453" s="286" t="s">
        <v>196</v>
      </c>
    </row>
    <row r="454" spans="1:10" x14ac:dyDescent="0.35">
      <c r="A454" s="318" t="s">
        <v>1518</v>
      </c>
      <c r="B454" s="318" t="s">
        <v>1519</v>
      </c>
      <c r="C454" s="318" t="s">
        <v>214</v>
      </c>
      <c r="D454" s="319" t="s">
        <v>1520</v>
      </c>
      <c r="E454" s="318" t="s">
        <v>226</v>
      </c>
      <c r="F454" s="320">
        <v>54</v>
      </c>
      <c r="G454" s="321">
        <v>11.45</v>
      </c>
      <c r="H454" s="322">
        <v>13.83</v>
      </c>
      <c r="I454" s="321">
        <v>746.82</v>
      </c>
      <c r="J454" s="286" t="s">
        <v>196</v>
      </c>
    </row>
    <row r="455" spans="1:10" ht="25" x14ac:dyDescent="0.35">
      <c r="A455" s="318" t="s">
        <v>1521</v>
      </c>
      <c r="B455" s="318" t="s">
        <v>1522</v>
      </c>
      <c r="C455" s="318" t="s">
        <v>214</v>
      </c>
      <c r="D455" s="319" t="s">
        <v>1523</v>
      </c>
      <c r="E455" s="318" t="s">
        <v>226</v>
      </c>
      <c r="F455" s="320">
        <v>3</v>
      </c>
      <c r="G455" s="321">
        <v>23.5</v>
      </c>
      <c r="H455" s="322">
        <v>28.39</v>
      </c>
      <c r="I455" s="321">
        <v>85.17</v>
      </c>
      <c r="J455" s="286" t="s">
        <v>196</v>
      </c>
    </row>
    <row r="456" spans="1:10" ht="37.5" x14ac:dyDescent="0.35">
      <c r="A456" s="318" t="s">
        <v>1524</v>
      </c>
      <c r="B456" s="318">
        <v>91837</v>
      </c>
      <c r="C456" s="318" t="s">
        <v>200</v>
      </c>
      <c r="D456" s="319" t="s">
        <v>1316</v>
      </c>
      <c r="E456" s="318" t="s">
        <v>208</v>
      </c>
      <c r="F456" s="320">
        <v>121.1</v>
      </c>
      <c r="G456" s="321">
        <v>26.02</v>
      </c>
      <c r="H456" s="322">
        <v>31.43</v>
      </c>
      <c r="I456" s="321">
        <v>3806.17</v>
      </c>
      <c r="J456" s="286" t="s">
        <v>196</v>
      </c>
    </row>
    <row r="457" spans="1:10" ht="37.5" x14ac:dyDescent="0.35">
      <c r="A457" s="318" t="s">
        <v>1525</v>
      </c>
      <c r="B457" s="318">
        <v>91835</v>
      </c>
      <c r="C457" s="318" t="s">
        <v>200</v>
      </c>
      <c r="D457" s="319" t="s">
        <v>1319</v>
      </c>
      <c r="E457" s="318" t="s">
        <v>208</v>
      </c>
      <c r="F457" s="320">
        <v>72.2</v>
      </c>
      <c r="G457" s="321">
        <v>21.09</v>
      </c>
      <c r="H457" s="322">
        <v>25.47</v>
      </c>
      <c r="I457" s="321">
        <v>1838.93</v>
      </c>
      <c r="J457" s="286" t="s">
        <v>196</v>
      </c>
    </row>
    <row r="458" spans="1:10" ht="37.5" x14ac:dyDescent="0.35">
      <c r="A458" s="318" t="s">
        <v>1526</v>
      </c>
      <c r="B458" s="318">
        <v>93008</v>
      </c>
      <c r="C458" s="318" t="s">
        <v>200</v>
      </c>
      <c r="D458" s="319" t="s">
        <v>1322</v>
      </c>
      <c r="E458" s="318" t="s">
        <v>208</v>
      </c>
      <c r="F458" s="320">
        <v>14.6</v>
      </c>
      <c r="G458" s="321">
        <v>19.46</v>
      </c>
      <c r="H458" s="322">
        <v>23.5</v>
      </c>
      <c r="I458" s="321">
        <v>343.1</v>
      </c>
      <c r="J458" s="286" t="s">
        <v>196</v>
      </c>
    </row>
    <row r="459" spans="1:10" ht="37.5" x14ac:dyDescent="0.35">
      <c r="A459" s="318" t="s">
        <v>1527</v>
      </c>
      <c r="B459" s="318">
        <v>91865</v>
      </c>
      <c r="C459" s="318" t="s">
        <v>200</v>
      </c>
      <c r="D459" s="319" t="s">
        <v>1325</v>
      </c>
      <c r="E459" s="318" t="s">
        <v>208</v>
      </c>
      <c r="F459" s="320">
        <v>5.4</v>
      </c>
      <c r="G459" s="321">
        <v>20.55</v>
      </c>
      <c r="H459" s="322">
        <v>24.82</v>
      </c>
      <c r="I459" s="321">
        <v>134.02000000000001</v>
      </c>
      <c r="J459" s="286" t="s">
        <v>196</v>
      </c>
    </row>
    <row r="460" spans="1:10" x14ac:dyDescent="0.35">
      <c r="A460" s="318" t="s">
        <v>1528</v>
      </c>
      <c r="B460" s="318" t="s">
        <v>1529</v>
      </c>
      <c r="C460" s="318" t="s">
        <v>214</v>
      </c>
      <c r="D460" s="319" t="s">
        <v>1530</v>
      </c>
      <c r="E460" s="318" t="s">
        <v>226</v>
      </c>
      <c r="F460" s="320">
        <v>9</v>
      </c>
      <c r="G460" s="321">
        <v>23.17</v>
      </c>
      <c r="H460" s="322">
        <v>27.99</v>
      </c>
      <c r="I460" s="321">
        <v>251.91</v>
      </c>
      <c r="J460" s="286" t="s">
        <v>196</v>
      </c>
    </row>
    <row r="461" spans="1:10" x14ac:dyDescent="0.35">
      <c r="A461" s="276">
        <v>19</v>
      </c>
      <c r="B461" s="276" t="s">
        <v>198</v>
      </c>
      <c r="C461" s="276"/>
      <c r="D461" s="277" t="s">
        <v>1532</v>
      </c>
      <c r="E461" s="276"/>
      <c r="F461" s="278">
        <v>1</v>
      </c>
      <c r="G461" s="280"/>
      <c r="H461" s="279">
        <v>11099.65</v>
      </c>
      <c r="I461" s="280">
        <v>11099.65</v>
      </c>
      <c r="J461" s="281"/>
    </row>
    <row r="462" spans="1:10" x14ac:dyDescent="0.35">
      <c r="A462" s="324" t="s">
        <v>1533</v>
      </c>
      <c r="B462" s="324" t="s">
        <v>198</v>
      </c>
      <c r="C462" s="324"/>
      <c r="D462" s="325" t="s">
        <v>1534</v>
      </c>
      <c r="E462" s="324"/>
      <c r="F462" s="326">
        <v>1</v>
      </c>
      <c r="G462" s="327"/>
      <c r="H462" s="327">
        <v>1267.72</v>
      </c>
      <c r="I462" s="327">
        <v>1267.72</v>
      </c>
      <c r="J462" s="328"/>
    </row>
    <row r="463" spans="1:10" ht="25" x14ac:dyDescent="0.35">
      <c r="A463" s="318" t="s">
        <v>1535</v>
      </c>
      <c r="B463" s="318">
        <v>104658</v>
      </c>
      <c r="C463" s="318" t="s">
        <v>200</v>
      </c>
      <c r="D463" s="319" t="s">
        <v>1537</v>
      </c>
      <c r="E463" s="318" t="s">
        <v>205</v>
      </c>
      <c r="F463" s="320">
        <v>6.32</v>
      </c>
      <c r="G463" s="321">
        <v>166.04</v>
      </c>
      <c r="H463" s="322">
        <v>200.59</v>
      </c>
      <c r="I463" s="321">
        <v>1267.72</v>
      </c>
      <c r="J463" s="286" t="s">
        <v>196</v>
      </c>
    </row>
    <row r="464" spans="1:10" x14ac:dyDescent="0.35">
      <c r="A464" s="324" t="s">
        <v>1538</v>
      </c>
      <c r="B464" s="324" t="s">
        <v>198</v>
      </c>
      <c r="C464" s="324"/>
      <c r="D464" s="325" t="s">
        <v>1539</v>
      </c>
      <c r="E464" s="324"/>
      <c r="F464" s="326">
        <v>1</v>
      </c>
      <c r="G464" s="327"/>
      <c r="H464" s="327">
        <v>6003.55</v>
      </c>
      <c r="I464" s="327">
        <v>6003.55</v>
      </c>
      <c r="J464" s="328"/>
    </row>
    <row r="465" spans="1:11" ht="25" x14ac:dyDescent="0.35">
      <c r="A465" s="318" t="s">
        <v>1540</v>
      </c>
      <c r="B465" s="318">
        <v>103946</v>
      </c>
      <c r="C465" s="318" t="s">
        <v>200</v>
      </c>
      <c r="D465" s="319" t="s">
        <v>1542</v>
      </c>
      <c r="E465" s="318" t="s">
        <v>205</v>
      </c>
      <c r="F465" s="320">
        <v>272.27</v>
      </c>
      <c r="G465" s="321">
        <v>18.260000000000002</v>
      </c>
      <c r="H465" s="322">
        <v>22.05</v>
      </c>
      <c r="I465" s="321">
        <v>6003.55</v>
      </c>
      <c r="J465" s="286" t="s">
        <v>196</v>
      </c>
    </row>
    <row r="466" spans="1:11" x14ac:dyDescent="0.35">
      <c r="A466" s="324" t="s">
        <v>1543</v>
      </c>
      <c r="B466" s="324" t="s">
        <v>198</v>
      </c>
      <c r="C466" s="324"/>
      <c r="D466" s="325" t="s">
        <v>227</v>
      </c>
      <c r="E466" s="324"/>
      <c r="F466" s="326">
        <v>1</v>
      </c>
      <c r="G466" s="327"/>
      <c r="H466" s="327">
        <v>3828.38</v>
      </c>
      <c r="I466" s="327">
        <v>3828.38</v>
      </c>
      <c r="J466" s="328"/>
    </row>
    <row r="467" spans="1:11" ht="25" x14ac:dyDescent="0.35">
      <c r="A467" s="318" t="s">
        <v>1544</v>
      </c>
      <c r="B467" s="318" t="s">
        <v>1545</v>
      </c>
      <c r="C467" s="318" t="s">
        <v>214</v>
      </c>
      <c r="D467" s="319" t="s">
        <v>1546</v>
      </c>
      <c r="E467" s="318" t="s">
        <v>226</v>
      </c>
      <c r="F467" s="320">
        <v>27</v>
      </c>
      <c r="G467" s="321">
        <v>105.31</v>
      </c>
      <c r="H467" s="322">
        <v>127.22</v>
      </c>
      <c r="I467" s="321">
        <v>3434.94</v>
      </c>
      <c r="J467" s="286" t="s">
        <v>196</v>
      </c>
    </row>
    <row r="468" spans="1:11" x14ac:dyDescent="0.35">
      <c r="A468" s="318" t="s">
        <v>1547</v>
      </c>
      <c r="B468" s="318" t="s">
        <v>1548</v>
      </c>
      <c r="C468" s="318" t="s">
        <v>214</v>
      </c>
      <c r="D468" s="319" t="s">
        <v>1549</v>
      </c>
      <c r="E468" s="318" t="s">
        <v>208</v>
      </c>
      <c r="F468" s="320">
        <v>3.6</v>
      </c>
      <c r="G468" s="321">
        <v>90.47</v>
      </c>
      <c r="H468" s="322">
        <v>109.29</v>
      </c>
      <c r="I468" s="321">
        <v>393.44</v>
      </c>
      <c r="J468" s="286" t="s">
        <v>196</v>
      </c>
    </row>
    <row r="469" spans="1:11" x14ac:dyDescent="0.35">
      <c r="A469" s="276">
        <v>20</v>
      </c>
      <c r="B469" s="276" t="s">
        <v>198</v>
      </c>
      <c r="C469" s="276"/>
      <c r="D469" s="277" t="s">
        <v>234</v>
      </c>
      <c r="E469" s="276"/>
      <c r="F469" s="278">
        <v>1</v>
      </c>
      <c r="G469" s="280"/>
      <c r="H469" s="279">
        <v>12742.11</v>
      </c>
      <c r="I469" s="280">
        <f>SUM(I470:I472)</f>
        <v>162773.75361000001</v>
      </c>
      <c r="J469" s="281"/>
    </row>
    <row r="470" spans="1:11" x14ac:dyDescent="0.35">
      <c r="A470" s="318" t="s">
        <v>1551</v>
      </c>
      <c r="B470" s="318" t="s">
        <v>1552</v>
      </c>
      <c r="C470" s="318" t="s">
        <v>214</v>
      </c>
      <c r="D470" s="319" t="s">
        <v>1553</v>
      </c>
      <c r="E470" s="318" t="s">
        <v>205</v>
      </c>
      <c r="F470" s="320">
        <v>564.55999999999995</v>
      </c>
      <c r="G470" s="321">
        <v>13.95</v>
      </c>
      <c r="H470" s="322">
        <v>16.850000000000001</v>
      </c>
      <c r="I470" s="321">
        <v>9512.83</v>
      </c>
      <c r="J470" s="286" t="s">
        <v>196</v>
      </c>
    </row>
    <row r="471" spans="1:11" x14ac:dyDescent="0.35">
      <c r="A471" s="318" t="s">
        <v>1554</v>
      </c>
      <c r="B471" s="318" t="s">
        <v>1555</v>
      </c>
      <c r="C471" s="318" t="s">
        <v>214</v>
      </c>
      <c r="D471" s="319" t="s">
        <v>1556</v>
      </c>
      <c r="E471" s="318" t="s">
        <v>205</v>
      </c>
      <c r="F471" s="320">
        <v>564.55999999999995</v>
      </c>
      <c r="G471" s="321">
        <v>4.74</v>
      </c>
      <c r="H471" s="322">
        <v>5.72</v>
      </c>
      <c r="I471" s="321">
        <v>3229.28</v>
      </c>
      <c r="J471" s="286" t="s">
        <v>196</v>
      </c>
    </row>
    <row r="472" spans="1:11" ht="62.5" x14ac:dyDescent="0.35">
      <c r="A472" s="318" t="s">
        <v>3128</v>
      </c>
      <c r="B472" s="318" t="s">
        <v>3129</v>
      </c>
      <c r="C472" s="318" t="s">
        <v>214</v>
      </c>
      <c r="D472" s="319" t="s">
        <v>3130</v>
      </c>
      <c r="E472" s="318" t="s">
        <v>226</v>
      </c>
      <c r="F472" s="320">
        <v>1</v>
      </c>
      <c r="G472" s="321">
        <v>124188.1</v>
      </c>
      <c r="H472" s="322">
        <f>G472*M2</f>
        <v>150031.64361</v>
      </c>
      <c r="I472" s="321">
        <f>H472*F472</f>
        <v>150031.64361</v>
      </c>
      <c r="J472" s="286" t="s">
        <v>196</v>
      </c>
      <c r="K472" s="66"/>
    </row>
    <row r="473" spans="1:11" x14ac:dyDescent="0.35">
      <c r="A473" s="366"/>
      <c r="B473" s="366"/>
      <c r="C473" s="366"/>
      <c r="D473" s="367"/>
      <c r="E473" s="366"/>
      <c r="F473" s="368"/>
      <c r="G473" s="369"/>
      <c r="H473" s="370"/>
      <c r="I473" s="369"/>
      <c r="J473" s="371"/>
    </row>
    <row r="474" spans="1:11" x14ac:dyDescent="0.35">
      <c r="A474" s="148"/>
      <c r="B474" s="80"/>
      <c r="C474" s="25"/>
      <c r="D474" s="79"/>
      <c r="E474" s="80"/>
      <c r="F474" s="149"/>
      <c r="G474" s="150"/>
      <c r="H474" s="150"/>
      <c r="I474" s="150"/>
      <c r="J474" s="150"/>
    </row>
    <row r="475" spans="1:11" x14ac:dyDescent="0.35">
      <c r="A475" s="1"/>
      <c r="B475" s="1"/>
      <c r="C475" s="1"/>
      <c r="D475" s="151"/>
      <c r="E475" s="235"/>
      <c r="F475" s="239"/>
      <c r="H475" s="97" t="s">
        <v>12</v>
      </c>
      <c r="I475" s="97"/>
      <c r="J475" s="243">
        <f>J477-J476</f>
        <v>2475060.3844135418</v>
      </c>
    </row>
    <row r="476" spans="1:11" x14ac:dyDescent="0.35">
      <c r="A476" s="1"/>
      <c r="B476" s="1"/>
      <c r="C476" s="1"/>
      <c r="D476" s="151"/>
      <c r="E476" s="235"/>
      <c r="F476" s="239"/>
      <c r="H476" s="97" t="s">
        <v>13</v>
      </c>
      <c r="I476" s="97"/>
      <c r="J476" s="243">
        <f>J477-(J477/1.2081)</f>
        <v>515060.06599645782</v>
      </c>
    </row>
    <row r="477" spans="1:11" x14ac:dyDescent="0.35">
      <c r="A477" s="1"/>
      <c r="B477" s="1"/>
      <c r="C477" s="1"/>
      <c r="D477" s="151"/>
      <c r="E477" s="235"/>
      <c r="F477" s="239"/>
      <c r="H477" s="97" t="s">
        <v>14</v>
      </c>
      <c r="I477" s="97"/>
      <c r="J477" s="243">
        <f>I469+I461+I439+I416+I310+I194+I167+I164+I151+I148+I145+I136+I129+I102+I98+I88+I73+I42+I25+I7</f>
        <v>2990120.4504099996</v>
      </c>
      <c r="K477" s="242"/>
    </row>
    <row r="478" spans="1:11" ht="18.649999999999999" customHeight="1" x14ac:dyDescent="0.35">
      <c r="A478" s="54"/>
      <c r="B478" s="54"/>
      <c r="C478" s="54"/>
      <c r="D478" s="84"/>
      <c r="E478" s="80"/>
      <c r="F478" s="238"/>
      <c r="G478" s="60"/>
      <c r="H478" s="60"/>
      <c r="I478" s="52"/>
      <c r="J478" s="52"/>
    </row>
    <row r="479" spans="1:11" x14ac:dyDescent="0.35">
      <c r="A479" s="437" t="str">
        <f>DADOS!B5</f>
        <v>PORTO SEGURO/BA</v>
      </c>
      <c r="B479" s="437"/>
      <c r="C479" s="437"/>
      <c r="D479" s="437"/>
      <c r="E479" s="80"/>
      <c r="F479" s="238"/>
      <c r="H479" s="444">
        <f ca="1">DADOS!B20</f>
        <v>46323</v>
      </c>
      <c r="I479" s="444"/>
      <c r="J479" s="133"/>
    </row>
    <row r="480" spans="1:11" x14ac:dyDescent="0.35">
      <c r="A480" s="438" t="s">
        <v>19</v>
      </c>
      <c r="B480" s="438"/>
      <c r="C480" s="438"/>
      <c r="D480" s="438"/>
      <c r="E480" s="80"/>
      <c r="F480" s="238"/>
      <c r="H480" s="438" t="s">
        <v>20</v>
      </c>
      <c r="I480" s="438"/>
      <c r="J480" s="89"/>
    </row>
    <row r="481" spans="1:10" x14ac:dyDescent="0.35">
      <c r="A481" s="54"/>
      <c r="B481" s="54"/>
      <c r="C481" s="54"/>
      <c r="D481" s="84"/>
      <c r="E481" s="80"/>
      <c r="F481" s="238"/>
      <c r="G481" s="54"/>
    </row>
    <row r="482" spans="1:10" x14ac:dyDescent="0.35">
      <c r="A482" s="54"/>
      <c r="B482" s="54"/>
      <c r="C482" s="54"/>
      <c r="D482" s="84"/>
      <c r="E482" s="80"/>
      <c r="F482" s="238"/>
      <c r="G482" s="54"/>
      <c r="H482" s="54"/>
      <c r="I482" s="54"/>
      <c r="J482" s="54"/>
    </row>
    <row r="483" spans="1:10" x14ac:dyDescent="0.35">
      <c r="A483" s="54"/>
      <c r="B483" s="54"/>
      <c r="C483" s="54"/>
      <c r="D483" s="84"/>
      <c r="E483" s="80"/>
      <c r="F483" s="238"/>
      <c r="G483" s="54"/>
      <c r="H483" s="54"/>
      <c r="I483" s="54"/>
      <c r="J483" s="54"/>
    </row>
    <row r="484" spans="1:10" x14ac:dyDescent="0.35">
      <c r="A484" s="54"/>
      <c r="B484" s="54"/>
      <c r="C484" s="54"/>
      <c r="D484" s="84"/>
      <c r="E484" s="80"/>
      <c r="F484" s="238"/>
    </row>
    <row r="485" spans="1:10" x14ac:dyDescent="0.35">
      <c r="A485" s="439"/>
      <c r="B485" s="439"/>
      <c r="C485" s="439"/>
      <c r="D485" s="439"/>
      <c r="E485" s="80"/>
      <c r="F485" s="238"/>
    </row>
    <row r="486" spans="1:10" x14ac:dyDescent="0.35">
      <c r="A486" s="440" t="s">
        <v>22</v>
      </c>
      <c r="B486" s="440"/>
      <c r="C486" s="440"/>
      <c r="D486" s="440"/>
      <c r="E486" s="80"/>
      <c r="F486" s="238"/>
      <c r="G486" s="54"/>
    </row>
    <row r="487" spans="1:10" x14ac:dyDescent="0.35">
      <c r="A487" s="435" t="s">
        <v>21</v>
      </c>
      <c r="B487" s="435"/>
      <c r="C487" s="436" t="str">
        <f>DADOS!B16</f>
        <v>Andressa Vasconcelos Porto</v>
      </c>
      <c r="D487" s="436"/>
      <c r="E487" s="80"/>
      <c r="F487" s="238"/>
      <c r="G487" s="54"/>
    </row>
    <row r="488" spans="1:10" x14ac:dyDescent="0.35">
      <c r="A488" s="435" t="s">
        <v>23</v>
      </c>
      <c r="B488" s="435"/>
      <c r="C488" s="436" t="str">
        <f>DADOS!B17</f>
        <v>Engenheira Civil</v>
      </c>
      <c r="D488" s="436"/>
      <c r="E488" s="80"/>
      <c r="F488" s="238"/>
      <c r="G488" s="54"/>
      <c r="H488" s="54"/>
      <c r="I488" s="54"/>
      <c r="J488" s="54"/>
    </row>
    <row r="489" spans="1:10" x14ac:dyDescent="0.35">
      <c r="A489" s="435" t="s">
        <v>24</v>
      </c>
      <c r="B489" s="435"/>
      <c r="C489" s="436" t="str">
        <f>DADOS!B18</f>
        <v>CREA/BA 052288016-9</v>
      </c>
      <c r="D489" s="436"/>
      <c r="E489" s="80"/>
      <c r="F489" s="238"/>
      <c r="G489" s="54"/>
      <c r="H489" s="54"/>
      <c r="I489" s="54"/>
      <c r="J489" s="54"/>
    </row>
  </sheetData>
  <mergeCells count="15">
    <mergeCell ref="E2:G2"/>
    <mergeCell ref="E1:G1"/>
    <mergeCell ref="H479:I479"/>
    <mergeCell ref="H480:I480"/>
    <mergeCell ref="A488:B488"/>
    <mergeCell ref="C488:D488"/>
    <mergeCell ref="A4:I4"/>
    <mergeCell ref="A489:B489"/>
    <mergeCell ref="C489:D489"/>
    <mergeCell ref="A479:D479"/>
    <mergeCell ref="A480:D480"/>
    <mergeCell ref="A485:D485"/>
    <mergeCell ref="A486:D486"/>
    <mergeCell ref="A487:B487"/>
    <mergeCell ref="C487:D487"/>
  </mergeCells>
  <phoneticPr fontId="57" type="noConversion"/>
  <printOptions horizontalCentered="1"/>
  <pageMargins left="0.59055118110236227" right="0.59055118110236227" top="0.74" bottom="0.59" header="0.31496062992125984" footer="0.17"/>
  <pageSetup paperSize="9" scale="56" fitToHeight="0" orientation="portrait" r:id="rId1"/>
  <headerFooter>
    <oddFooter>&amp;RPágina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740"/>
  <sheetViews>
    <sheetView zoomScale="97" zoomScaleNormal="97" workbookViewId="0">
      <selection activeCell="J1" sqref="J1:K2"/>
    </sheetView>
  </sheetViews>
  <sheetFormatPr defaultRowHeight="14.5" x14ac:dyDescent="0.35"/>
  <cols>
    <col min="1" max="1" width="8.7265625" style="167" customWidth="1"/>
    <col min="2" max="2" width="10" style="167" customWidth="1"/>
    <col min="3" max="3" width="9.54296875" style="166" customWidth="1"/>
    <col min="4" max="4" width="39.7265625" style="165" customWidth="1"/>
    <col min="5" max="5" width="7.1796875" style="165" bestFit="1" customWidth="1"/>
    <col min="6" max="6" width="8" style="168" bestFit="1" customWidth="1"/>
    <col min="7" max="7" width="9" style="168" bestFit="1" customWidth="1"/>
    <col min="8" max="8" width="10.453125" style="168" customWidth="1"/>
    <col min="9" max="9" width="13.26953125" style="168" customWidth="1"/>
    <col min="10" max="10" width="12" style="168" bestFit="1" customWidth="1"/>
    <col min="11" max="11" width="11.7265625" style="168" customWidth="1"/>
    <col min="12" max="12" width="11.1796875" customWidth="1"/>
    <col min="13" max="13" width="10.1796875" customWidth="1"/>
    <col min="14" max="14" width="13.453125" customWidth="1"/>
  </cols>
  <sheetData>
    <row r="1" spans="1:15" s="3" customFormat="1" x14ac:dyDescent="0.3">
      <c r="A1" s="260" t="s">
        <v>190</v>
      </c>
      <c r="B1" s="172"/>
      <c r="C1" s="442" t="s">
        <v>149</v>
      </c>
      <c r="D1" s="443"/>
      <c r="E1" s="452" t="s">
        <v>150</v>
      </c>
      <c r="F1" s="452"/>
      <c r="G1" s="452"/>
      <c r="H1" s="452" t="s">
        <v>151</v>
      </c>
      <c r="I1" s="452"/>
      <c r="J1" s="452" t="s">
        <v>192</v>
      </c>
      <c r="K1" s="452"/>
      <c r="L1" s="442" t="s">
        <v>152</v>
      </c>
      <c r="M1" s="442"/>
      <c r="N1" s="442"/>
    </row>
    <row r="2" spans="1:15" ht="56.5" customHeight="1" x14ac:dyDescent="0.35">
      <c r="A2" s="214"/>
      <c r="B2" s="214"/>
      <c r="C2" s="441" t="str">
        <f>DADOS!B8</f>
        <v>Construção de Centro de Atenção Psicossocial Tipo I, no Município de PORTO SEGURO/BA</v>
      </c>
      <c r="D2" s="441"/>
      <c r="E2" s="454" t="str">
        <f>DADOS!B9</f>
        <v xml:space="preserve"> SINAPI 02/2026</v>
      </c>
      <c r="F2" s="454"/>
      <c r="G2" s="454"/>
      <c r="H2" s="453">
        <f>DADOS!B10</f>
        <v>0.20810000000000001</v>
      </c>
      <c r="I2" s="454"/>
      <c r="J2" s="453">
        <f>DADOS!D10</f>
        <v>0</v>
      </c>
      <c r="K2" s="454"/>
      <c r="L2" s="441" t="s">
        <v>187</v>
      </c>
      <c r="M2" s="441"/>
      <c r="N2" s="441"/>
    </row>
    <row r="3" spans="1:15" ht="10.5" customHeight="1" x14ac:dyDescent="0.35">
      <c r="A3" s="169"/>
      <c r="B3" s="169"/>
      <c r="C3" s="169"/>
      <c r="D3" s="169"/>
      <c r="E3" s="169"/>
      <c r="F3" s="169"/>
      <c r="G3" s="169"/>
      <c r="H3" s="169"/>
      <c r="I3" s="169"/>
      <c r="J3" s="169"/>
      <c r="K3" s="169"/>
    </row>
    <row r="4" spans="1:15" ht="20.25" customHeight="1" x14ac:dyDescent="0.35">
      <c r="A4" s="173" t="s">
        <v>189</v>
      </c>
      <c r="B4" s="173"/>
      <c r="C4" s="173"/>
      <c r="D4" s="173"/>
      <c r="E4" s="173"/>
      <c r="F4" s="173"/>
      <c r="G4" s="173"/>
      <c r="H4" s="173"/>
      <c r="I4" s="173"/>
      <c r="J4" s="173"/>
      <c r="K4" s="173"/>
      <c r="L4" s="176"/>
      <c r="M4" s="176"/>
    </row>
    <row r="5" spans="1:15" ht="10.5" customHeight="1" thickBot="1" x14ac:dyDescent="0.4">
      <c r="A5" s="394"/>
      <c r="B5" s="394"/>
      <c r="C5" s="394"/>
      <c r="D5" s="394"/>
      <c r="E5" s="394"/>
      <c r="F5" s="394"/>
      <c r="G5" s="394"/>
      <c r="H5" s="394"/>
      <c r="I5" s="394"/>
      <c r="J5" s="394"/>
      <c r="K5" s="394"/>
    </row>
    <row r="6" spans="1:15" ht="22.15" customHeight="1" thickBot="1" x14ac:dyDescent="0.4">
      <c r="A6" s="268" t="s">
        <v>124</v>
      </c>
      <c r="B6" s="269" t="s">
        <v>134</v>
      </c>
      <c r="C6" s="269" t="s">
        <v>135</v>
      </c>
      <c r="D6" s="269" t="s">
        <v>136</v>
      </c>
      <c r="E6" s="269" t="s">
        <v>137</v>
      </c>
      <c r="F6" s="269" t="s">
        <v>147</v>
      </c>
      <c r="G6" s="456" t="s">
        <v>138</v>
      </c>
      <c r="H6" s="456"/>
      <c r="I6" s="456"/>
      <c r="J6" s="456"/>
      <c r="K6" s="456"/>
      <c r="L6" s="456"/>
      <c r="M6" s="456"/>
      <c r="N6" s="270" t="s">
        <v>191</v>
      </c>
    </row>
    <row r="7" spans="1:15" ht="15" customHeight="1" thickBot="1" x14ac:dyDescent="0.4">
      <c r="A7" s="272">
        <v>1</v>
      </c>
      <c r="B7" s="273"/>
      <c r="C7" s="274"/>
      <c r="D7" s="447" t="s">
        <v>146</v>
      </c>
      <c r="E7" s="448"/>
      <c r="F7" s="448"/>
      <c r="G7" s="448"/>
      <c r="H7" s="448"/>
      <c r="I7" s="448"/>
      <c r="J7" s="448"/>
      <c r="K7" s="448"/>
      <c r="L7" s="448"/>
      <c r="M7" s="448"/>
      <c r="N7" s="449"/>
    </row>
    <row r="8" spans="1:15" s="152" customFormat="1" x14ac:dyDescent="0.35">
      <c r="A8" s="271" t="s">
        <v>148</v>
      </c>
      <c r="B8" s="262"/>
      <c r="C8" s="262"/>
      <c r="D8" s="261"/>
      <c r="E8" s="262"/>
      <c r="F8" s="263">
        <f>ROUND(L12,2)</f>
        <v>0</v>
      </c>
      <c r="G8" s="264" t="s">
        <v>139</v>
      </c>
      <c r="H8" s="265" t="s">
        <v>140</v>
      </c>
      <c r="I8" s="265" t="s">
        <v>141</v>
      </c>
      <c r="J8" s="265" t="s">
        <v>142</v>
      </c>
      <c r="K8" s="265" t="s">
        <v>143</v>
      </c>
      <c r="L8" s="266" t="s">
        <v>144</v>
      </c>
      <c r="M8" s="267" t="s">
        <v>10</v>
      </c>
      <c r="N8" s="450"/>
      <c r="O8"/>
    </row>
    <row r="9" spans="1:15" s="155" customFormat="1" x14ac:dyDescent="0.35">
      <c r="A9" s="213"/>
      <c r="B9" s="178"/>
      <c r="C9" s="178"/>
      <c r="D9" s="179"/>
      <c r="E9" s="178"/>
      <c r="F9" s="178"/>
      <c r="G9" s="178"/>
      <c r="H9" s="153"/>
      <c r="I9" s="153"/>
      <c r="J9" s="175"/>
      <c r="K9" s="153"/>
      <c r="L9" s="153"/>
      <c r="M9" s="154">
        <f>ROUND(I9*J9*K9,2)</f>
        <v>0</v>
      </c>
      <c r="N9" s="450"/>
      <c r="O9"/>
    </row>
    <row r="10" spans="1:15" s="155" customFormat="1" x14ac:dyDescent="0.35">
      <c r="A10" s="213"/>
      <c r="B10" s="230"/>
      <c r="C10" s="230"/>
      <c r="D10" s="179"/>
      <c r="E10" s="230"/>
      <c r="F10" s="230"/>
      <c r="G10" s="230"/>
      <c r="H10" s="231"/>
      <c r="I10" s="231"/>
      <c r="J10" s="232"/>
      <c r="K10" s="231"/>
      <c r="L10" s="231"/>
      <c r="M10" s="154">
        <f>ROUND(I10*J10*K10,2)</f>
        <v>0</v>
      </c>
      <c r="N10" s="450"/>
      <c r="O10"/>
    </row>
    <row r="11" spans="1:15" s="155" customFormat="1" x14ac:dyDescent="0.35">
      <c r="A11" s="213"/>
      <c r="B11" s="230"/>
      <c r="C11" s="230"/>
      <c r="D11" s="179"/>
      <c r="E11" s="230"/>
      <c r="F11" s="230"/>
      <c r="G11" s="230"/>
      <c r="H11" s="231"/>
      <c r="I11" s="231"/>
      <c r="J11" s="232"/>
      <c r="K11" s="231"/>
      <c r="L11" s="231"/>
      <c r="M11" s="154">
        <f>ROUND(I11*J11*K11,2)</f>
        <v>0</v>
      </c>
      <c r="N11" s="450"/>
      <c r="O11"/>
    </row>
    <row r="12" spans="1:15" s="155" customFormat="1" ht="15" thickBot="1" x14ac:dyDescent="0.4">
      <c r="A12" s="171"/>
      <c r="B12" s="212"/>
      <c r="C12" s="212"/>
      <c r="D12" s="212"/>
      <c r="E12" s="180"/>
      <c r="F12" s="180"/>
      <c r="G12" s="180"/>
      <c r="H12" s="156"/>
      <c r="I12" s="156"/>
      <c r="J12" s="174"/>
      <c r="K12" s="157"/>
      <c r="L12" s="157">
        <f>SUM(M9:M12)</f>
        <v>0</v>
      </c>
      <c r="M12" s="158">
        <f>E8</f>
        <v>0</v>
      </c>
      <c r="N12" s="451"/>
      <c r="O12"/>
    </row>
    <row r="13" spans="1:15" s="152" customFormat="1" x14ac:dyDescent="0.35">
      <c r="A13"/>
      <c r="B13"/>
      <c r="C13"/>
      <c r="D13"/>
      <c r="E13"/>
      <c r="F13"/>
      <c r="G13"/>
      <c r="H13"/>
      <c r="I13"/>
      <c r="J13"/>
      <c r="K13"/>
    </row>
    <row r="14" spans="1:15" s="155" customFormat="1" x14ac:dyDescent="0.35">
      <c r="A14"/>
      <c r="B14"/>
      <c r="C14"/>
      <c r="D14"/>
      <c r="E14"/>
      <c r="F14"/>
      <c r="G14"/>
      <c r="H14"/>
      <c r="I14"/>
      <c r="J14"/>
      <c r="K14"/>
    </row>
    <row r="15" spans="1:15" x14ac:dyDescent="0.35">
      <c r="A15" s="437" t="str">
        <f>DADOS!B5</f>
        <v>PORTO SEGURO/BA</v>
      </c>
      <c r="B15" s="437"/>
      <c r="C15" s="437"/>
      <c r="D15" s="437"/>
      <c r="E15" s="80"/>
      <c r="F15" s="238"/>
      <c r="G15" s="53"/>
      <c r="K15" s="444">
        <f ca="1">DADOS!B20</f>
        <v>46323</v>
      </c>
      <c r="L15" s="444"/>
      <c r="M15" s="444"/>
      <c r="N15" s="444"/>
    </row>
    <row r="16" spans="1:15" x14ac:dyDescent="0.35">
      <c r="A16" s="438" t="s">
        <v>19</v>
      </c>
      <c r="B16" s="438"/>
      <c r="C16" s="438"/>
      <c r="D16" s="438"/>
      <c r="E16" s="80"/>
      <c r="F16" s="238"/>
      <c r="G16" s="53"/>
      <c r="K16" s="446" t="s">
        <v>20</v>
      </c>
      <c r="L16" s="446"/>
      <c r="M16" s="446"/>
      <c r="N16" s="446"/>
    </row>
    <row r="17" spans="1:14" x14ac:dyDescent="0.35">
      <c r="A17" s="54"/>
      <c r="B17" s="54"/>
      <c r="C17" s="54"/>
      <c r="D17" s="84"/>
      <c r="E17" s="80"/>
      <c r="F17" s="238"/>
      <c r="G17" s="54"/>
      <c r="H17" s="53"/>
      <c r="I17" s="53"/>
      <c r="J17" s="53"/>
      <c r="K17"/>
    </row>
    <row r="18" spans="1:14" x14ac:dyDescent="0.35">
      <c r="A18" s="54"/>
      <c r="B18" s="54"/>
      <c r="C18" s="54"/>
      <c r="D18" s="84"/>
      <c r="E18" s="80"/>
      <c r="F18" s="238"/>
      <c r="G18" s="54"/>
      <c r="K18"/>
    </row>
    <row r="19" spans="1:14" x14ac:dyDescent="0.35">
      <c r="A19" s="54"/>
      <c r="B19" s="54"/>
      <c r="C19" s="54"/>
      <c r="D19" s="84"/>
      <c r="E19" s="80"/>
      <c r="F19" s="238"/>
      <c r="G19" s="54"/>
      <c r="K19"/>
    </row>
    <row r="20" spans="1:14" x14ac:dyDescent="0.35">
      <c r="A20" s="54"/>
      <c r="B20" s="54"/>
      <c r="C20" s="54"/>
      <c r="D20" s="84"/>
      <c r="E20" s="80"/>
      <c r="F20" s="238"/>
      <c r="G20" s="53"/>
      <c r="H20" s="53"/>
      <c r="I20" s="53"/>
      <c r="J20" s="53"/>
      <c r="K20"/>
    </row>
    <row r="21" spans="1:14" x14ac:dyDescent="0.35">
      <c r="A21" s="439"/>
      <c r="B21" s="439"/>
      <c r="C21" s="439"/>
      <c r="D21" s="439"/>
      <c r="E21" s="80"/>
      <c r="F21" s="238"/>
      <c r="G21" s="53"/>
      <c r="H21" s="53"/>
      <c r="I21" s="53"/>
      <c r="J21" s="53"/>
      <c r="K21"/>
    </row>
    <row r="22" spans="1:14" x14ac:dyDescent="0.35">
      <c r="A22" s="440" t="s">
        <v>22</v>
      </c>
      <c r="B22" s="440"/>
      <c r="C22" s="440"/>
      <c r="D22" s="440"/>
      <c r="E22" s="80"/>
      <c r="F22" s="238"/>
      <c r="G22" s="54"/>
      <c r="H22" s="53"/>
      <c r="I22" s="53"/>
      <c r="J22" s="53"/>
      <c r="K22"/>
    </row>
    <row r="23" spans="1:14" x14ac:dyDescent="0.35">
      <c r="A23" s="435" t="s">
        <v>21</v>
      </c>
      <c r="B23" s="435"/>
      <c r="C23" s="436" t="str">
        <f>DADOS!B16</f>
        <v>Andressa Vasconcelos Porto</v>
      </c>
      <c r="D23" s="436"/>
      <c r="E23" s="80"/>
      <c r="F23" s="238"/>
      <c r="G23" s="54"/>
      <c r="H23" s="53"/>
      <c r="I23" s="53"/>
      <c r="J23" s="53"/>
      <c r="K23"/>
    </row>
    <row r="24" spans="1:14" x14ac:dyDescent="0.35">
      <c r="A24" s="435" t="s">
        <v>23</v>
      </c>
      <c r="B24" s="435"/>
      <c r="C24" s="436" t="str">
        <f>DADOS!B17</f>
        <v>Engenheira Civil</v>
      </c>
      <c r="D24" s="436"/>
      <c r="E24" s="80"/>
      <c r="F24" s="238"/>
      <c r="G24" s="54"/>
      <c r="H24" s="54"/>
      <c r="I24" s="54"/>
      <c r="J24" s="54"/>
      <c r="K24"/>
    </row>
    <row r="25" spans="1:14" x14ac:dyDescent="0.35">
      <c r="A25" s="435" t="s">
        <v>24</v>
      </c>
      <c r="B25" s="435"/>
      <c r="C25" s="436" t="str">
        <f>DADOS!B18</f>
        <v>CREA/BA 052288016-9</v>
      </c>
      <c r="D25" s="436"/>
      <c r="E25" s="80"/>
      <c r="F25" s="238"/>
      <c r="G25" s="54"/>
      <c r="H25" s="54"/>
      <c r="I25" s="54"/>
      <c r="J25" s="54"/>
      <c r="K25"/>
    </row>
    <row r="26" spans="1:14" s="155" customFormat="1" x14ac:dyDescent="0.35">
      <c r="A26"/>
      <c r="B26"/>
      <c r="C26"/>
      <c r="D26"/>
      <c r="E26"/>
      <c r="F26"/>
      <c r="G26"/>
      <c r="H26"/>
      <c r="I26"/>
      <c r="J26"/>
      <c r="K26"/>
    </row>
    <row r="27" spans="1:14" x14ac:dyDescent="0.35">
      <c r="A27"/>
      <c r="B27"/>
      <c r="C27"/>
      <c r="D27"/>
      <c r="E27"/>
      <c r="F27"/>
      <c r="G27"/>
      <c r="H27"/>
      <c r="I27"/>
      <c r="J27"/>
      <c r="K27"/>
    </row>
    <row r="28" spans="1:14" x14ac:dyDescent="0.35">
      <c r="A28"/>
      <c r="B28"/>
      <c r="C28"/>
      <c r="D28"/>
      <c r="E28"/>
      <c r="F28"/>
      <c r="G28"/>
      <c r="H28"/>
      <c r="I28"/>
      <c r="J28"/>
      <c r="K28"/>
    </row>
    <row r="29" spans="1:14" x14ac:dyDescent="0.35">
      <c r="A29"/>
      <c r="B29"/>
      <c r="C29"/>
      <c r="D29"/>
      <c r="E29"/>
      <c r="F29"/>
      <c r="G29"/>
      <c r="H29"/>
      <c r="I29"/>
      <c r="J29"/>
      <c r="K29"/>
      <c r="M29" s="51"/>
      <c r="N29" s="51"/>
    </row>
    <row r="30" spans="1:14" x14ac:dyDescent="0.35">
      <c r="A30"/>
      <c r="B30"/>
      <c r="C30"/>
      <c r="D30"/>
      <c r="E30"/>
      <c r="F30"/>
      <c r="G30"/>
      <c r="H30"/>
      <c r="I30"/>
      <c r="J30"/>
      <c r="K30"/>
      <c r="M30" s="51"/>
      <c r="N30" s="51"/>
    </row>
    <row r="31" spans="1:14" x14ac:dyDescent="0.35">
      <c r="A31"/>
      <c r="B31"/>
      <c r="C31"/>
      <c r="D31"/>
      <c r="E31"/>
      <c r="F31"/>
      <c r="G31"/>
      <c r="H31"/>
      <c r="I31"/>
      <c r="J31"/>
      <c r="K31"/>
      <c r="M31" s="51"/>
      <c r="N31" s="51"/>
    </row>
    <row r="32" spans="1:14" x14ac:dyDescent="0.35">
      <c r="A32"/>
      <c r="B32"/>
      <c r="C32"/>
      <c r="D32"/>
      <c r="E32"/>
      <c r="F32"/>
      <c r="G32"/>
      <c r="H32"/>
      <c r="I32"/>
      <c r="J32"/>
      <c r="K32"/>
      <c r="M32" s="51"/>
      <c r="N32" s="51"/>
    </row>
    <row r="33" spans="1:14" x14ac:dyDescent="0.35">
      <c r="A33"/>
      <c r="B33"/>
      <c r="C33"/>
      <c r="D33"/>
      <c r="E33"/>
      <c r="F33"/>
      <c r="G33"/>
      <c r="H33"/>
      <c r="I33"/>
      <c r="J33"/>
      <c r="K33"/>
      <c r="M33" s="51"/>
      <c r="N33" s="51"/>
    </row>
    <row r="34" spans="1:14" x14ac:dyDescent="0.35">
      <c r="A34"/>
      <c r="B34"/>
      <c r="C34"/>
      <c r="D34"/>
      <c r="E34"/>
      <c r="F34"/>
      <c r="G34"/>
      <c r="H34"/>
      <c r="I34"/>
      <c r="J34"/>
      <c r="K34"/>
      <c r="M34" s="51"/>
      <c r="N34" s="51"/>
    </row>
    <row r="35" spans="1:14" x14ac:dyDescent="0.35">
      <c r="A35"/>
      <c r="B35"/>
      <c r="C35"/>
      <c r="D35"/>
      <c r="E35"/>
      <c r="F35"/>
      <c r="G35"/>
      <c r="H35"/>
      <c r="I35"/>
      <c r="J35"/>
      <c r="K35"/>
      <c r="M35" s="51"/>
      <c r="N35" s="51"/>
    </row>
    <row r="36" spans="1:14" x14ac:dyDescent="0.35">
      <c r="A36"/>
      <c r="B36"/>
      <c r="C36"/>
      <c r="D36"/>
      <c r="E36"/>
      <c r="F36"/>
      <c r="G36"/>
      <c r="H36"/>
      <c r="I36"/>
      <c r="J36"/>
      <c r="K36"/>
      <c r="M36" s="51"/>
      <c r="N36" s="51"/>
    </row>
    <row r="37" spans="1:14" x14ac:dyDescent="0.35">
      <c r="A37"/>
      <c r="B37"/>
      <c r="C37"/>
      <c r="D37"/>
      <c r="E37"/>
      <c r="F37"/>
      <c r="G37"/>
      <c r="H37"/>
      <c r="I37"/>
      <c r="J37"/>
      <c r="K37"/>
      <c r="M37" s="51"/>
      <c r="N37" s="51"/>
    </row>
    <row r="38" spans="1:14" x14ac:dyDescent="0.35">
      <c r="A38"/>
      <c r="B38"/>
      <c r="C38"/>
      <c r="D38"/>
      <c r="E38"/>
      <c r="F38"/>
      <c r="G38"/>
      <c r="H38"/>
      <c r="I38"/>
      <c r="J38"/>
      <c r="K38"/>
      <c r="M38" s="51"/>
      <c r="N38" s="51"/>
    </row>
    <row r="39" spans="1:14" x14ac:dyDescent="0.35">
      <c r="A39"/>
      <c r="B39"/>
      <c r="C39"/>
      <c r="D39"/>
      <c r="E39"/>
      <c r="F39"/>
      <c r="G39"/>
      <c r="H39"/>
      <c r="I39"/>
      <c r="J39"/>
      <c r="K39"/>
      <c r="M39" s="51"/>
    </row>
    <row r="40" spans="1:14" s="155" customFormat="1" x14ac:dyDescent="0.35">
      <c r="A40"/>
      <c r="B40"/>
      <c r="C40"/>
      <c r="D40"/>
      <c r="E40"/>
      <c r="F40"/>
      <c r="G40"/>
      <c r="H40"/>
      <c r="I40"/>
      <c r="J40"/>
      <c r="K40"/>
    </row>
    <row r="41" spans="1:14" x14ac:dyDescent="0.35">
      <c r="A41"/>
      <c r="B41"/>
      <c r="C41"/>
      <c r="D41"/>
      <c r="E41"/>
      <c r="F41"/>
      <c r="G41"/>
      <c r="H41"/>
      <c r="I41"/>
      <c r="J41"/>
      <c r="K41"/>
    </row>
    <row r="42" spans="1:14" x14ac:dyDescent="0.35">
      <c r="A42"/>
      <c r="B42"/>
      <c r="C42"/>
      <c r="D42"/>
      <c r="E42"/>
      <c r="F42"/>
      <c r="G42"/>
      <c r="H42"/>
      <c r="I42"/>
      <c r="J42"/>
      <c r="K42"/>
    </row>
    <row r="43" spans="1:14" x14ac:dyDescent="0.35">
      <c r="A43"/>
      <c r="B43"/>
      <c r="C43"/>
      <c r="D43"/>
      <c r="E43"/>
      <c r="F43"/>
      <c r="G43"/>
      <c r="H43"/>
      <c r="I43"/>
      <c r="J43"/>
      <c r="K43"/>
    </row>
    <row r="44" spans="1:14" x14ac:dyDescent="0.35">
      <c r="A44"/>
      <c r="B44"/>
      <c r="C44"/>
      <c r="D44"/>
      <c r="E44"/>
      <c r="F44"/>
      <c r="G44"/>
      <c r="H44"/>
      <c r="I44"/>
      <c r="J44"/>
      <c r="K44"/>
    </row>
    <row r="45" spans="1:14" x14ac:dyDescent="0.35">
      <c r="A45"/>
      <c r="B45"/>
      <c r="C45"/>
      <c r="D45"/>
      <c r="E45"/>
      <c r="F45"/>
      <c r="G45"/>
      <c r="H45"/>
      <c r="I45"/>
      <c r="J45"/>
      <c r="K45"/>
    </row>
    <row r="46" spans="1:14" x14ac:dyDescent="0.35">
      <c r="A46"/>
      <c r="B46"/>
      <c r="C46"/>
      <c r="D46"/>
      <c r="E46"/>
      <c r="F46"/>
      <c r="G46"/>
      <c r="H46"/>
      <c r="I46"/>
      <c r="J46"/>
      <c r="K46"/>
    </row>
    <row r="47" spans="1:14" x14ac:dyDescent="0.35">
      <c r="A47"/>
      <c r="B47"/>
      <c r="C47"/>
      <c r="D47"/>
      <c r="E47"/>
      <c r="F47"/>
      <c r="G47"/>
      <c r="H47"/>
      <c r="I47"/>
      <c r="J47"/>
      <c r="K47"/>
    </row>
    <row r="48" spans="1:14" x14ac:dyDescent="0.35">
      <c r="A48"/>
      <c r="B48"/>
      <c r="C48"/>
      <c r="D48"/>
      <c r="E48"/>
      <c r="F48"/>
      <c r="G48"/>
      <c r="H48"/>
      <c r="I48"/>
      <c r="J48"/>
      <c r="K48"/>
    </row>
    <row r="49" spans="1:11" x14ac:dyDescent="0.35">
      <c r="A49"/>
      <c r="B49"/>
      <c r="C49"/>
      <c r="D49"/>
      <c r="E49"/>
      <c r="F49"/>
      <c r="G49"/>
      <c r="H49"/>
      <c r="I49"/>
      <c r="J49"/>
      <c r="K49"/>
    </row>
    <row r="50" spans="1:11" x14ac:dyDescent="0.35">
      <c r="A50"/>
      <c r="B50"/>
      <c r="C50"/>
      <c r="D50"/>
      <c r="E50"/>
      <c r="F50"/>
      <c r="G50"/>
      <c r="H50"/>
      <c r="I50"/>
      <c r="J50"/>
      <c r="K50"/>
    </row>
    <row r="51" spans="1:11" x14ac:dyDescent="0.35">
      <c r="A51"/>
      <c r="B51"/>
      <c r="C51"/>
      <c r="D51"/>
      <c r="E51"/>
      <c r="F51"/>
      <c r="G51"/>
      <c r="H51"/>
      <c r="I51"/>
      <c r="J51"/>
      <c r="K51"/>
    </row>
    <row r="52" spans="1:11" x14ac:dyDescent="0.35">
      <c r="A52"/>
      <c r="B52"/>
      <c r="C52"/>
      <c r="D52"/>
      <c r="E52"/>
      <c r="F52"/>
      <c r="G52"/>
      <c r="H52"/>
      <c r="I52"/>
      <c r="J52"/>
      <c r="K52"/>
    </row>
    <row r="53" spans="1:11" x14ac:dyDescent="0.35">
      <c r="A53"/>
      <c r="B53"/>
      <c r="C53"/>
      <c r="D53"/>
      <c r="E53"/>
      <c r="F53"/>
      <c r="G53"/>
      <c r="H53"/>
      <c r="I53"/>
      <c r="J53"/>
      <c r="K53"/>
    </row>
    <row r="54" spans="1:11" x14ac:dyDescent="0.35">
      <c r="A54"/>
      <c r="B54"/>
      <c r="C54"/>
      <c r="D54"/>
      <c r="E54"/>
      <c r="F54"/>
      <c r="G54"/>
      <c r="H54"/>
      <c r="I54"/>
      <c r="J54"/>
      <c r="K54"/>
    </row>
    <row r="55" spans="1:11" x14ac:dyDescent="0.35">
      <c r="A55"/>
      <c r="B55"/>
      <c r="C55"/>
      <c r="D55"/>
      <c r="E55"/>
      <c r="F55"/>
      <c r="G55"/>
      <c r="H55"/>
      <c r="I55"/>
      <c r="J55"/>
      <c r="K55"/>
    </row>
    <row r="56" spans="1:11" s="155" customFormat="1" x14ac:dyDescent="0.35">
      <c r="A56"/>
      <c r="B56"/>
      <c r="C56"/>
      <c r="D56"/>
      <c r="E56"/>
      <c r="F56"/>
      <c r="G56"/>
      <c r="H56"/>
      <c r="I56"/>
      <c r="J56"/>
      <c r="K56"/>
    </row>
    <row r="57" spans="1:11" x14ac:dyDescent="0.35">
      <c r="A57"/>
      <c r="B57"/>
      <c r="C57"/>
      <c r="D57"/>
      <c r="E57"/>
      <c r="F57"/>
      <c r="G57"/>
      <c r="H57"/>
      <c r="I57"/>
      <c r="J57"/>
      <c r="K57"/>
    </row>
    <row r="58" spans="1:11" x14ac:dyDescent="0.35">
      <c r="A58"/>
      <c r="B58"/>
      <c r="C58"/>
      <c r="D58"/>
      <c r="E58"/>
      <c r="F58"/>
      <c r="G58"/>
      <c r="H58"/>
      <c r="I58"/>
      <c r="J58"/>
      <c r="K58"/>
    </row>
    <row r="59" spans="1:11" x14ac:dyDescent="0.35">
      <c r="A59"/>
      <c r="B59"/>
      <c r="C59"/>
      <c r="D59"/>
      <c r="E59"/>
      <c r="F59"/>
      <c r="G59"/>
      <c r="H59"/>
      <c r="I59"/>
      <c r="J59"/>
      <c r="K59"/>
    </row>
    <row r="60" spans="1:11" x14ac:dyDescent="0.35">
      <c r="A60"/>
      <c r="B60"/>
      <c r="C60"/>
      <c r="D60"/>
      <c r="E60"/>
      <c r="F60"/>
      <c r="G60"/>
      <c r="H60"/>
      <c r="I60"/>
      <c r="J60"/>
      <c r="K60"/>
    </row>
    <row r="61" spans="1:11" x14ac:dyDescent="0.35">
      <c r="A61"/>
      <c r="B61"/>
      <c r="C61"/>
      <c r="D61"/>
      <c r="E61"/>
      <c r="F61"/>
      <c r="G61"/>
      <c r="H61"/>
      <c r="I61"/>
      <c r="J61"/>
      <c r="K61"/>
    </row>
    <row r="62" spans="1:11" x14ac:dyDescent="0.35">
      <c r="A62"/>
      <c r="B62"/>
      <c r="C62"/>
      <c r="D62"/>
      <c r="E62"/>
      <c r="F62"/>
      <c r="G62"/>
      <c r="H62"/>
      <c r="I62"/>
      <c r="J62"/>
      <c r="K62"/>
    </row>
    <row r="63" spans="1:11" x14ac:dyDescent="0.35">
      <c r="A63"/>
      <c r="B63"/>
      <c r="C63"/>
      <c r="D63"/>
      <c r="E63"/>
      <c r="F63"/>
      <c r="G63"/>
      <c r="H63"/>
      <c r="I63"/>
      <c r="J63"/>
      <c r="K63"/>
    </row>
    <row r="64" spans="1:11" x14ac:dyDescent="0.35">
      <c r="A64"/>
      <c r="B64"/>
      <c r="C64"/>
      <c r="D64"/>
      <c r="E64"/>
      <c r="F64"/>
      <c r="G64"/>
      <c r="H64"/>
      <c r="I64"/>
      <c r="J64"/>
      <c r="K64"/>
    </row>
    <row r="65" spans="1:15" x14ac:dyDescent="0.35">
      <c r="A65"/>
      <c r="B65"/>
      <c r="C65"/>
      <c r="D65"/>
      <c r="E65"/>
      <c r="F65"/>
      <c r="G65"/>
      <c r="H65"/>
      <c r="I65"/>
      <c r="J65"/>
      <c r="K65"/>
    </row>
    <row r="66" spans="1:15" x14ac:dyDescent="0.35">
      <c r="A66"/>
      <c r="B66"/>
      <c r="C66"/>
      <c r="D66"/>
      <c r="E66"/>
      <c r="F66"/>
      <c r="G66"/>
      <c r="H66"/>
      <c r="I66"/>
      <c r="J66"/>
      <c r="K66"/>
    </row>
    <row r="67" spans="1:15" x14ac:dyDescent="0.35">
      <c r="A67"/>
      <c r="B67"/>
      <c r="C67"/>
      <c r="D67"/>
      <c r="E67"/>
      <c r="F67"/>
      <c r="G67"/>
      <c r="H67"/>
      <c r="I67"/>
      <c r="J67"/>
      <c r="K67"/>
    </row>
    <row r="68" spans="1:15" x14ac:dyDescent="0.35">
      <c r="A68"/>
      <c r="B68"/>
      <c r="C68"/>
      <c r="D68"/>
      <c r="E68"/>
      <c r="F68"/>
      <c r="G68"/>
      <c r="H68"/>
      <c r="I68"/>
      <c r="J68"/>
      <c r="K68"/>
    </row>
    <row r="69" spans="1:15" x14ac:dyDescent="0.35">
      <c r="A69"/>
      <c r="B69"/>
      <c r="C69"/>
      <c r="D69"/>
      <c r="E69"/>
      <c r="F69"/>
      <c r="G69"/>
      <c r="H69"/>
      <c r="I69"/>
      <c r="J69"/>
      <c r="K69"/>
    </row>
    <row r="70" spans="1:15" x14ac:dyDescent="0.35">
      <c r="A70"/>
      <c r="B70"/>
      <c r="C70"/>
      <c r="D70"/>
      <c r="E70"/>
      <c r="F70"/>
      <c r="G70"/>
      <c r="H70"/>
      <c r="I70"/>
      <c r="J70"/>
      <c r="K70"/>
    </row>
    <row r="71" spans="1:15" x14ac:dyDescent="0.35">
      <c r="A71"/>
      <c r="B71"/>
      <c r="C71"/>
      <c r="D71"/>
      <c r="E71"/>
      <c r="F71"/>
      <c r="G71"/>
      <c r="H71"/>
      <c r="I71"/>
      <c r="J71"/>
      <c r="K71"/>
    </row>
    <row r="72" spans="1:15" s="155" customFormat="1" x14ac:dyDescent="0.35">
      <c r="A72"/>
      <c r="B72"/>
      <c r="C72"/>
      <c r="D72"/>
      <c r="E72"/>
      <c r="F72"/>
      <c r="G72"/>
      <c r="H72"/>
      <c r="I72"/>
      <c r="J72"/>
      <c r="K72"/>
      <c r="N72" s="159"/>
      <c r="O72" s="159"/>
    </row>
    <row r="73" spans="1:15" x14ac:dyDescent="0.35">
      <c r="A73"/>
      <c r="B73"/>
      <c r="C73"/>
      <c r="D73"/>
      <c r="E73"/>
      <c r="F73"/>
      <c r="G73"/>
      <c r="H73"/>
      <c r="I73"/>
      <c r="J73"/>
      <c r="K73"/>
    </row>
    <row r="74" spans="1:15" x14ac:dyDescent="0.35">
      <c r="A74"/>
      <c r="B74"/>
      <c r="C74"/>
      <c r="D74"/>
      <c r="E74"/>
      <c r="F74"/>
      <c r="G74"/>
      <c r="H74"/>
      <c r="I74"/>
      <c r="J74"/>
      <c r="K74"/>
    </row>
    <row r="75" spans="1:15" x14ac:dyDescent="0.35">
      <c r="A75"/>
      <c r="B75"/>
      <c r="C75"/>
      <c r="D75"/>
      <c r="E75"/>
      <c r="F75"/>
      <c r="G75"/>
      <c r="H75"/>
      <c r="I75"/>
      <c r="J75"/>
      <c r="K75"/>
    </row>
    <row r="76" spans="1:15" s="155" customFormat="1" x14ac:dyDescent="0.35">
      <c r="A76"/>
      <c r="B76"/>
      <c r="C76"/>
      <c r="D76"/>
      <c r="E76"/>
      <c r="F76"/>
      <c r="G76"/>
      <c r="H76"/>
      <c r="I76"/>
      <c r="J76"/>
      <c r="K76"/>
    </row>
    <row r="77" spans="1:15" s="152" customFormat="1" x14ac:dyDescent="0.35">
      <c r="A77"/>
      <c r="B77"/>
      <c r="C77"/>
      <c r="D77"/>
      <c r="E77"/>
      <c r="F77"/>
      <c r="G77"/>
      <c r="H77"/>
      <c r="I77"/>
      <c r="J77"/>
      <c r="K77"/>
    </row>
    <row r="78" spans="1:15" s="155" customFormat="1" x14ac:dyDescent="0.35">
      <c r="A78"/>
      <c r="B78"/>
      <c r="C78"/>
      <c r="D78"/>
      <c r="E78"/>
      <c r="F78"/>
      <c r="G78"/>
      <c r="H78"/>
      <c r="I78"/>
      <c r="J78"/>
      <c r="K78"/>
    </row>
    <row r="79" spans="1:15" x14ac:dyDescent="0.35">
      <c r="A79"/>
      <c r="B79"/>
      <c r="C79"/>
      <c r="D79"/>
      <c r="E79"/>
      <c r="F79"/>
      <c r="G79"/>
      <c r="H79"/>
      <c r="I79"/>
      <c r="J79"/>
      <c r="K79"/>
    </row>
    <row r="80" spans="1:15" s="155" customFormat="1" x14ac:dyDescent="0.35">
      <c r="A80"/>
      <c r="B80"/>
      <c r="C80"/>
      <c r="D80"/>
      <c r="E80"/>
      <c r="F80"/>
      <c r="G80"/>
      <c r="H80"/>
      <c r="I80"/>
      <c r="J80"/>
      <c r="K80"/>
    </row>
    <row r="81" spans="1:11" x14ac:dyDescent="0.35">
      <c r="A81"/>
      <c r="B81"/>
      <c r="C81"/>
      <c r="D81"/>
      <c r="E81"/>
      <c r="F81"/>
      <c r="G81"/>
      <c r="H81"/>
      <c r="I81"/>
      <c r="J81"/>
      <c r="K81"/>
    </row>
    <row r="82" spans="1:11" x14ac:dyDescent="0.35">
      <c r="A82"/>
      <c r="B82"/>
      <c r="C82"/>
      <c r="D82"/>
      <c r="E82"/>
      <c r="F82"/>
      <c r="G82"/>
      <c r="H82"/>
      <c r="I82"/>
      <c r="J82"/>
      <c r="K82"/>
    </row>
    <row r="83" spans="1:11" x14ac:dyDescent="0.35">
      <c r="A83"/>
      <c r="B83"/>
      <c r="C83"/>
      <c r="D83"/>
      <c r="E83"/>
      <c r="F83"/>
      <c r="G83"/>
      <c r="H83"/>
      <c r="I83"/>
      <c r="J83"/>
      <c r="K83"/>
    </row>
    <row r="84" spans="1:11" s="155" customFormat="1" x14ac:dyDescent="0.35">
      <c r="A84"/>
      <c r="B84"/>
      <c r="C84"/>
      <c r="D84"/>
      <c r="E84"/>
      <c r="F84"/>
      <c r="G84"/>
      <c r="H84"/>
      <c r="I84"/>
      <c r="J84"/>
      <c r="K84"/>
    </row>
    <row r="85" spans="1:11" x14ac:dyDescent="0.35">
      <c r="A85"/>
      <c r="B85"/>
      <c r="C85"/>
      <c r="D85"/>
      <c r="E85"/>
      <c r="F85"/>
      <c r="G85"/>
      <c r="H85"/>
      <c r="I85"/>
      <c r="J85"/>
      <c r="K85"/>
    </row>
    <row r="86" spans="1:11" x14ac:dyDescent="0.35">
      <c r="A86"/>
      <c r="B86"/>
      <c r="C86"/>
      <c r="D86"/>
      <c r="E86"/>
      <c r="F86"/>
      <c r="G86"/>
      <c r="H86"/>
      <c r="I86"/>
      <c r="J86"/>
      <c r="K86"/>
    </row>
    <row r="87" spans="1:11" x14ac:dyDescent="0.35">
      <c r="A87"/>
      <c r="B87"/>
      <c r="C87"/>
      <c r="D87"/>
      <c r="E87"/>
      <c r="F87"/>
      <c r="G87"/>
      <c r="H87"/>
      <c r="I87"/>
      <c r="J87"/>
      <c r="K87"/>
    </row>
    <row r="88" spans="1:11" s="155" customFormat="1" x14ac:dyDescent="0.35">
      <c r="A88"/>
      <c r="B88"/>
      <c r="C88"/>
      <c r="D88"/>
      <c r="E88"/>
      <c r="F88"/>
      <c r="G88"/>
      <c r="H88"/>
      <c r="I88"/>
      <c r="J88"/>
      <c r="K88"/>
    </row>
    <row r="89" spans="1:11" x14ac:dyDescent="0.35">
      <c r="A89"/>
      <c r="B89"/>
      <c r="C89"/>
      <c r="D89"/>
      <c r="E89"/>
      <c r="F89"/>
      <c r="G89"/>
      <c r="H89"/>
      <c r="I89"/>
      <c r="J89"/>
      <c r="K89"/>
    </row>
    <row r="90" spans="1:11" x14ac:dyDescent="0.35">
      <c r="A90"/>
      <c r="B90"/>
      <c r="C90"/>
      <c r="D90"/>
      <c r="E90"/>
      <c r="F90"/>
      <c r="G90"/>
      <c r="H90"/>
      <c r="I90"/>
      <c r="J90"/>
      <c r="K90"/>
    </row>
    <row r="91" spans="1:11" x14ac:dyDescent="0.35">
      <c r="A91"/>
      <c r="B91"/>
      <c r="C91"/>
      <c r="D91"/>
      <c r="E91"/>
      <c r="F91"/>
      <c r="G91"/>
      <c r="H91"/>
      <c r="I91"/>
      <c r="J91"/>
      <c r="K91"/>
    </row>
    <row r="92" spans="1:11" s="155" customFormat="1" x14ac:dyDescent="0.35">
      <c r="A92"/>
      <c r="B92"/>
      <c r="C92"/>
      <c r="D92"/>
      <c r="E92"/>
      <c r="F92"/>
      <c r="G92"/>
      <c r="H92"/>
      <c r="I92"/>
      <c r="J92"/>
      <c r="K92"/>
    </row>
    <row r="93" spans="1:11" x14ac:dyDescent="0.35">
      <c r="A93"/>
      <c r="B93"/>
      <c r="C93"/>
      <c r="D93"/>
      <c r="E93"/>
      <c r="F93"/>
      <c r="G93"/>
      <c r="H93"/>
      <c r="I93"/>
      <c r="J93"/>
      <c r="K93"/>
    </row>
    <row r="94" spans="1:11" x14ac:dyDescent="0.35">
      <c r="A94"/>
      <c r="B94"/>
      <c r="C94"/>
      <c r="D94"/>
      <c r="E94"/>
      <c r="F94"/>
      <c r="G94"/>
      <c r="H94"/>
      <c r="I94"/>
      <c r="J94"/>
      <c r="K94"/>
    </row>
    <row r="95" spans="1:11" x14ac:dyDescent="0.35">
      <c r="A95"/>
      <c r="B95"/>
      <c r="C95"/>
      <c r="D95"/>
      <c r="E95"/>
      <c r="F95"/>
      <c r="G95"/>
      <c r="H95"/>
      <c r="I95"/>
      <c r="J95"/>
      <c r="K95"/>
    </row>
    <row r="96" spans="1:11" x14ac:dyDescent="0.35">
      <c r="A96"/>
      <c r="B96"/>
      <c r="C96"/>
      <c r="D96"/>
      <c r="E96"/>
      <c r="F96"/>
      <c r="G96"/>
      <c r="H96"/>
      <c r="I96"/>
      <c r="J96"/>
      <c r="K96"/>
    </row>
    <row r="97" spans="1:11" x14ac:dyDescent="0.35">
      <c r="A97"/>
      <c r="B97"/>
      <c r="C97"/>
      <c r="D97"/>
      <c r="E97"/>
      <c r="F97"/>
      <c r="G97"/>
      <c r="H97"/>
      <c r="I97"/>
      <c r="J97"/>
      <c r="K97"/>
    </row>
    <row r="98" spans="1:11" x14ac:dyDescent="0.35">
      <c r="A98"/>
      <c r="B98"/>
      <c r="C98"/>
      <c r="D98"/>
      <c r="E98"/>
      <c r="F98"/>
      <c r="G98"/>
      <c r="H98"/>
      <c r="I98"/>
      <c r="J98"/>
      <c r="K98"/>
    </row>
    <row r="99" spans="1:11" x14ac:dyDescent="0.35">
      <c r="A99"/>
      <c r="B99"/>
      <c r="C99"/>
      <c r="D99"/>
      <c r="E99"/>
      <c r="F99"/>
      <c r="G99"/>
      <c r="H99"/>
      <c r="I99"/>
      <c r="J99"/>
      <c r="K99"/>
    </row>
    <row r="100" spans="1:11" x14ac:dyDescent="0.35">
      <c r="A100"/>
      <c r="B100"/>
      <c r="C100"/>
      <c r="D100"/>
      <c r="E100"/>
      <c r="F100"/>
      <c r="G100"/>
      <c r="H100"/>
      <c r="I100"/>
      <c r="J100"/>
      <c r="K100"/>
    </row>
    <row r="101" spans="1:11" x14ac:dyDescent="0.35">
      <c r="A101"/>
      <c r="B101"/>
      <c r="C101"/>
      <c r="D101"/>
      <c r="E101"/>
      <c r="F101"/>
      <c r="G101"/>
      <c r="H101"/>
      <c r="I101"/>
      <c r="J101"/>
      <c r="K101"/>
    </row>
    <row r="102" spans="1:11" x14ac:dyDescent="0.35">
      <c r="A102"/>
      <c r="B102"/>
      <c r="C102"/>
      <c r="D102"/>
      <c r="E102"/>
      <c r="F102"/>
      <c r="G102"/>
      <c r="H102"/>
      <c r="I102"/>
      <c r="J102"/>
      <c r="K102"/>
    </row>
    <row r="103" spans="1:11" x14ac:dyDescent="0.35">
      <c r="A103"/>
      <c r="B103"/>
      <c r="C103"/>
      <c r="D103"/>
      <c r="E103"/>
      <c r="F103"/>
      <c r="G103"/>
      <c r="H103"/>
      <c r="I103"/>
      <c r="J103"/>
      <c r="K103"/>
    </row>
    <row r="104" spans="1:11" s="155" customFormat="1" x14ac:dyDescent="0.35">
      <c r="A104"/>
      <c r="B104"/>
      <c r="C104"/>
      <c r="D104"/>
      <c r="E104"/>
      <c r="F104"/>
      <c r="G104"/>
      <c r="H104"/>
      <c r="I104"/>
      <c r="J104"/>
      <c r="K104"/>
    </row>
    <row r="105" spans="1:11" x14ac:dyDescent="0.35">
      <c r="A105"/>
      <c r="B105"/>
      <c r="C105"/>
      <c r="D105"/>
      <c r="E105"/>
      <c r="F105"/>
      <c r="G105"/>
      <c r="H105"/>
      <c r="I105"/>
      <c r="J105"/>
      <c r="K105"/>
    </row>
    <row r="106" spans="1:11" x14ac:dyDescent="0.35">
      <c r="A106"/>
      <c r="B106"/>
      <c r="C106"/>
      <c r="D106"/>
      <c r="E106"/>
      <c r="F106"/>
      <c r="G106"/>
      <c r="H106"/>
      <c r="I106"/>
      <c r="J106"/>
      <c r="K106"/>
    </row>
    <row r="107" spans="1:11" s="155" customFormat="1" x14ac:dyDescent="0.35">
      <c r="A107"/>
      <c r="B107"/>
      <c r="C107"/>
      <c r="D107"/>
      <c r="E107"/>
      <c r="F107"/>
      <c r="G107"/>
      <c r="H107"/>
      <c r="I107"/>
      <c r="J107"/>
      <c r="K107"/>
    </row>
    <row r="108" spans="1:11" s="152" customFormat="1" x14ac:dyDescent="0.35">
      <c r="A108"/>
      <c r="B108"/>
      <c r="C108"/>
      <c r="D108"/>
      <c r="E108"/>
      <c r="F108"/>
      <c r="G108"/>
      <c r="H108"/>
      <c r="I108"/>
      <c r="J108"/>
      <c r="K108"/>
    </row>
    <row r="109" spans="1:11" s="155" customFormat="1" x14ac:dyDescent="0.35">
      <c r="A109"/>
      <c r="B109"/>
      <c r="C109"/>
      <c r="D109"/>
      <c r="E109"/>
      <c r="F109"/>
      <c r="G109"/>
      <c r="H109"/>
      <c r="I109"/>
      <c r="J109"/>
      <c r="K109"/>
    </row>
    <row r="110" spans="1:11" s="155" customFormat="1" x14ac:dyDescent="0.35">
      <c r="A110"/>
      <c r="B110"/>
      <c r="C110"/>
      <c r="D110"/>
      <c r="E110"/>
      <c r="F110"/>
      <c r="G110"/>
      <c r="H110"/>
      <c r="I110"/>
      <c r="J110"/>
      <c r="K110"/>
    </row>
    <row r="111" spans="1:11" s="155" customFormat="1" x14ac:dyDescent="0.35">
      <c r="A111"/>
      <c r="B111"/>
      <c r="C111"/>
      <c r="D111"/>
      <c r="E111"/>
      <c r="F111"/>
      <c r="G111"/>
      <c r="H111"/>
      <c r="I111"/>
      <c r="J111"/>
      <c r="K111"/>
    </row>
    <row r="112" spans="1:11" s="155" customFormat="1" x14ac:dyDescent="0.35">
      <c r="A112"/>
      <c r="B112"/>
      <c r="C112"/>
      <c r="D112"/>
      <c r="E112"/>
      <c r="F112"/>
      <c r="G112"/>
      <c r="H112"/>
      <c r="I112"/>
      <c r="J112"/>
      <c r="K112"/>
    </row>
    <row r="113" spans="1:11" s="155" customFormat="1" x14ac:dyDescent="0.35">
      <c r="A113"/>
      <c r="B113"/>
      <c r="C113"/>
      <c r="D113"/>
      <c r="E113"/>
      <c r="F113"/>
      <c r="G113"/>
      <c r="H113"/>
      <c r="I113"/>
      <c r="J113"/>
      <c r="K113"/>
    </row>
    <row r="114" spans="1:11" s="155" customFormat="1" x14ac:dyDescent="0.35">
      <c r="A114"/>
      <c r="B114"/>
      <c r="C114"/>
      <c r="D114"/>
      <c r="E114"/>
      <c r="F114"/>
      <c r="G114"/>
      <c r="H114"/>
      <c r="I114"/>
      <c r="J114"/>
      <c r="K114"/>
    </row>
    <row r="115" spans="1:11" s="155" customFormat="1" hidden="1" x14ac:dyDescent="0.35">
      <c r="A115"/>
      <c r="B115"/>
      <c r="C115"/>
      <c r="D115"/>
      <c r="E115"/>
      <c r="F115"/>
      <c r="G115"/>
      <c r="H115"/>
      <c r="I115"/>
      <c r="J115"/>
      <c r="K115"/>
    </row>
    <row r="116" spans="1:11" s="152" customFormat="1" hidden="1" x14ac:dyDescent="0.35">
      <c r="A116"/>
      <c r="B116"/>
      <c r="C116"/>
      <c r="D116"/>
      <c r="E116"/>
      <c r="F116"/>
      <c r="G116"/>
      <c r="H116"/>
      <c r="I116"/>
      <c r="J116"/>
      <c r="K116"/>
    </row>
    <row r="117" spans="1:11" s="155" customFormat="1" hidden="1" x14ac:dyDescent="0.35">
      <c r="A117"/>
      <c r="B117"/>
      <c r="C117"/>
      <c r="D117"/>
      <c r="E117"/>
      <c r="F117"/>
      <c r="G117"/>
      <c r="H117"/>
      <c r="I117"/>
      <c r="J117"/>
      <c r="K117"/>
    </row>
    <row r="118" spans="1:11" s="155" customFormat="1" hidden="1" x14ac:dyDescent="0.35">
      <c r="A118"/>
      <c r="B118"/>
      <c r="C118"/>
      <c r="D118"/>
      <c r="E118"/>
      <c r="F118"/>
      <c r="G118"/>
      <c r="H118"/>
      <c r="I118"/>
      <c r="J118"/>
      <c r="K118"/>
    </row>
    <row r="119" spans="1:11" s="152" customFormat="1" hidden="1" x14ac:dyDescent="0.35">
      <c r="A119"/>
      <c r="B119"/>
      <c r="C119"/>
      <c r="D119"/>
      <c r="E119"/>
      <c r="F119"/>
      <c r="G119"/>
      <c r="H119"/>
      <c r="I119"/>
      <c r="J119"/>
      <c r="K119"/>
    </row>
    <row r="120" spans="1:11" s="155" customFormat="1" hidden="1" x14ac:dyDescent="0.35">
      <c r="A120"/>
      <c r="B120"/>
      <c r="C120"/>
      <c r="D120"/>
      <c r="E120"/>
      <c r="F120"/>
      <c r="G120"/>
      <c r="H120"/>
      <c r="I120"/>
      <c r="J120"/>
      <c r="K120"/>
    </row>
    <row r="121" spans="1:11" s="155" customFormat="1" hidden="1" x14ac:dyDescent="0.35">
      <c r="A121"/>
      <c r="B121"/>
      <c r="C121"/>
      <c r="D121"/>
      <c r="E121"/>
      <c r="F121"/>
      <c r="G121"/>
      <c r="H121"/>
      <c r="I121"/>
      <c r="J121"/>
      <c r="K121"/>
    </row>
    <row r="122" spans="1:11" s="152" customFormat="1" hidden="1" x14ac:dyDescent="0.35">
      <c r="A122"/>
      <c r="B122"/>
      <c r="C122"/>
      <c r="D122"/>
      <c r="E122"/>
      <c r="F122"/>
      <c r="G122"/>
      <c r="H122"/>
      <c r="I122"/>
      <c r="J122"/>
      <c r="K122"/>
    </row>
    <row r="123" spans="1:11" s="155" customFormat="1" hidden="1" x14ac:dyDescent="0.35">
      <c r="A123"/>
      <c r="B123"/>
      <c r="C123"/>
      <c r="D123"/>
      <c r="E123"/>
      <c r="F123"/>
      <c r="G123"/>
      <c r="H123"/>
      <c r="I123"/>
      <c r="J123"/>
      <c r="K123"/>
    </row>
    <row r="124" spans="1:11" s="155" customFormat="1" hidden="1" x14ac:dyDescent="0.35">
      <c r="A124"/>
      <c r="B124"/>
      <c r="C124"/>
      <c r="D124"/>
      <c r="E124"/>
      <c r="F124"/>
      <c r="G124"/>
      <c r="H124"/>
      <c r="I124"/>
      <c r="J124"/>
      <c r="K124"/>
    </row>
    <row r="125" spans="1:11" s="152" customFormat="1" hidden="1" x14ac:dyDescent="0.35">
      <c r="A125"/>
      <c r="B125"/>
      <c r="C125"/>
      <c r="D125"/>
      <c r="E125"/>
      <c r="F125"/>
      <c r="G125"/>
      <c r="H125"/>
      <c r="I125"/>
      <c r="J125"/>
      <c r="K125"/>
    </row>
    <row r="126" spans="1:11" s="155" customFormat="1" hidden="1" x14ac:dyDescent="0.35">
      <c r="A126"/>
      <c r="B126"/>
      <c r="C126"/>
      <c r="D126"/>
      <c r="E126"/>
      <c r="F126"/>
      <c r="G126"/>
      <c r="H126"/>
      <c r="I126"/>
      <c r="J126"/>
      <c r="K126"/>
    </row>
    <row r="127" spans="1:11" s="155" customFormat="1" hidden="1" x14ac:dyDescent="0.35">
      <c r="A127"/>
      <c r="B127"/>
      <c r="C127"/>
      <c r="D127"/>
      <c r="E127"/>
      <c r="F127"/>
      <c r="G127"/>
      <c r="H127"/>
      <c r="I127"/>
      <c r="J127"/>
      <c r="K127"/>
    </row>
    <row r="128" spans="1:11" s="152" customFormat="1" hidden="1" x14ac:dyDescent="0.35">
      <c r="A128"/>
      <c r="B128"/>
      <c r="C128"/>
      <c r="D128"/>
      <c r="E128"/>
      <c r="F128"/>
      <c r="G128"/>
      <c r="H128"/>
      <c r="I128"/>
      <c r="J128"/>
      <c r="K128"/>
    </row>
    <row r="129" spans="1:11" s="155" customFormat="1" hidden="1" x14ac:dyDescent="0.35">
      <c r="A129"/>
      <c r="B129"/>
      <c r="C129"/>
      <c r="D129"/>
      <c r="E129"/>
      <c r="F129"/>
      <c r="G129"/>
      <c r="H129"/>
      <c r="I129"/>
      <c r="J129"/>
      <c r="K129"/>
    </row>
    <row r="130" spans="1:11" s="155" customFormat="1" x14ac:dyDescent="0.35">
      <c r="A130"/>
      <c r="B130"/>
      <c r="C130"/>
      <c r="D130"/>
      <c r="E130"/>
      <c r="F130"/>
      <c r="G130"/>
      <c r="H130"/>
      <c r="I130"/>
      <c r="J130"/>
      <c r="K130"/>
    </row>
    <row r="131" spans="1:11" s="155" customFormat="1" x14ac:dyDescent="0.35">
      <c r="A131"/>
      <c r="B131"/>
      <c r="C131"/>
      <c r="D131"/>
      <c r="E131"/>
      <c r="F131"/>
      <c r="G131"/>
      <c r="H131"/>
      <c r="I131"/>
      <c r="J131"/>
      <c r="K131"/>
    </row>
    <row r="132" spans="1:11" s="155" customFormat="1" x14ac:dyDescent="0.35">
      <c r="A132"/>
      <c r="B132"/>
      <c r="C132"/>
      <c r="D132"/>
      <c r="E132"/>
      <c r="F132"/>
      <c r="G132"/>
      <c r="H132"/>
      <c r="I132"/>
      <c r="J132"/>
      <c r="K132"/>
    </row>
    <row r="133" spans="1:11" s="155" customFormat="1" x14ac:dyDescent="0.35">
      <c r="A133"/>
      <c r="B133"/>
      <c r="C133"/>
      <c r="D133"/>
      <c r="E133"/>
      <c r="F133"/>
      <c r="G133"/>
      <c r="H133"/>
      <c r="I133"/>
      <c r="J133"/>
      <c r="K133"/>
    </row>
    <row r="134" spans="1:11" s="155" customFormat="1" x14ac:dyDescent="0.35">
      <c r="A134"/>
      <c r="B134"/>
      <c r="C134"/>
      <c r="D134"/>
      <c r="E134"/>
      <c r="F134"/>
      <c r="G134"/>
      <c r="H134"/>
      <c r="I134"/>
      <c r="J134"/>
      <c r="K134"/>
    </row>
    <row r="135" spans="1:11" s="155" customFormat="1" x14ac:dyDescent="0.35">
      <c r="A135"/>
      <c r="B135"/>
      <c r="C135"/>
      <c r="D135"/>
      <c r="E135"/>
      <c r="F135"/>
      <c r="G135"/>
      <c r="H135"/>
      <c r="I135"/>
      <c r="J135"/>
      <c r="K135"/>
    </row>
    <row r="136" spans="1:11" s="155" customFormat="1" x14ac:dyDescent="0.35">
      <c r="A136"/>
      <c r="B136"/>
      <c r="C136"/>
      <c r="D136"/>
      <c r="E136"/>
      <c r="F136"/>
      <c r="G136"/>
      <c r="H136"/>
      <c r="I136"/>
      <c r="J136"/>
      <c r="K136"/>
    </row>
    <row r="137" spans="1:11" x14ac:dyDescent="0.35">
      <c r="A137"/>
      <c r="B137"/>
      <c r="C137"/>
      <c r="D137"/>
      <c r="E137"/>
      <c r="F137"/>
      <c r="G137"/>
      <c r="H137"/>
      <c r="I137"/>
      <c r="J137"/>
      <c r="K137"/>
    </row>
    <row r="138" spans="1:11" s="152" customFormat="1" x14ac:dyDescent="0.35">
      <c r="A138"/>
      <c r="B138"/>
      <c r="C138"/>
      <c r="D138"/>
      <c r="E138"/>
      <c r="F138"/>
      <c r="G138"/>
      <c r="H138"/>
      <c r="I138"/>
      <c r="J138"/>
      <c r="K138"/>
    </row>
    <row r="139" spans="1:11" s="155" customFormat="1" x14ac:dyDescent="0.35">
      <c r="A139"/>
      <c r="B139"/>
      <c r="C139"/>
      <c r="D139"/>
      <c r="E139"/>
      <c r="F139"/>
      <c r="G139"/>
      <c r="H139"/>
      <c r="I139"/>
      <c r="J139"/>
      <c r="K139"/>
    </row>
    <row r="140" spans="1:11" s="155" customFormat="1" x14ac:dyDescent="0.35">
      <c r="A140"/>
      <c r="B140"/>
      <c r="C140"/>
      <c r="D140"/>
      <c r="E140"/>
      <c r="F140"/>
      <c r="G140"/>
      <c r="H140"/>
      <c r="I140"/>
      <c r="J140"/>
      <c r="K140"/>
    </row>
    <row r="141" spans="1:11" s="155" customFormat="1" x14ac:dyDescent="0.35">
      <c r="A141"/>
      <c r="B141"/>
      <c r="C141"/>
      <c r="D141"/>
      <c r="E141"/>
      <c r="F141"/>
      <c r="G141"/>
      <c r="H141"/>
      <c r="I141"/>
      <c r="J141"/>
      <c r="K141"/>
    </row>
    <row r="142" spans="1:11" s="155" customFormat="1" x14ac:dyDescent="0.35">
      <c r="A142"/>
      <c r="B142"/>
      <c r="C142"/>
      <c r="D142"/>
      <c r="E142"/>
      <c r="F142"/>
      <c r="G142"/>
      <c r="H142"/>
      <c r="I142"/>
      <c r="J142"/>
      <c r="K142"/>
    </row>
    <row r="143" spans="1:11" s="155" customFormat="1" x14ac:dyDescent="0.35">
      <c r="A143"/>
      <c r="B143"/>
      <c r="C143"/>
      <c r="D143"/>
      <c r="E143"/>
      <c r="F143"/>
      <c r="G143"/>
      <c r="H143"/>
      <c r="I143"/>
      <c r="J143"/>
      <c r="K143"/>
    </row>
    <row r="144" spans="1:11" s="155" customFormat="1" x14ac:dyDescent="0.35">
      <c r="A144"/>
      <c r="B144"/>
      <c r="C144"/>
      <c r="D144"/>
      <c r="E144"/>
      <c r="F144"/>
      <c r="G144"/>
      <c r="H144"/>
      <c r="I144"/>
      <c r="J144"/>
      <c r="K144"/>
    </row>
    <row r="145" spans="1:11" s="155" customFormat="1" x14ac:dyDescent="0.35">
      <c r="A145"/>
      <c r="B145"/>
      <c r="C145"/>
      <c r="D145"/>
      <c r="E145"/>
      <c r="F145"/>
      <c r="G145"/>
      <c r="H145"/>
      <c r="I145"/>
      <c r="J145"/>
      <c r="K145"/>
    </row>
    <row r="146" spans="1:11" s="155" customFormat="1" x14ac:dyDescent="0.35">
      <c r="A146"/>
      <c r="B146"/>
      <c r="C146"/>
      <c r="D146"/>
      <c r="E146"/>
      <c r="F146"/>
      <c r="G146"/>
      <c r="H146"/>
      <c r="I146"/>
      <c r="J146"/>
      <c r="K146"/>
    </row>
    <row r="147" spans="1:11" s="155" customFormat="1" x14ac:dyDescent="0.35">
      <c r="A147"/>
      <c r="B147"/>
      <c r="C147"/>
      <c r="D147"/>
      <c r="E147"/>
      <c r="F147"/>
      <c r="G147"/>
      <c r="H147"/>
      <c r="I147"/>
      <c r="J147"/>
      <c r="K147"/>
    </row>
    <row r="148" spans="1:11" s="155" customFormat="1" x14ac:dyDescent="0.35">
      <c r="A148"/>
      <c r="B148"/>
      <c r="C148"/>
      <c r="D148"/>
      <c r="E148"/>
      <c r="F148"/>
      <c r="G148"/>
      <c r="H148"/>
      <c r="I148"/>
      <c r="J148"/>
      <c r="K148"/>
    </row>
    <row r="149" spans="1:11" s="155" customFormat="1" x14ac:dyDescent="0.35">
      <c r="A149"/>
      <c r="B149"/>
      <c r="C149"/>
      <c r="D149"/>
      <c r="E149"/>
      <c r="F149"/>
      <c r="G149"/>
      <c r="H149"/>
      <c r="I149"/>
      <c r="J149"/>
      <c r="K149"/>
    </row>
    <row r="150" spans="1:11" s="155" customFormat="1" x14ac:dyDescent="0.35">
      <c r="A150"/>
      <c r="B150"/>
      <c r="C150"/>
      <c r="D150"/>
      <c r="E150"/>
      <c r="F150"/>
      <c r="G150"/>
      <c r="H150"/>
      <c r="I150"/>
      <c r="J150"/>
      <c r="K150"/>
    </row>
    <row r="151" spans="1:11" s="155" customFormat="1" x14ac:dyDescent="0.35">
      <c r="A151"/>
      <c r="B151"/>
      <c r="C151"/>
      <c r="D151"/>
      <c r="E151"/>
      <c r="F151"/>
      <c r="G151"/>
      <c r="H151"/>
      <c r="I151"/>
      <c r="J151"/>
      <c r="K151"/>
    </row>
    <row r="152" spans="1:11" s="155" customFormat="1" x14ac:dyDescent="0.35">
      <c r="A152"/>
      <c r="B152"/>
      <c r="C152"/>
      <c r="D152"/>
      <c r="E152"/>
      <c r="F152"/>
      <c r="G152"/>
      <c r="H152"/>
      <c r="I152"/>
      <c r="J152"/>
      <c r="K152"/>
    </row>
    <row r="153" spans="1:11" s="155" customFormat="1" x14ac:dyDescent="0.35">
      <c r="A153"/>
      <c r="B153"/>
      <c r="C153"/>
      <c r="D153"/>
      <c r="E153"/>
      <c r="F153"/>
      <c r="G153"/>
      <c r="H153"/>
      <c r="I153"/>
      <c r="J153"/>
      <c r="K153"/>
    </row>
    <row r="154" spans="1:11" s="155" customFormat="1" x14ac:dyDescent="0.35">
      <c r="A154"/>
      <c r="B154"/>
      <c r="C154"/>
      <c r="D154"/>
      <c r="E154"/>
      <c r="F154"/>
      <c r="G154"/>
      <c r="H154"/>
      <c r="I154"/>
      <c r="J154"/>
      <c r="K154"/>
    </row>
    <row r="155" spans="1:11" s="155" customFormat="1" x14ac:dyDescent="0.35">
      <c r="A155"/>
      <c r="B155"/>
      <c r="C155"/>
      <c r="D155"/>
      <c r="E155"/>
      <c r="F155"/>
      <c r="G155"/>
      <c r="H155"/>
      <c r="I155"/>
      <c r="J155"/>
      <c r="K155"/>
    </row>
    <row r="156" spans="1:11" s="155" customFormat="1" x14ac:dyDescent="0.35">
      <c r="A156"/>
      <c r="B156"/>
      <c r="C156"/>
      <c r="D156"/>
      <c r="E156"/>
      <c r="F156"/>
      <c r="G156"/>
      <c r="H156"/>
      <c r="I156"/>
      <c r="J156"/>
      <c r="K156"/>
    </row>
    <row r="157" spans="1:11" s="155" customFormat="1" x14ac:dyDescent="0.35">
      <c r="A157"/>
      <c r="B157"/>
      <c r="C157"/>
      <c r="D157"/>
      <c r="E157"/>
      <c r="F157"/>
      <c r="G157"/>
      <c r="H157"/>
      <c r="I157"/>
      <c r="J157"/>
      <c r="K157"/>
    </row>
    <row r="158" spans="1:11" s="152" customFormat="1" x14ac:dyDescent="0.35">
      <c r="A158"/>
      <c r="B158"/>
      <c r="C158"/>
      <c r="D158"/>
      <c r="E158"/>
      <c r="F158"/>
      <c r="G158"/>
      <c r="H158"/>
      <c r="I158"/>
      <c r="J158"/>
      <c r="K158"/>
    </row>
    <row r="159" spans="1:11" s="155" customFormat="1" x14ac:dyDescent="0.35">
      <c r="A159"/>
      <c r="B159"/>
      <c r="C159"/>
      <c r="D159"/>
      <c r="E159"/>
      <c r="F159"/>
      <c r="G159"/>
      <c r="H159"/>
      <c r="I159"/>
      <c r="J159"/>
      <c r="K159"/>
    </row>
    <row r="160" spans="1:11" s="155" customFormat="1" x14ac:dyDescent="0.35">
      <c r="A160"/>
      <c r="B160"/>
      <c r="C160"/>
      <c r="D160"/>
      <c r="E160"/>
      <c r="F160"/>
      <c r="G160"/>
      <c r="H160"/>
      <c r="I160"/>
      <c r="J160"/>
      <c r="K160"/>
    </row>
    <row r="161" spans="1:11" s="155" customFormat="1" x14ac:dyDescent="0.35">
      <c r="A161"/>
      <c r="B161"/>
      <c r="C161"/>
      <c r="D161"/>
      <c r="E161"/>
      <c r="F161"/>
      <c r="G161"/>
      <c r="H161"/>
      <c r="I161"/>
      <c r="J161"/>
      <c r="K161"/>
    </row>
    <row r="162" spans="1:11" s="155" customFormat="1" x14ac:dyDescent="0.35">
      <c r="A162"/>
      <c r="B162"/>
      <c r="C162"/>
      <c r="D162"/>
      <c r="E162"/>
      <c r="F162"/>
      <c r="G162"/>
      <c r="H162"/>
      <c r="I162"/>
      <c r="J162"/>
      <c r="K162"/>
    </row>
    <row r="163" spans="1:11" s="155" customFormat="1" x14ac:dyDescent="0.35">
      <c r="A163"/>
      <c r="B163"/>
      <c r="C163"/>
      <c r="D163"/>
      <c r="E163"/>
      <c r="F163"/>
      <c r="G163"/>
      <c r="H163"/>
      <c r="I163"/>
      <c r="J163"/>
      <c r="K163"/>
    </row>
    <row r="164" spans="1:11" s="152" customFormat="1" x14ac:dyDescent="0.35">
      <c r="A164"/>
      <c r="B164"/>
      <c r="C164"/>
      <c r="D164"/>
      <c r="E164"/>
      <c r="F164"/>
      <c r="G164"/>
      <c r="H164"/>
      <c r="I164"/>
      <c r="J164"/>
      <c r="K164"/>
    </row>
    <row r="165" spans="1:11" s="152" customFormat="1" x14ac:dyDescent="0.35">
      <c r="A165"/>
      <c r="B165"/>
      <c r="C165"/>
      <c r="D165"/>
      <c r="E165"/>
      <c r="F165"/>
      <c r="G165"/>
      <c r="H165"/>
      <c r="I165"/>
      <c r="J165"/>
      <c r="K165"/>
    </row>
    <row r="166" spans="1:11" s="152" customFormat="1" x14ac:dyDescent="0.35">
      <c r="A166"/>
      <c r="B166"/>
      <c r="C166"/>
      <c r="D166"/>
      <c r="E166"/>
      <c r="F166"/>
      <c r="G166"/>
      <c r="H166"/>
      <c r="I166"/>
      <c r="J166"/>
      <c r="K166"/>
    </row>
    <row r="167" spans="1:11" s="155" customFormat="1" x14ac:dyDescent="0.35">
      <c r="A167"/>
      <c r="B167"/>
      <c r="C167"/>
      <c r="D167"/>
      <c r="E167"/>
      <c r="F167"/>
      <c r="G167"/>
      <c r="H167"/>
      <c r="I167"/>
      <c r="J167"/>
      <c r="K167"/>
    </row>
    <row r="168" spans="1:11" s="155" customFormat="1" x14ac:dyDescent="0.35">
      <c r="A168"/>
      <c r="B168"/>
      <c r="C168"/>
      <c r="D168"/>
      <c r="E168"/>
      <c r="F168"/>
      <c r="G168"/>
      <c r="H168"/>
      <c r="I168"/>
      <c r="J168"/>
      <c r="K168"/>
    </row>
    <row r="169" spans="1:11" s="152" customFormat="1" x14ac:dyDescent="0.35">
      <c r="A169"/>
      <c r="B169"/>
      <c r="C169"/>
      <c r="D169"/>
      <c r="E169"/>
      <c r="F169"/>
      <c r="G169"/>
      <c r="H169"/>
      <c r="I169"/>
      <c r="J169"/>
      <c r="K169"/>
    </row>
    <row r="170" spans="1:11" s="152" customFormat="1" x14ac:dyDescent="0.35">
      <c r="A170"/>
      <c r="B170"/>
      <c r="C170"/>
      <c r="D170"/>
      <c r="E170"/>
      <c r="F170"/>
      <c r="G170"/>
      <c r="H170"/>
      <c r="I170"/>
      <c r="J170"/>
      <c r="K170"/>
    </row>
    <row r="171" spans="1:11" s="152" customFormat="1" x14ac:dyDescent="0.35">
      <c r="A171"/>
      <c r="B171"/>
      <c r="C171"/>
      <c r="D171"/>
      <c r="E171"/>
      <c r="F171"/>
      <c r="G171"/>
      <c r="H171"/>
      <c r="I171"/>
      <c r="J171"/>
      <c r="K171"/>
    </row>
    <row r="172" spans="1:11" s="152" customFormat="1" x14ac:dyDescent="0.35">
      <c r="A172"/>
      <c r="B172"/>
      <c r="C172"/>
      <c r="D172"/>
      <c r="E172"/>
      <c r="F172"/>
      <c r="G172"/>
      <c r="H172"/>
      <c r="I172"/>
      <c r="J172"/>
      <c r="K172"/>
    </row>
    <row r="173" spans="1:11" s="155" customFormat="1" x14ac:dyDescent="0.35">
      <c r="A173"/>
      <c r="B173"/>
      <c r="C173"/>
      <c r="D173"/>
      <c r="E173"/>
      <c r="F173"/>
      <c r="G173"/>
      <c r="H173"/>
      <c r="I173"/>
      <c r="J173"/>
      <c r="K173"/>
    </row>
    <row r="174" spans="1:11" s="155" customFormat="1" x14ac:dyDescent="0.35">
      <c r="A174"/>
      <c r="B174"/>
      <c r="C174"/>
      <c r="D174"/>
      <c r="E174"/>
      <c r="F174"/>
      <c r="G174"/>
      <c r="H174"/>
      <c r="I174"/>
      <c r="J174"/>
      <c r="K174"/>
    </row>
    <row r="175" spans="1:11" s="152" customFormat="1" x14ac:dyDescent="0.35">
      <c r="A175"/>
      <c r="B175"/>
      <c r="C175"/>
      <c r="D175"/>
      <c r="E175"/>
      <c r="F175"/>
      <c r="G175"/>
      <c r="H175"/>
      <c r="I175"/>
      <c r="J175"/>
      <c r="K175"/>
    </row>
    <row r="176" spans="1:11" s="152" customFormat="1" x14ac:dyDescent="0.35">
      <c r="A176"/>
      <c r="B176"/>
      <c r="C176"/>
      <c r="D176"/>
      <c r="E176"/>
      <c r="F176"/>
      <c r="G176"/>
      <c r="H176"/>
      <c r="I176"/>
      <c r="J176"/>
      <c r="K176"/>
    </row>
    <row r="177" spans="1:11" s="152" customFormat="1" x14ac:dyDescent="0.35">
      <c r="A177"/>
      <c r="B177"/>
      <c r="C177"/>
      <c r="D177"/>
      <c r="E177"/>
      <c r="F177"/>
      <c r="G177"/>
      <c r="H177"/>
      <c r="I177"/>
      <c r="J177"/>
      <c r="K177"/>
    </row>
    <row r="178" spans="1:11" s="152" customFormat="1" x14ac:dyDescent="0.35">
      <c r="A178"/>
      <c r="B178"/>
      <c r="C178"/>
      <c r="D178"/>
      <c r="E178"/>
      <c r="F178"/>
      <c r="G178"/>
      <c r="H178"/>
      <c r="I178"/>
      <c r="J178"/>
      <c r="K178"/>
    </row>
    <row r="179" spans="1:11" s="155" customFormat="1" x14ac:dyDescent="0.35">
      <c r="A179"/>
      <c r="B179"/>
      <c r="C179"/>
      <c r="D179"/>
      <c r="E179"/>
      <c r="F179"/>
      <c r="G179"/>
      <c r="H179"/>
      <c r="I179"/>
      <c r="J179"/>
      <c r="K179"/>
    </row>
    <row r="180" spans="1:11" s="155" customFormat="1" x14ac:dyDescent="0.35">
      <c r="A180"/>
      <c r="B180"/>
      <c r="C180"/>
      <c r="D180"/>
      <c r="E180"/>
      <c r="F180"/>
      <c r="G180"/>
      <c r="H180"/>
      <c r="I180"/>
      <c r="J180"/>
      <c r="K180"/>
    </row>
    <row r="181" spans="1:11" s="152" customFormat="1" x14ac:dyDescent="0.35">
      <c r="A181"/>
      <c r="B181"/>
      <c r="C181"/>
      <c r="D181"/>
      <c r="E181"/>
      <c r="F181"/>
      <c r="G181"/>
      <c r="H181"/>
      <c r="I181"/>
      <c r="J181"/>
      <c r="K181"/>
    </row>
    <row r="182" spans="1:11" s="152" customFormat="1" x14ac:dyDescent="0.35">
      <c r="A182"/>
      <c r="B182"/>
      <c r="C182"/>
      <c r="D182"/>
      <c r="E182"/>
      <c r="F182"/>
      <c r="G182"/>
      <c r="H182"/>
      <c r="I182"/>
      <c r="J182"/>
      <c r="K182"/>
    </row>
    <row r="183" spans="1:11" s="152" customFormat="1" x14ac:dyDescent="0.35">
      <c r="A183"/>
      <c r="B183"/>
      <c r="C183"/>
      <c r="D183"/>
      <c r="E183"/>
      <c r="F183"/>
      <c r="G183"/>
      <c r="H183"/>
      <c r="I183"/>
      <c r="J183"/>
      <c r="K183"/>
    </row>
    <row r="184" spans="1:11" s="152" customFormat="1" x14ac:dyDescent="0.35">
      <c r="A184"/>
      <c r="B184"/>
      <c r="C184"/>
      <c r="D184"/>
      <c r="E184"/>
      <c r="F184"/>
      <c r="G184"/>
      <c r="H184"/>
      <c r="I184"/>
      <c r="J184"/>
      <c r="K184"/>
    </row>
    <row r="185" spans="1:11" s="155" customFormat="1" x14ac:dyDescent="0.35">
      <c r="A185"/>
      <c r="B185"/>
      <c r="C185"/>
      <c r="D185"/>
      <c r="E185"/>
      <c r="F185"/>
      <c r="G185"/>
      <c r="H185"/>
      <c r="I185"/>
      <c r="J185"/>
      <c r="K185"/>
    </row>
    <row r="186" spans="1:11" s="155" customFormat="1" x14ac:dyDescent="0.35">
      <c r="A186"/>
      <c r="B186"/>
      <c r="C186"/>
      <c r="D186"/>
      <c r="E186"/>
      <c r="F186"/>
      <c r="G186"/>
      <c r="H186"/>
      <c r="I186"/>
      <c r="J186"/>
      <c r="K186"/>
    </row>
    <row r="187" spans="1:11" s="152" customFormat="1" x14ac:dyDescent="0.35">
      <c r="A187"/>
      <c r="B187"/>
      <c r="C187"/>
      <c r="D187"/>
      <c r="E187"/>
      <c r="F187"/>
      <c r="G187"/>
      <c r="H187"/>
      <c r="I187"/>
      <c r="J187"/>
      <c r="K187"/>
    </row>
    <row r="188" spans="1:11" s="152" customFormat="1" x14ac:dyDescent="0.35">
      <c r="A188"/>
      <c r="B188"/>
      <c r="C188"/>
      <c r="D188"/>
      <c r="E188"/>
      <c r="F188"/>
      <c r="G188"/>
      <c r="H188"/>
      <c r="I188"/>
      <c r="J188"/>
      <c r="K188"/>
    </row>
    <row r="189" spans="1:11" s="152" customFormat="1" x14ac:dyDescent="0.35">
      <c r="A189"/>
      <c r="B189"/>
      <c r="C189"/>
      <c r="D189"/>
      <c r="E189"/>
      <c r="F189"/>
      <c r="G189"/>
      <c r="H189"/>
      <c r="I189"/>
      <c r="J189"/>
      <c r="K189"/>
    </row>
    <row r="190" spans="1:11" s="152" customFormat="1" x14ac:dyDescent="0.35">
      <c r="A190"/>
      <c r="B190"/>
      <c r="C190"/>
      <c r="D190"/>
      <c r="E190"/>
      <c r="F190"/>
      <c r="G190"/>
      <c r="H190"/>
      <c r="I190"/>
      <c r="J190"/>
      <c r="K190"/>
    </row>
    <row r="191" spans="1:11" s="155" customFormat="1" x14ac:dyDescent="0.35">
      <c r="A191"/>
      <c r="B191"/>
      <c r="C191"/>
      <c r="D191"/>
      <c r="E191"/>
      <c r="F191"/>
      <c r="G191"/>
      <c r="H191"/>
      <c r="I191"/>
      <c r="J191"/>
      <c r="K191"/>
    </row>
    <row r="192" spans="1:11" s="155" customFormat="1" x14ac:dyDescent="0.35">
      <c r="A192"/>
      <c r="B192"/>
      <c r="C192"/>
      <c r="D192"/>
      <c r="E192"/>
      <c r="F192"/>
      <c r="G192"/>
      <c r="H192"/>
      <c r="I192"/>
      <c r="J192"/>
      <c r="K192"/>
    </row>
    <row r="193" spans="1:11" s="155" customFormat="1" x14ac:dyDescent="0.35">
      <c r="A193"/>
      <c r="B193"/>
      <c r="C193"/>
      <c r="D193"/>
      <c r="E193"/>
      <c r="F193"/>
      <c r="G193"/>
      <c r="H193"/>
      <c r="I193"/>
      <c r="J193"/>
      <c r="K193"/>
    </row>
    <row r="194" spans="1:11" s="155" customFormat="1" x14ac:dyDescent="0.35">
      <c r="A194"/>
      <c r="B194"/>
      <c r="C194"/>
      <c r="D194"/>
      <c r="E194"/>
      <c r="F194"/>
      <c r="G194"/>
      <c r="H194"/>
      <c r="I194"/>
      <c r="J194"/>
      <c r="K194"/>
    </row>
    <row r="195" spans="1:11" s="155" customFormat="1" x14ac:dyDescent="0.35">
      <c r="A195"/>
      <c r="B195"/>
      <c r="C195"/>
      <c r="D195"/>
      <c r="E195"/>
      <c r="F195"/>
      <c r="G195"/>
      <c r="H195"/>
      <c r="I195"/>
      <c r="J195"/>
      <c r="K195"/>
    </row>
    <row r="196" spans="1:11" s="155" customFormat="1" x14ac:dyDescent="0.35">
      <c r="A196"/>
      <c r="B196"/>
      <c r="C196"/>
      <c r="D196"/>
      <c r="E196"/>
      <c r="F196"/>
      <c r="G196"/>
      <c r="H196"/>
      <c r="I196"/>
      <c r="J196"/>
      <c r="K196"/>
    </row>
    <row r="197" spans="1:11" s="155" customFormat="1" x14ac:dyDescent="0.35">
      <c r="A197"/>
      <c r="B197"/>
      <c r="C197"/>
      <c r="D197"/>
      <c r="E197"/>
      <c r="F197"/>
      <c r="G197"/>
      <c r="H197"/>
      <c r="I197"/>
      <c r="J197"/>
      <c r="K197"/>
    </row>
    <row r="198" spans="1:11" s="155" customFormat="1" x14ac:dyDescent="0.35">
      <c r="A198"/>
      <c r="B198"/>
      <c r="C198"/>
      <c r="D198"/>
      <c r="E198"/>
      <c r="F198"/>
      <c r="G198"/>
      <c r="H198"/>
      <c r="I198"/>
      <c r="J198"/>
      <c r="K198"/>
    </row>
    <row r="199" spans="1:11" x14ac:dyDescent="0.35">
      <c r="A199"/>
      <c r="B199"/>
      <c r="C199"/>
      <c r="D199"/>
      <c r="E199"/>
      <c r="F199"/>
      <c r="G199"/>
      <c r="H199"/>
      <c r="I199"/>
      <c r="J199"/>
      <c r="K199"/>
    </row>
    <row r="200" spans="1:11" s="152" customFormat="1" x14ac:dyDescent="0.35">
      <c r="A200"/>
      <c r="B200"/>
      <c r="C200"/>
      <c r="D200"/>
      <c r="E200"/>
      <c r="F200"/>
      <c r="G200"/>
      <c r="H200"/>
      <c r="I200"/>
      <c r="J200"/>
      <c r="K200"/>
    </row>
    <row r="201" spans="1:11" s="152" customFormat="1" x14ac:dyDescent="0.35">
      <c r="A201"/>
      <c r="B201"/>
      <c r="C201"/>
      <c r="D201"/>
      <c r="E201"/>
      <c r="F201"/>
      <c r="G201"/>
      <c r="H201"/>
      <c r="I201"/>
      <c r="J201"/>
      <c r="K201"/>
    </row>
    <row r="202" spans="1:11" s="152" customFormat="1" x14ac:dyDescent="0.35">
      <c r="A202"/>
      <c r="B202"/>
      <c r="C202"/>
      <c r="D202"/>
      <c r="E202"/>
      <c r="F202"/>
      <c r="G202"/>
      <c r="H202"/>
      <c r="I202"/>
      <c r="J202"/>
      <c r="K202"/>
    </row>
    <row r="203" spans="1:11" s="155" customFormat="1" x14ac:dyDescent="0.35">
      <c r="A203"/>
      <c r="B203"/>
      <c r="C203"/>
      <c r="D203"/>
      <c r="E203"/>
      <c r="F203"/>
      <c r="G203"/>
      <c r="H203"/>
      <c r="I203"/>
      <c r="J203"/>
      <c r="K203"/>
    </row>
    <row r="204" spans="1:11" s="155" customFormat="1" x14ac:dyDescent="0.35">
      <c r="A204"/>
      <c r="B204"/>
      <c r="C204"/>
      <c r="D204"/>
      <c r="E204"/>
      <c r="F204"/>
      <c r="G204"/>
      <c r="H204"/>
      <c r="I204"/>
      <c r="J204"/>
      <c r="K204"/>
    </row>
    <row r="205" spans="1:11" s="155" customFormat="1" x14ac:dyDescent="0.35">
      <c r="A205"/>
      <c r="B205"/>
      <c r="C205"/>
      <c r="D205"/>
      <c r="E205"/>
      <c r="F205"/>
      <c r="G205"/>
      <c r="H205"/>
      <c r="I205"/>
      <c r="J205"/>
      <c r="K205"/>
    </row>
    <row r="206" spans="1:11" s="155" customFormat="1" x14ac:dyDescent="0.35">
      <c r="A206"/>
      <c r="B206"/>
      <c r="C206"/>
      <c r="D206"/>
      <c r="E206"/>
      <c r="F206"/>
      <c r="G206"/>
      <c r="H206"/>
      <c r="I206"/>
      <c r="J206"/>
      <c r="K206"/>
    </row>
    <row r="207" spans="1:11" x14ac:dyDescent="0.35">
      <c r="A207"/>
      <c r="B207"/>
      <c r="C207"/>
      <c r="D207"/>
      <c r="E207"/>
      <c r="F207"/>
      <c r="G207"/>
      <c r="H207"/>
      <c r="I207"/>
      <c r="J207"/>
      <c r="K207"/>
    </row>
    <row r="208" spans="1:11" s="155" customFormat="1" x14ac:dyDescent="0.35">
      <c r="A208"/>
      <c r="B208"/>
      <c r="C208"/>
      <c r="D208"/>
      <c r="E208"/>
      <c r="F208"/>
      <c r="G208"/>
      <c r="H208"/>
      <c r="I208"/>
      <c r="J208"/>
      <c r="K208"/>
    </row>
    <row r="209" spans="1:11" s="155" customFormat="1" x14ac:dyDescent="0.35">
      <c r="A209"/>
      <c r="B209"/>
      <c r="C209"/>
      <c r="D209"/>
      <c r="E209"/>
      <c r="F209"/>
      <c r="G209"/>
      <c r="H209"/>
      <c r="I209"/>
      <c r="J209"/>
      <c r="K209"/>
    </row>
    <row r="210" spans="1:11" s="155" customFormat="1" x14ac:dyDescent="0.35">
      <c r="A210"/>
      <c r="B210"/>
      <c r="C210"/>
      <c r="D210"/>
      <c r="E210"/>
      <c r="F210"/>
      <c r="G210"/>
      <c r="H210"/>
      <c r="I210"/>
      <c r="J210"/>
      <c r="K210"/>
    </row>
    <row r="211" spans="1:11" s="155" customFormat="1" x14ac:dyDescent="0.35">
      <c r="A211"/>
      <c r="B211"/>
      <c r="C211"/>
      <c r="D211"/>
      <c r="E211"/>
      <c r="F211"/>
      <c r="G211"/>
      <c r="H211"/>
      <c r="I211"/>
      <c r="J211"/>
      <c r="K211"/>
    </row>
    <row r="212" spans="1:11" s="155" customFormat="1" x14ac:dyDescent="0.35">
      <c r="A212"/>
      <c r="B212"/>
      <c r="C212"/>
      <c r="D212"/>
      <c r="E212"/>
      <c r="F212"/>
      <c r="G212"/>
      <c r="H212"/>
      <c r="I212"/>
      <c r="J212"/>
      <c r="K212"/>
    </row>
    <row r="213" spans="1:11" s="155" customFormat="1" x14ac:dyDescent="0.35">
      <c r="A213"/>
      <c r="B213"/>
      <c r="C213"/>
      <c r="D213"/>
      <c r="E213"/>
      <c r="F213"/>
      <c r="G213"/>
      <c r="H213"/>
      <c r="I213"/>
      <c r="J213"/>
      <c r="K213"/>
    </row>
    <row r="214" spans="1:11" s="155" customFormat="1" x14ac:dyDescent="0.35">
      <c r="A214"/>
      <c r="B214"/>
      <c r="C214"/>
      <c r="D214"/>
      <c r="E214"/>
      <c r="F214"/>
      <c r="G214"/>
      <c r="H214"/>
      <c r="I214"/>
      <c r="J214"/>
      <c r="K214"/>
    </row>
    <row r="215" spans="1:11" x14ac:dyDescent="0.35">
      <c r="A215"/>
      <c r="B215"/>
      <c r="C215"/>
      <c r="D215"/>
      <c r="E215"/>
      <c r="F215"/>
      <c r="G215"/>
      <c r="H215"/>
      <c r="I215"/>
      <c r="J215"/>
      <c r="K215"/>
    </row>
    <row r="216" spans="1:11" s="152" customFormat="1" x14ac:dyDescent="0.35">
      <c r="A216"/>
      <c r="B216"/>
      <c r="C216"/>
      <c r="D216"/>
      <c r="E216"/>
      <c r="F216"/>
      <c r="G216"/>
      <c r="H216"/>
      <c r="I216"/>
      <c r="J216"/>
      <c r="K216"/>
    </row>
    <row r="217" spans="1:11" s="155" customFormat="1" x14ac:dyDescent="0.35">
      <c r="A217"/>
      <c r="B217"/>
      <c r="C217"/>
      <c r="D217"/>
      <c r="E217"/>
      <c r="F217"/>
      <c r="G217"/>
      <c r="H217"/>
      <c r="I217"/>
      <c r="J217"/>
      <c r="K217"/>
    </row>
    <row r="218" spans="1:11" s="155" customFormat="1" x14ac:dyDescent="0.35">
      <c r="A218"/>
      <c r="B218"/>
      <c r="C218"/>
      <c r="D218"/>
      <c r="E218"/>
      <c r="F218"/>
      <c r="G218"/>
      <c r="H218"/>
      <c r="I218"/>
      <c r="J218"/>
      <c r="K218"/>
    </row>
    <row r="219" spans="1:11" s="155" customFormat="1" x14ac:dyDescent="0.35">
      <c r="A219"/>
      <c r="B219"/>
      <c r="C219"/>
      <c r="D219"/>
      <c r="E219"/>
      <c r="F219"/>
      <c r="G219"/>
      <c r="H219"/>
      <c r="I219"/>
      <c r="J219"/>
      <c r="K219"/>
    </row>
    <row r="220" spans="1:11" s="152" customFormat="1" x14ac:dyDescent="0.35">
      <c r="A220"/>
      <c r="B220"/>
      <c r="C220"/>
      <c r="D220"/>
      <c r="E220"/>
      <c r="F220"/>
      <c r="G220"/>
      <c r="H220"/>
      <c r="I220"/>
      <c r="J220"/>
      <c r="K220"/>
    </row>
    <row r="221" spans="1:11" s="155" customFormat="1" x14ac:dyDescent="0.35">
      <c r="A221"/>
      <c r="B221"/>
      <c r="C221"/>
      <c r="D221"/>
      <c r="E221"/>
      <c r="F221"/>
      <c r="G221"/>
      <c r="H221"/>
      <c r="I221"/>
      <c r="J221"/>
      <c r="K221"/>
    </row>
    <row r="222" spans="1:11" s="155" customFormat="1" x14ac:dyDescent="0.35">
      <c r="A222"/>
      <c r="B222"/>
      <c r="C222"/>
      <c r="D222"/>
      <c r="E222"/>
      <c r="F222"/>
      <c r="G222"/>
      <c r="H222"/>
      <c r="I222"/>
      <c r="J222"/>
      <c r="K222"/>
    </row>
    <row r="223" spans="1:11" s="152" customFormat="1" x14ac:dyDescent="0.35">
      <c r="A223"/>
      <c r="B223"/>
      <c r="C223"/>
      <c r="D223"/>
      <c r="E223"/>
      <c r="F223"/>
      <c r="G223"/>
      <c r="H223"/>
      <c r="I223"/>
      <c r="J223"/>
      <c r="K223"/>
    </row>
    <row r="224" spans="1:11" s="155" customFormat="1" x14ac:dyDescent="0.35">
      <c r="A224"/>
      <c r="B224"/>
      <c r="C224"/>
      <c r="D224"/>
      <c r="E224"/>
      <c r="F224"/>
      <c r="G224"/>
      <c r="H224"/>
      <c r="I224"/>
      <c r="J224"/>
      <c r="K224"/>
    </row>
    <row r="225" spans="1:11" s="155" customFormat="1" x14ac:dyDescent="0.35">
      <c r="A225"/>
      <c r="B225"/>
      <c r="C225"/>
      <c r="D225"/>
      <c r="E225"/>
      <c r="F225"/>
      <c r="G225"/>
      <c r="H225"/>
      <c r="I225"/>
      <c r="J225"/>
      <c r="K225"/>
    </row>
    <row r="226" spans="1:11" s="152" customFormat="1" x14ac:dyDescent="0.35">
      <c r="A226"/>
      <c r="B226"/>
      <c r="C226"/>
      <c r="D226"/>
      <c r="E226"/>
      <c r="F226"/>
      <c r="G226"/>
      <c r="H226"/>
      <c r="I226"/>
      <c r="J226"/>
      <c r="K226"/>
    </row>
    <row r="227" spans="1:11" s="155" customFormat="1" x14ac:dyDescent="0.35">
      <c r="A227"/>
      <c r="B227"/>
      <c r="C227"/>
      <c r="D227"/>
      <c r="E227"/>
      <c r="F227"/>
      <c r="G227"/>
      <c r="H227"/>
      <c r="I227"/>
      <c r="J227"/>
      <c r="K227"/>
    </row>
    <row r="228" spans="1:11" s="155" customFormat="1" x14ac:dyDescent="0.35">
      <c r="A228"/>
      <c r="B228"/>
      <c r="C228"/>
      <c r="D228"/>
      <c r="E228"/>
      <c r="F228"/>
      <c r="G228"/>
      <c r="H228"/>
      <c r="I228"/>
      <c r="J228"/>
      <c r="K228"/>
    </row>
    <row r="229" spans="1:11" s="152" customFormat="1" x14ac:dyDescent="0.35">
      <c r="A229"/>
      <c r="B229"/>
      <c r="C229"/>
      <c r="D229"/>
      <c r="E229"/>
      <c r="F229"/>
      <c r="G229"/>
      <c r="H229"/>
      <c r="I229"/>
      <c r="J229"/>
      <c r="K229"/>
    </row>
    <row r="230" spans="1:11" s="155" customFormat="1" x14ac:dyDescent="0.35">
      <c r="A230"/>
      <c r="B230"/>
      <c r="C230"/>
      <c r="D230"/>
      <c r="E230"/>
      <c r="F230"/>
      <c r="G230"/>
      <c r="H230"/>
      <c r="I230"/>
      <c r="J230"/>
      <c r="K230"/>
    </row>
    <row r="231" spans="1:11" s="155" customFormat="1" x14ac:dyDescent="0.35">
      <c r="A231"/>
      <c r="B231"/>
      <c r="C231"/>
      <c r="D231"/>
      <c r="E231"/>
      <c r="F231"/>
      <c r="G231"/>
      <c r="H231"/>
      <c r="I231"/>
      <c r="J231"/>
      <c r="K231"/>
    </row>
    <row r="232" spans="1:11" s="155" customFormat="1" x14ac:dyDescent="0.35">
      <c r="A232"/>
      <c r="B232"/>
      <c r="C232"/>
      <c r="D232"/>
      <c r="E232"/>
      <c r="F232"/>
      <c r="G232"/>
      <c r="H232"/>
      <c r="I232"/>
      <c r="J232"/>
      <c r="K232"/>
    </row>
    <row r="233" spans="1:11" s="155" customFormat="1" x14ac:dyDescent="0.35">
      <c r="A233"/>
      <c r="B233"/>
      <c r="C233"/>
      <c r="D233"/>
      <c r="E233"/>
      <c r="F233"/>
      <c r="G233"/>
      <c r="H233"/>
      <c r="I233"/>
      <c r="J233"/>
      <c r="K233"/>
    </row>
    <row r="234" spans="1:11" s="155" customFormat="1" x14ac:dyDescent="0.35">
      <c r="A234"/>
      <c r="B234"/>
      <c r="C234"/>
      <c r="D234"/>
      <c r="E234"/>
      <c r="F234"/>
      <c r="G234"/>
      <c r="H234"/>
      <c r="I234"/>
      <c r="J234"/>
      <c r="K234"/>
    </row>
    <row r="235" spans="1:11" s="155" customFormat="1" x14ac:dyDescent="0.35">
      <c r="A235"/>
      <c r="B235"/>
      <c r="C235"/>
      <c r="D235"/>
      <c r="E235"/>
      <c r="F235"/>
      <c r="G235"/>
      <c r="H235"/>
      <c r="I235"/>
      <c r="J235"/>
      <c r="K235"/>
    </row>
    <row r="236" spans="1:11" s="155" customFormat="1" x14ac:dyDescent="0.35">
      <c r="A236"/>
      <c r="B236"/>
      <c r="C236"/>
      <c r="D236"/>
      <c r="E236"/>
      <c r="F236"/>
      <c r="G236"/>
      <c r="H236"/>
      <c r="I236"/>
      <c r="J236"/>
      <c r="K236"/>
    </row>
    <row r="237" spans="1:11" s="155" customFormat="1" x14ac:dyDescent="0.35">
      <c r="A237"/>
      <c r="B237"/>
      <c r="C237"/>
      <c r="D237"/>
      <c r="E237"/>
      <c r="F237"/>
      <c r="G237"/>
      <c r="H237"/>
      <c r="I237"/>
      <c r="J237"/>
      <c r="K237"/>
    </row>
    <row r="238" spans="1:11" s="155" customFormat="1" x14ac:dyDescent="0.35">
      <c r="A238"/>
      <c r="B238"/>
      <c r="C238"/>
      <c r="D238"/>
      <c r="E238"/>
      <c r="F238"/>
      <c r="G238"/>
      <c r="H238"/>
      <c r="I238"/>
      <c r="J238"/>
      <c r="K238"/>
    </row>
    <row r="239" spans="1:11" s="155" customFormat="1" x14ac:dyDescent="0.35">
      <c r="A239"/>
      <c r="B239"/>
      <c r="C239"/>
      <c r="D239"/>
      <c r="E239"/>
      <c r="F239"/>
      <c r="G239"/>
      <c r="H239"/>
      <c r="I239"/>
      <c r="J239"/>
      <c r="K239"/>
    </row>
    <row r="240" spans="1:11" s="155" customFormat="1" x14ac:dyDescent="0.35">
      <c r="A240"/>
      <c r="B240"/>
      <c r="C240"/>
      <c r="D240"/>
      <c r="E240"/>
      <c r="F240"/>
      <c r="G240"/>
      <c r="H240"/>
      <c r="I240"/>
      <c r="J240"/>
      <c r="K240"/>
    </row>
    <row r="241" spans="1:14" s="155" customFormat="1" x14ac:dyDescent="0.35">
      <c r="A241"/>
      <c r="B241"/>
      <c r="C241"/>
      <c r="D241"/>
      <c r="E241"/>
      <c r="F241"/>
      <c r="G241"/>
      <c r="H241"/>
      <c r="I241"/>
      <c r="J241"/>
      <c r="K241"/>
    </row>
    <row r="242" spans="1:14" s="155" customFormat="1" x14ac:dyDescent="0.35">
      <c r="A242"/>
      <c r="B242"/>
      <c r="C242"/>
      <c r="D242"/>
      <c r="E242"/>
      <c r="F242"/>
      <c r="G242"/>
      <c r="H242"/>
      <c r="I242"/>
      <c r="J242"/>
      <c r="K242"/>
    </row>
    <row r="243" spans="1:14" s="155" customFormat="1" x14ac:dyDescent="0.35">
      <c r="A243"/>
      <c r="B243"/>
      <c r="C243"/>
      <c r="D243"/>
      <c r="E243"/>
      <c r="F243"/>
      <c r="G243"/>
      <c r="H243"/>
      <c r="I243"/>
      <c r="J243"/>
      <c r="K243"/>
    </row>
    <row r="244" spans="1:14" x14ac:dyDescent="0.35">
      <c r="A244"/>
      <c r="B244"/>
      <c r="C244"/>
      <c r="D244"/>
      <c r="E244"/>
      <c r="F244"/>
      <c r="G244"/>
      <c r="H244"/>
      <c r="I244"/>
      <c r="J244"/>
      <c r="K244"/>
    </row>
    <row r="245" spans="1:14" x14ac:dyDescent="0.35">
      <c r="A245"/>
      <c r="B245"/>
      <c r="C245"/>
      <c r="D245"/>
      <c r="E245"/>
      <c r="F245"/>
      <c r="G245"/>
      <c r="H245"/>
      <c r="I245"/>
      <c r="J245"/>
      <c r="K245"/>
    </row>
    <row r="246" spans="1:14" x14ac:dyDescent="0.35">
      <c r="A246"/>
      <c r="B246"/>
      <c r="C246"/>
      <c r="D246"/>
      <c r="E246"/>
      <c r="F246"/>
      <c r="G246"/>
      <c r="H246"/>
      <c r="I246"/>
      <c r="J246"/>
      <c r="K246"/>
    </row>
    <row r="247" spans="1:14" x14ac:dyDescent="0.35">
      <c r="A247"/>
      <c r="B247"/>
      <c r="C247"/>
      <c r="D247"/>
      <c r="E247"/>
      <c r="F247"/>
      <c r="G247"/>
      <c r="H247"/>
      <c r="I247"/>
      <c r="J247"/>
      <c r="K247"/>
      <c r="N247" s="51"/>
    </row>
    <row r="248" spans="1:14" x14ac:dyDescent="0.35">
      <c r="A248"/>
      <c r="B248"/>
      <c r="C248"/>
      <c r="D248"/>
      <c r="E248"/>
      <c r="F248"/>
      <c r="G248"/>
      <c r="H248"/>
      <c r="I248"/>
      <c r="J248"/>
      <c r="K248"/>
    </row>
    <row r="249" spans="1:14" x14ac:dyDescent="0.35">
      <c r="A249"/>
      <c r="B249"/>
      <c r="C249"/>
      <c r="D249"/>
      <c r="E249"/>
      <c r="F249"/>
      <c r="G249"/>
      <c r="H249"/>
      <c r="I249"/>
      <c r="J249"/>
      <c r="K249"/>
    </row>
    <row r="250" spans="1:14" x14ac:dyDescent="0.35">
      <c r="A250"/>
      <c r="B250"/>
      <c r="C250"/>
      <c r="D250"/>
      <c r="E250"/>
      <c r="F250"/>
      <c r="G250"/>
      <c r="H250"/>
      <c r="I250"/>
      <c r="J250"/>
      <c r="K250"/>
    </row>
    <row r="251" spans="1:14" x14ac:dyDescent="0.35">
      <c r="A251"/>
      <c r="B251"/>
      <c r="C251"/>
      <c r="D251"/>
      <c r="E251"/>
      <c r="F251"/>
      <c r="G251"/>
      <c r="H251"/>
      <c r="I251"/>
      <c r="J251"/>
      <c r="K251"/>
    </row>
    <row r="252" spans="1:14" x14ac:dyDescent="0.35">
      <c r="A252"/>
      <c r="B252"/>
      <c r="C252"/>
      <c r="D252"/>
      <c r="E252"/>
      <c r="F252"/>
      <c r="G252"/>
      <c r="H252"/>
      <c r="I252"/>
      <c r="J252"/>
      <c r="K252"/>
    </row>
    <row r="253" spans="1:14" x14ac:dyDescent="0.35">
      <c r="A253"/>
      <c r="B253"/>
      <c r="C253"/>
      <c r="D253"/>
      <c r="E253"/>
      <c r="F253"/>
      <c r="G253"/>
      <c r="H253"/>
      <c r="I253"/>
      <c r="J253"/>
      <c r="K253"/>
    </row>
    <row r="254" spans="1:14" x14ac:dyDescent="0.35">
      <c r="A254"/>
      <c r="B254"/>
      <c r="C254"/>
      <c r="D254"/>
      <c r="E254"/>
      <c r="F254"/>
      <c r="G254"/>
      <c r="H254"/>
      <c r="I254"/>
      <c r="J254"/>
      <c r="K254"/>
    </row>
    <row r="255" spans="1:14" s="155" customFormat="1" x14ac:dyDescent="0.35">
      <c r="A255"/>
      <c r="B255"/>
      <c r="C255"/>
      <c r="D255"/>
      <c r="E255"/>
      <c r="F255"/>
      <c r="G255"/>
      <c r="H255"/>
      <c r="I255"/>
      <c r="J255"/>
      <c r="K255"/>
    </row>
    <row r="256" spans="1:14" x14ac:dyDescent="0.35">
      <c r="A256"/>
      <c r="B256"/>
      <c r="C256"/>
      <c r="D256"/>
      <c r="E256"/>
      <c r="F256"/>
      <c r="G256"/>
      <c r="H256"/>
      <c r="I256"/>
      <c r="J256"/>
      <c r="K256"/>
    </row>
    <row r="257" spans="1:11" x14ac:dyDescent="0.35">
      <c r="A257"/>
      <c r="B257"/>
      <c r="C257"/>
      <c r="D257"/>
      <c r="E257"/>
      <c r="F257"/>
      <c r="G257"/>
      <c r="H257"/>
      <c r="I257"/>
      <c r="J257"/>
      <c r="K257"/>
    </row>
    <row r="258" spans="1:11" x14ac:dyDescent="0.35">
      <c r="A258"/>
      <c r="B258"/>
      <c r="C258"/>
      <c r="D258"/>
      <c r="E258"/>
      <c r="F258"/>
      <c r="G258"/>
      <c r="H258"/>
      <c r="I258"/>
      <c r="J258"/>
      <c r="K258"/>
    </row>
    <row r="259" spans="1:11" x14ac:dyDescent="0.35">
      <c r="A259"/>
      <c r="B259"/>
      <c r="C259"/>
      <c r="D259"/>
      <c r="E259"/>
      <c r="F259"/>
      <c r="G259"/>
      <c r="H259"/>
      <c r="I259"/>
      <c r="J259"/>
      <c r="K259"/>
    </row>
    <row r="260" spans="1:11" x14ac:dyDescent="0.35">
      <c r="A260"/>
      <c r="B260"/>
      <c r="C260"/>
      <c r="D260"/>
      <c r="E260"/>
      <c r="F260"/>
      <c r="G260"/>
      <c r="H260"/>
      <c r="I260"/>
      <c r="J260"/>
      <c r="K260"/>
    </row>
    <row r="261" spans="1:11" x14ac:dyDescent="0.35">
      <c r="A261"/>
      <c r="B261"/>
      <c r="C261"/>
      <c r="D261"/>
      <c r="E261"/>
      <c r="F261"/>
      <c r="G261"/>
      <c r="H261"/>
      <c r="I261"/>
      <c r="J261"/>
      <c r="K261"/>
    </row>
    <row r="262" spans="1:11" x14ac:dyDescent="0.35">
      <c r="A262"/>
      <c r="B262"/>
      <c r="C262"/>
      <c r="D262"/>
      <c r="E262"/>
      <c r="F262"/>
      <c r="G262"/>
      <c r="H262"/>
      <c r="I262"/>
      <c r="J262"/>
      <c r="K262"/>
    </row>
    <row r="263" spans="1:11" s="155" customFormat="1" x14ac:dyDescent="0.35">
      <c r="A263"/>
      <c r="B263"/>
      <c r="C263"/>
      <c r="D263"/>
      <c r="E263"/>
      <c r="F263"/>
      <c r="G263"/>
      <c r="H263"/>
      <c r="I263"/>
      <c r="J263"/>
      <c r="K263"/>
    </row>
    <row r="264" spans="1:11" x14ac:dyDescent="0.35">
      <c r="A264"/>
      <c r="B264"/>
      <c r="C264"/>
      <c r="D264"/>
      <c r="E264"/>
      <c r="F264"/>
      <c r="G264"/>
      <c r="H264"/>
      <c r="I264"/>
      <c r="J264"/>
      <c r="K264"/>
    </row>
    <row r="265" spans="1:11" x14ac:dyDescent="0.35">
      <c r="A265"/>
      <c r="B265"/>
      <c r="C265"/>
      <c r="D265"/>
      <c r="E265"/>
      <c r="F265"/>
      <c r="G265"/>
      <c r="H265"/>
      <c r="I265"/>
      <c r="J265"/>
      <c r="K265"/>
    </row>
    <row r="266" spans="1:11" x14ac:dyDescent="0.35">
      <c r="A266"/>
      <c r="B266"/>
      <c r="C266"/>
      <c r="D266"/>
      <c r="E266"/>
      <c r="F266"/>
      <c r="G266"/>
      <c r="H266"/>
      <c r="I266"/>
      <c r="J266"/>
      <c r="K266"/>
    </row>
    <row r="267" spans="1:11" x14ac:dyDescent="0.35">
      <c r="A267"/>
      <c r="B267"/>
      <c r="C267"/>
      <c r="D267"/>
      <c r="E267"/>
      <c r="F267"/>
      <c r="G267"/>
      <c r="H267"/>
      <c r="I267"/>
      <c r="J267"/>
      <c r="K267"/>
    </row>
    <row r="268" spans="1:11" s="155" customFormat="1" x14ac:dyDescent="0.35">
      <c r="A268"/>
      <c r="B268"/>
      <c r="C268"/>
      <c r="D268"/>
      <c r="E268"/>
      <c r="F268"/>
      <c r="G268"/>
      <c r="H268"/>
      <c r="I268"/>
      <c r="J268"/>
      <c r="K268"/>
    </row>
    <row r="269" spans="1:11" ht="32.5" customHeight="1" x14ac:dyDescent="0.35">
      <c r="A269"/>
      <c r="B269"/>
      <c r="C269"/>
      <c r="D269"/>
      <c r="E269"/>
      <c r="F269"/>
      <c r="G269"/>
      <c r="H269"/>
      <c r="I269"/>
      <c r="J269"/>
      <c r="K269"/>
    </row>
    <row r="270" spans="1:11" x14ac:dyDescent="0.35">
      <c r="A270"/>
      <c r="B270"/>
      <c r="C270"/>
      <c r="D270"/>
      <c r="E270"/>
      <c r="F270"/>
      <c r="G270"/>
      <c r="H270"/>
      <c r="I270"/>
      <c r="J270"/>
      <c r="K270"/>
    </row>
    <row r="271" spans="1:11" x14ac:dyDescent="0.35">
      <c r="A271"/>
      <c r="B271"/>
      <c r="C271"/>
      <c r="D271"/>
      <c r="E271"/>
      <c r="F271"/>
      <c r="G271"/>
      <c r="H271"/>
      <c r="I271"/>
      <c r="J271"/>
      <c r="K271"/>
    </row>
    <row r="272" spans="1:11" x14ac:dyDescent="0.35">
      <c r="A272"/>
      <c r="B272"/>
      <c r="C272"/>
      <c r="D272"/>
      <c r="E272"/>
      <c r="F272"/>
      <c r="G272"/>
      <c r="H272"/>
      <c r="I272"/>
      <c r="J272"/>
      <c r="K272"/>
    </row>
    <row r="273" spans="1:13" x14ac:dyDescent="0.35">
      <c r="A273"/>
      <c r="B273"/>
      <c r="C273"/>
      <c r="D273"/>
      <c r="E273"/>
      <c r="F273"/>
      <c r="G273"/>
      <c r="H273"/>
      <c r="I273"/>
      <c r="J273"/>
      <c r="K273"/>
    </row>
    <row r="274" spans="1:13" s="155" customFormat="1" x14ac:dyDescent="0.35">
      <c r="A274"/>
      <c r="B274"/>
      <c r="C274"/>
      <c r="D274"/>
      <c r="E274"/>
      <c r="F274"/>
      <c r="G274"/>
      <c r="H274"/>
      <c r="I274"/>
      <c r="J274"/>
      <c r="K274"/>
    </row>
    <row r="275" spans="1:13" x14ac:dyDescent="0.35">
      <c r="A275"/>
      <c r="B275"/>
      <c r="C275"/>
      <c r="D275"/>
      <c r="E275"/>
      <c r="F275"/>
      <c r="G275"/>
      <c r="H275"/>
      <c r="I275"/>
      <c r="J275"/>
      <c r="K275"/>
    </row>
    <row r="276" spans="1:13" x14ac:dyDescent="0.35">
      <c r="A276"/>
      <c r="B276"/>
      <c r="C276"/>
      <c r="D276"/>
      <c r="E276"/>
      <c r="F276"/>
      <c r="G276"/>
      <c r="H276"/>
      <c r="I276"/>
      <c r="J276"/>
      <c r="K276"/>
    </row>
    <row r="277" spans="1:13" s="155" customFormat="1" x14ac:dyDescent="0.35">
      <c r="A277"/>
      <c r="B277"/>
      <c r="C277"/>
      <c r="D277"/>
      <c r="E277"/>
      <c r="F277"/>
      <c r="G277"/>
      <c r="H277"/>
      <c r="I277"/>
      <c r="J277"/>
      <c r="K277"/>
    </row>
    <row r="278" spans="1:13" ht="32.5" customHeight="1" x14ac:dyDescent="0.35">
      <c r="A278"/>
      <c r="B278"/>
      <c r="C278"/>
      <c r="D278"/>
      <c r="E278"/>
      <c r="F278"/>
      <c r="G278"/>
      <c r="H278"/>
      <c r="I278"/>
      <c r="J278"/>
      <c r="K278"/>
    </row>
    <row r="279" spans="1:13" x14ac:dyDescent="0.35">
      <c r="A279"/>
      <c r="B279"/>
      <c r="C279"/>
      <c r="D279"/>
      <c r="E279"/>
      <c r="F279"/>
      <c r="G279"/>
      <c r="H279"/>
      <c r="I279"/>
      <c r="J279"/>
      <c r="K279"/>
    </row>
    <row r="280" spans="1:13" x14ac:dyDescent="0.35">
      <c r="A280"/>
      <c r="B280"/>
      <c r="C280"/>
      <c r="D280"/>
      <c r="E280"/>
      <c r="F280"/>
      <c r="G280"/>
      <c r="H280"/>
      <c r="I280"/>
      <c r="J280"/>
      <c r="K280"/>
    </row>
    <row r="281" spans="1:13" x14ac:dyDescent="0.35">
      <c r="A281"/>
      <c r="B281"/>
      <c r="C281"/>
      <c r="D281"/>
      <c r="E281"/>
      <c r="F281"/>
      <c r="G281"/>
      <c r="H281"/>
      <c r="I281"/>
      <c r="J281"/>
      <c r="K281"/>
    </row>
    <row r="282" spans="1:13" s="155" customFormat="1" x14ac:dyDescent="0.35">
      <c r="A282"/>
      <c r="B282"/>
      <c r="C282"/>
      <c r="D282"/>
      <c r="E282"/>
      <c r="F282"/>
      <c r="G282"/>
      <c r="H282"/>
      <c r="I282"/>
      <c r="J282"/>
      <c r="K282"/>
    </row>
    <row r="283" spans="1:13" x14ac:dyDescent="0.35">
      <c r="A283"/>
      <c r="B283"/>
      <c r="C283"/>
      <c r="D283"/>
      <c r="E283"/>
      <c r="F283"/>
      <c r="G283"/>
      <c r="H283"/>
      <c r="I283"/>
      <c r="J283"/>
      <c r="K283"/>
    </row>
    <row r="284" spans="1:13" x14ac:dyDescent="0.35">
      <c r="A284"/>
      <c r="B284"/>
      <c r="C284"/>
      <c r="D284"/>
      <c r="E284"/>
      <c r="F284"/>
      <c r="G284"/>
      <c r="H284"/>
      <c r="I284"/>
      <c r="J284"/>
      <c r="K284"/>
    </row>
    <row r="285" spans="1:13" s="155" customFormat="1" x14ac:dyDescent="0.35">
      <c r="A285"/>
      <c r="B285"/>
      <c r="C285"/>
      <c r="D285"/>
      <c r="E285"/>
      <c r="F285"/>
      <c r="G285"/>
      <c r="H285"/>
      <c r="I285"/>
      <c r="J285"/>
      <c r="K285"/>
    </row>
    <row r="286" spans="1:13" x14ac:dyDescent="0.35">
      <c r="A286"/>
      <c r="B286"/>
      <c r="C286"/>
      <c r="D286"/>
      <c r="E286"/>
      <c r="F286"/>
      <c r="G286"/>
      <c r="H286"/>
      <c r="I286"/>
      <c r="J286"/>
      <c r="K286"/>
    </row>
    <row r="287" spans="1:13" x14ac:dyDescent="0.35">
      <c r="A287"/>
      <c r="B287"/>
      <c r="C287"/>
      <c r="D287"/>
      <c r="E287"/>
      <c r="F287"/>
      <c r="G287"/>
      <c r="H287"/>
      <c r="I287"/>
      <c r="J287"/>
      <c r="K287"/>
      <c r="M287" s="160"/>
    </row>
    <row r="288" spans="1:13" s="155" customFormat="1" x14ac:dyDescent="0.35">
      <c r="A288"/>
      <c r="B288"/>
      <c r="C288"/>
      <c r="D288"/>
      <c r="E288"/>
      <c r="F288"/>
      <c r="G288"/>
      <c r="H288"/>
      <c r="I288"/>
      <c r="J288"/>
      <c r="K288"/>
    </row>
    <row r="289" spans="1:13" x14ac:dyDescent="0.35">
      <c r="A289"/>
      <c r="B289"/>
      <c r="C289"/>
      <c r="D289"/>
      <c r="E289"/>
      <c r="F289"/>
      <c r="G289"/>
      <c r="H289"/>
      <c r="I289"/>
      <c r="J289"/>
      <c r="K289"/>
    </row>
    <row r="290" spans="1:13" x14ac:dyDescent="0.35">
      <c r="A290"/>
      <c r="B290"/>
      <c r="C290"/>
      <c r="D290"/>
      <c r="E290"/>
      <c r="F290"/>
      <c r="G290"/>
      <c r="H290"/>
      <c r="I290"/>
      <c r="J290"/>
      <c r="K290"/>
      <c r="M290" s="160"/>
    </row>
    <row r="291" spans="1:13" s="155" customFormat="1" x14ac:dyDescent="0.35">
      <c r="A291"/>
      <c r="B291"/>
      <c r="C291"/>
      <c r="D291"/>
      <c r="E291"/>
      <c r="F291"/>
      <c r="G291"/>
      <c r="H291"/>
      <c r="I291"/>
      <c r="J291"/>
      <c r="K291"/>
    </row>
    <row r="292" spans="1:13" x14ac:dyDescent="0.35">
      <c r="A292"/>
      <c r="B292"/>
      <c r="C292"/>
      <c r="D292"/>
      <c r="E292"/>
      <c r="F292"/>
      <c r="G292"/>
      <c r="H292"/>
      <c r="I292"/>
      <c r="J292"/>
      <c r="K292"/>
    </row>
    <row r="293" spans="1:13" x14ac:dyDescent="0.35">
      <c r="A293"/>
      <c r="B293"/>
      <c r="C293"/>
      <c r="D293"/>
      <c r="E293"/>
      <c r="F293"/>
      <c r="G293"/>
      <c r="H293"/>
      <c r="I293"/>
      <c r="J293"/>
      <c r="K293"/>
    </row>
    <row r="294" spans="1:13" x14ac:dyDescent="0.35">
      <c r="A294"/>
      <c r="B294"/>
      <c r="C294"/>
      <c r="D294"/>
      <c r="E294"/>
      <c r="F294"/>
      <c r="G294"/>
      <c r="H294"/>
      <c r="I294"/>
      <c r="J294"/>
      <c r="K294"/>
    </row>
    <row r="295" spans="1:13" ht="14.5" customHeight="1" x14ac:dyDescent="0.35">
      <c r="A295"/>
      <c r="B295"/>
      <c r="C295"/>
      <c r="D295"/>
      <c r="E295"/>
      <c r="F295"/>
      <c r="G295"/>
      <c r="H295"/>
      <c r="I295"/>
      <c r="J295"/>
      <c r="K295"/>
    </row>
    <row r="296" spans="1:13" ht="14.5" customHeight="1" x14ac:dyDescent="0.35">
      <c r="A296"/>
      <c r="B296"/>
      <c r="C296"/>
      <c r="D296"/>
      <c r="E296"/>
      <c r="F296"/>
      <c r="G296"/>
      <c r="H296"/>
      <c r="I296"/>
      <c r="J296"/>
      <c r="K296"/>
    </row>
    <row r="297" spans="1:13" ht="14.5" customHeight="1" x14ac:dyDescent="0.35">
      <c r="A297"/>
      <c r="B297"/>
      <c r="C297"/>
      <c r="D297"/>
      <c r="E297"/>
      <c r="F297"/>
      <c r="G297"/>
      <c r="H297"/>
      <c r="I297"/>
      <c r="J297"/>
      <c r="K297"/>
    </row>
    <row r="298" spans="1:13" ht="14.5" customHeight="1" x14ac:dyDescent="0.35">
      <c r="A298"/>
      <c r="B298"/>
      <c r="C298"/>
      <c r="D298"/>
      <c r="E298"/>
      <c r="F298"/>
      <c r="G298"/>
      <c r="H298"/>
      <c r="I298"/>
      <c r="J298"/>
      <c r="K298"/>
    </row>
    <row r="299" spans="1:13" ht="14.5" customHeight="1" x14ac:dyDescent="0.35">
      <c r="A299"/>
      <c r="B299"/>
      <c r="C299"/>
      <c r="D299"/>
      <c r="E299"/>
      <c r="F299"/>
      <c r="G299"/>
      <c r="H299"/>
      <c r="I299"/>
      <c r="J299"/>
      <c r="K299"/>
    </row>
    <row r="300" spans="1:13" ht="14.5" customHeight="1" x14ac:dyDescent="0.35">
      <c r="A300"/>
      <c r="B300"/>
      <c r="C300"/>
      <c r="D300"/>
      <c r="E300"/>
      <c r="F300"/>
      <c r="G300"/>
      <c r="H300"/>
      <c r="I300"/>
      <c r="J300"/>
      <c r="K300"/>
    </row>
    <row r="301" spans="1:13" ht="14.5" customHeight="1" x14ac:dyDescent="0.35">
      <c r="A301"/>
      <c r="B301"/>
      <c r="C301"/>
      <c r="D301"/>
      <c r="E301"/>
      <c r="F301"/>
      <c r="G301"/>
      <c r="H301"/>
      <c r="I301"/>
      <c r="J301"/>
      <c r="K301"/>
    </row>
    <row r="302" spans="1:13" s="155" customFormat="1" x14ac:dyDescent="0.35">
      <c r="A302"/>
      <c r="B302"/>
      <c r="C302"/>
      <c r="D302"/>
      <c r="E302"/>
      <c r="F302"/>
      <c r="G302"/>
      <c r="H302"/>
      <c r="I302"/>
      <c r="J302"/>
      <c r="K302"/>
    </row>
    <row r="303" spans="1:13" x14ac:dyDescent="0.35">
      <c r="A303"/>
      <c r="B303"/>
      <c r="C303"/>
      <c r="D303"/>
      <c r="E303"/>
      <c r="F303"/>
      <c r="G303"/>
      <c r="H303"/>
      <c r="I303"/>
      <c r="J303"/>
      <c r="K303"/>
    </row>
    <row r="304" spans="1:13" x14ac:dyDescent="0.35">
      <c r="A304"/>
      <c r="B304"/>
      <c r="C304"/>
      <c r="D304"/>
      <c r="E304"/>
      <c r="F304"/>
      <c r="G304"/>
      <c r="H304"/>
      <c r="I304"/>
      <c r="J304"/>
      <c r="K304"/>
    </row>
    <row r="305" spans="1:11" s="155" customFormat="1" x14ac:dyDescent="0.35">
      <c r="A305"/>
      <c r="B305"/>
      <c r="C305"/>
      <c r="D305"/>
      <c r="E305"/>
      <c r="F305"/>
      <c r="G305"/>
      <c r="H305"/>
      <c r="I305"/>
      <c r="J305"/>
      <c r="K305"/>
    </row>
    <row r="306" spans="1:11" x14ac:dyDescent="0.35">
      <c r="A306"/>
      <c r="B306"/>
      <c r="C306"/>
      <c r="D306"/>
      <c r="E306"/>
      <c r="F306"/>
      <c r="G306"/>
      <c r="H306"/>
      <c r="I306"/>
      <c r="J306"/>
      <c r="K306"/>
    </row>
    <row r="307" spans="1:11" x14ac:dyDescent="0.35">
      <c r="A307"/>
      <c r="B307"/>
      <c r="C307"/>
      <c r="D307"/>
      <c r="E307"/>
      <c r="F307"/>
      <c r="G307"/>
      <c r="H307"/>
      <c r="I307"/>
      <c r="J307"/>
      <c r="K307"/>
    </row>
    <row r="308" spans="1:11" x14ac:dyDescent="0.35">
      <c r="A308"/>
      <c r="B308"/>
      <c r="C308"/>
      <c r="D308"/>
      <c r="E308"/>
      <c r="F308"/>
      <c r="G308"/>
      <c r="H308"/>
      <c r="I308"/>
      <c r="J308"/>
      <c r="K308"/>
    </row>
    <row r="309" spans="1:11" ht="14.5" customHeight="1" x14ac:dyDescent="0.35">
      <c r="A309"/>
      <c r="B309"/>
      <c r="C309"/>
      <c r="D309"/>
      <c r="E309"/>
      <c r="F309"/>
      <c r="G309"/>
      <c r="H309"/>
      <c r="I309"/>
      <c r="J309"/>
      <c r="K309"/>
    </row>
    <row r="310" spans="1:11" ht="14.5" customHeight="1" x14ac:dyDescent="0.35">
      <c r="A310"/>
      <c r="B310"/>
      <c r="C310"/>
      <c r="D310"/>
      <c r="E310"/>
      <c r="F310"/>
      <c r="G310"/>
      <c r="H310"/>
      <c r="I310"/>
      <c r="J310"/>
      <c r="K310"/>
    </row>
    <row r="311" spans="1:11" s="155" customFormat="1" x14ac:dyDescent="0.35">
      <c r="A311"/>
      <c r="B311"/>
      <c r="C311"/>
      <c r="D311"/>
      <c r="E311"/>
      <c r="F311"/>
      <c r="G311"/>
      <c r="H311"/>
      <c r="I311"/>
      <c r="J311"/>
      <c r="K311"/>
    </row>
    <row r="312" spans="1:11" x14ac:dyDescent="0.35">
      <c r="A312"/>
      <c r="B312"/>
      <c r="C312"/>
      <c r="D312"/>
      <c r="E312"/>
      <c r="F312"/>
      <c r="G312"/>
      <c r="H312"/>
      <c r="I312"/>
      <c r="J312"/>
      <c r="K312"/>
    </row>
    <row r="313" spans="1:11" x14ac:dyDescent="0.35">
      <c r="A313"/>
      <c r="B313"/>
      <c r="C313"/>
      <c r="D313"/>
      <c r="E313"/>
      <c r="F313"/>
      <c r="G313"/>
      <c r="H313"/>
      <c r="I313"/>
      <c r="J313"/>
      <c r="K313"/>
    </row>
    <row r="314" spans="1:11" ht="14.5" customHeight="1" x14ac:dyDescent="0.35">
      <c r="A314"/>
      <c r="B314"/>
      <c r="C314"/>
      <c r="D314"/>
      <c r="E314"/>
      <c r="F314"/>
      <c r="G314"/>
      <c r="H314"/>
      <c r="I314"/>
      <c r="J314"/>
      <c r="K314"/>
    </row>
    <row r="315" spans="1:11" ht="14.5" customHeight="1" x14ac:dyDescent="0.35">
      <c r="A315"/>
      <c r="B315"/>
      <c r="C315"/>
      <c r="D315"/>
      <c r="E315"/>
      <c r="F315"/>
      <c r="G315"/>
      <c r="H315"/>
      <c r="I315"/>
      <c r="J315"/>
      <c r="K315"/>
    </row>
    <row r="316" spans="1:11" x14ac:dyDescent="0.35">
      <c r="A316"/>
      <c r="B316"/>
      <c r="C316"/>
      <c r="D316"/>
      <c r="E316"/>
      <c r="F316"/>
      <c r="G316"/>
      <c r="H316"/>
      <c r="I316"/>
      <c r="J316"/>
      <c r="K316"/>
    </row>
    <row r="317" spans="1:11" x14ac:dyDescent="0.35">
      <c r="A317"/>
      <c r="B317"/>
      <c r="C317"/>
      <c r="D317"/>
      <c r="E317"/>
      <c r="F317"/>
      <c r="G317"/>
      <c r="H317"/>
      <c r="I317"/>
      <c r="J317"/>
      <c r="K317"/>
    </row>
    <row r="318" spans="1:11" s="155" customFormat="1" x14ac:dyDescent="0.35">
      <c r="A318"/>
      <c r="B318"/>
      <c r="C318"/>
      <c r="D318"/>
      <c r="E318"/>
      <c r="F318"/>
      <c r="G318"/>
      <c r="H318"/>
      <c r="I318"/>
      <c r="J318"/>
      <c r="K318"/>
    </row>
    <row r="319" spans="1:11" x14ac:dyDescent="0.35">
      <c r="A319"/>
      <c r="B319"/>
      <c r="C319"/>
      <c r="D319"/>
      <c r="E319"/>
      <c r="F319"/>
      <c r="G319"/>
      <c r="H319"/>
      <c r="I319"/>
      <c r="J319"/>
      <c r="K319"/>
    </row>
    <row r="320" spans="1:11" x14ac:dyDescent="0.35">
      <c r="A320"/>
      <c r="B320"/>
      <c r="C320"/>
      <c r="D320"/>
      <c r="E320"/>
      <c r="F320"/>
      <c r="G320"/>
      <c r="H320"/>
      <c r="I320"/>
      <c r="J320"/>
      <c r="K320"/>
    </row>
    <row r="321" spans="1:11" x14ac:dyDescent="0.35">
      <c r="A321"/>
      <c r="B321"/>
      <c r="C321"/>
      <c r="D321"/>
      <c r="E321"/>
      <c r="F321"/>
      <c r="G321"/>
      <c r="H321"/>
      <c r="I321"/>
      <c r="J321"/>
      <c r="K321"/>
    </row>
    <row r="322" spans="1:11" x14ac:dyDescent="0.35">
      <c r="A322"/>
      <c r="B322"/>
      <c r="C322"/>
      <c r="D322"/>
      <c r="E322"/>
      <c r="F322"/>
      <c r="G322"/>
      <c r="H322"/>
      <c r="I322"/>
      <c r="J322"/>
      <c r="K322"/>
    </row>
    <row r="323" spans="1:11" x14ac:dyDescent="0.35">
      <c r="A323"/>
      <c r="B323"/>
      <c r="C323"/>
      <c r="D323"/>
      <c r="E323"/>
      <c r="F323"/>
      <c r="G323"/>
      <c r="H323"/>
      <c r="I323"/>
      <c r="J323"/>
      <c r="K323"/>
    </row>
    <row r="324" spans="1:11" x14ac:dyDescent="0.35">
      <c r="A324"/>
      <c r="B324"/>
      <c r="C324"/>
      <c r="D324"/>
      <c r="E324"/>
      <c r="F324"/>
      <c r="G324"/>
      <c r="H324"/>
      <c r="I324"/>
      <c r="J324"/>
      <c r="K324"/>
    </row>
    <row r="325" spans="1:11" s="155" customFormat="1" x14ac:dyDescent="0.35">
      <c r="A325"/>
      <c r="B325"/>
      <c r="C325"/>
      <c r="D325"/>
      <c r="E325"/>
      <c r="F325"/>
      <c r="G325"/>
      <c r="H325"/>
      <c r="I325"/>
      <c r="J325"/>
      <c r="K325"/>
    </row>
    <row r="326" spans="1:11" x14ac:dyDescent="0.35">
      <c r="A326"/>
      <c r="B326"/>
      <c r="C326"/>
      <c r="D326"/>
      <c r="E326"/>
      <c r="F326"/>
      <c r="G326"/>
      <c r="H326"/>
      <c r="I326"/>
      <c r="J326"/>
      <c r="K326"/>
    </row>
    <row r="327" spans="1:11" x14ac:dyDescent="0.35">
      <c r="A327"/>
      <c r="B327"/>
      <c r="C327"/>
      <c r="D327"/>
      <c r="E327"/>
      <c r="F327"/>
      <c r="G327"/>
      <c r="H327"/>
      <c r="I327"/>
      <c r="J327"/>
      <c r="K327"/>
    </row>
    <row r="328" spans="1:11" x14ac:dyDescent="0.35">
      <c r="A328"/>
      <c r="B328"/>
      <c r="C328"/>
      <c r="D328"/>
      <c r="E328"/>
      <c r="F328"/>
      <c r="G328"/>
      <c r="H328"/>
      <c r="I328"/>
      <c r="J328"/>
      <c r="K328"/>
    </row>
    <row r="329" spans="1:11" x14ac:dyDescent="0.35">
      <c r="A329"/>
      <c r="B329"/>
      <c r="C329"/>
      <c r="D329"/>
      <c r="E329"/>
      <c r="F329"/>
      <c r="G329"/>
      <c r="H329"/>
      <c r="I329"/>
      <c r="J329"/>
      <c r="K329"/>
    </row>
    <row r="330" spans="1:11" x14ac:dyDescent="0.35">
      <c r="A330"/>
      <c r="B330"/>
      <c r="C330"/>
      <c r="D330"/>
      <c r="E330"/>
      <c r="F330"/>
      <c r="G330"/>
      <c r="H330"/>
      <c r="I330"/>
      <c r="J330"/>
      <c r="K330"/>
    </row>
    <row r="331" spans="1:11" s="155" customFormat="1" x14ac:dyDescent="0.35">
      <c r="A331"/>
      <c r="B331"/>
      <c r="C331"/>
      <c r="D331"/>
      <c r="E331"/>
      <c r="F331"/>
      <c r="G331"/>
      <c r="H331"/>
      <c r="I331"/>
      <c r="J331"/>
      <c r="K331"/>
    </row>
    <row r="332" spans="1:11" x14ac:dyDescent="0.35">
      <c r="A332"/>
      <c r="B332"/>
      <c r="C332"/>
      <c r="D332"/>
      <c r="E332"/>
      <c r="F332"/>
      <c r="G332"/>
      <c r="H332"/>
      <c r="I332"/>
      <c r="J332"/>
      <c r="K332"/>
    </row>
    <row r="333" spans="1:11" x14ac:dyDescent="0.35">
      <c r="A333"/>
      <c r="B333"/>
      <c r="C333"/>
      <c r="D333"/>
      <c r="E333"/>
      <c r="F333"/>
      <c r="G333"/>
      <c r="H333"/>
      <c r="I333"/>
      <c r="J333"/>
      <c r="K333"/>
    </row>
    <row r="334" spans="1:11" s="155" customFormat="1" x14ac:dyDescent="0.35">
      <c r="A334"/>
      <c r="B334"/>
      <c r="C334"/>
      <c r="D334"/>
      <c r="E334"/>
      <c r="F334"/>
      <c r="G334"/>
      <c r="H334"/>
      <c r="I334"/>
      <c r="J334"/>
      <c r="K334"/>
    </row>
    <row r="335" spans="1:11" x14ac:dyDescent="0.35">
      <c r="A335"/>
      <c r="B335"/>
      <c r="C335"/>
      <c r="D335"/>
      <c r="E335"/>
      <c r="F335"/>
      <c r="G335"/>
      <c r="H335"/>
      <c r="I335"/>
      <c r="J335"/>
      <c r="K335"/>
    </row>
    <row r="336" spans="1:11" x14ac:dyDescent="0.35">
      <c r="A336"/>
      <c r="B336"/>
      <c r="C336"/>
      <c r="D336"/>
      <c r="E336"/>
      <c r="F336"/>
      <c r="G336"/>
      <c r="H336"/>
      <c r="I336"/>
      <c r="J336"/>
      <c r="K336"/>
    </row>
    <row r="337" spans="1:11" s="155" customFormat="1" x14ac:dyDescent="0.35">
      <c r="A337"/>
      <c r="B337"/>
      <c r="C337"/>
      <c r="D337"/>
      <c r="E337"/>
      <c r="F337"/>
      <c r="G337"/>
      <c r="H337"/>
      <c r="I337"/>
      <c r="J337"/>
      <c r="K337"/>
    </row>
    <row r="338" spans="1:11" x14ac:dyDescent="0.35">
      <c r="A338"/>
      <c r="B338"/>
      <c r="C338"/>
      <c r="D338"/>
      <c r="E338"/>
      <c r="F338"/>
      <c r="G338"/>
      <c r="H338"/>
      <c r="I338"/>
      <c r="J338"/>
      <c r="K338"/>
    </row>
    <row r="339" spans="1:11" x14ac:dyDescent="0.35">
      <c r="A339"/>
      <c r="B339"/>
      <c r="C339"/>
      <c r="D339"/>
      <c r="E339"/>
      <c r="F339"/>
      <c r="G339"/>
      <c r="H339"/>
      <c r="I339"/>
      <c r="J339"/>
      <c r="K339"/>
    </row>
    <row r="340" spans="1:11" s="155" customFormat="1" x14ac:dyDescent="0.35">
      <c r="A340"/>
      <c r="B340"/>
      <c r="C340"/>
      <c r="D340"/>
      <c r="E340"/>
      <c r="F340"/>
      <c r="G340"/>
      <c r="H340"/>
      <c r="I340"/>
      <c r="J340"/>
      <c r="K340"/>
    </row>
    <row r="341" spans="1:11" x14ac:dyDescent="0.35">
      <c r="A341"/>
      <c r="B341"/>
      <c r="C341"/>
      <c r="D341"/>
      <c r="E341"/>
      <c r="F341"/>
      <c r="G341"/>
      <c r="H341"/>
      <c r="I341"/>
      <c r="J341"/>
      <c r="K341"/>
    </row>
    <row r="342" spans="1:11" x14ac:dyDescent="0.35">
      <c r="A342"/>
      <c r="B342"/>
      <c r="C342"/>
      <c r="D342"/>
      <c r="E342"/>
      <c r="F342"/>
      <c r="G342"/>
      <c r="H342"/>
      <c r="I342"/>
      <c r="J342"/>
      <c r="K342"/>
    </row>
    <row r="343" spans="1:11" s="155" customFormat="1" x14ac:dyDescent="0.35">
      <c r="A343"/>
      <c r="B343"/>
      <c r="C343"/>
      <c r="D343"/>
      <c r="E343"/>
      <c r="F343"/>
      <c r="G343"/>
      <c r="H343"/>
      <c r="I343"/>
      <c r="J343"/>
      <c r="K343"/>
    </row>
    <row r="344" spans="1:11" x14ac:dyDescent="0.35">
      <c r="A344"/>
      <c r="B344"/>
      <c r="C344"/>
      <c r="D344"/>
      <c r="E344"/>
      <c r="F344"/>
      <c r="G344"/>
      <c r="H344"/>
      <c r="I344"/>
      <c r="J344"/>
      <c r="K344"/>
    </row>
    <row r="345" spans="1:11" x14ac:dyDescent="0.35">
      <c r="A345"/>
      <c r="B345"/>
      <c r="C345"/>
      <c r="D345"/>
      <c r="E345"/>
      <c r="F345"/>
      <c r="G345"/>
      <c r="H345"/>
      <c r="I345"/>
      <c r="J345"/>
      <c r="K345"/>
    </row>
    <row r="346" spans="1:11" s="155" customFormat="1" x14ac:dyDescent="0.35">
      <c r="A346"/>
      <c r="B346"/>
      <c r="C346"/>
      <c r="D346"/>
      <c r="E346"/>
      <c r="F346"/>
      <c r="G346"/>
      <c r="H346"/>
      <c r="I346"/>
      <c r="J346"/>
      <c r="K346"/>
    </row>
    <row r="347" spans="1:11" x14ac:dyDescent="0.35">
      <c r="A347"/>
      <c r="B347"/>
      <c r="C347"/>
      <c r="D347"/>
      <c r="E347"/>
      <c r="F347"/>
      <c r="G347"/>
      <c r="H347"/>
      <c r="I347"/>
      <c r="J347"/>
      <c r="K347"/>
    </row>
    <row r="348" spans="1:11" x14ac:dyDescent="0.35">
      <c r="A348"/>
      <c r="B348"/>
      <c r="C348"/>
      <c r="D348"/>
      <c r="E348"/>
      <c r="F348"/>
      <c r="G348"/>
      <c r="H348"/>
      <c r="I348"/>
      <c r="J348"/>
      <c r="K348"/>
    </row>
    <row r="349" spans="1:11" s="155" customFormat="1" x14ac:dyDescent="0.35">
      <c r="A349"/>
      <c r="B349"/>
      <c r="C349"/>
      <c r="D349"/>
      <c r="E349"/>
      <c r="F349"/>
      <c r="G349"/>
      <c r="H349"/>
      <c r="I349"/>
      <c r="J349"/>
      <c r="K349"/>
    </row>
    <row r="350" spans="1:11" x14ac:dyDescent="0.35">
      <c r="A350"/>
      <c r="B350"/>
      <c r="C350"/>
      <c r="D350"/>
      <c r="E350"/>
      <c r="F350"/>
      <c r="G350"/>
      <c r="H350"/>
      <c r="I350"/>
      <c r="J350"/>
      <c r="K350"/>
    </row>
    <row r="351" spans="1:11" x14ac:dyDescent="0.35">
      <c r="A351"/>
      <c r="B351"/>
      <c r="C351"/>
      <c r="D351"/>
      <c r="E351"/>
      <c r="F351"/>
      <c r="G351"/>
      <c r="H351"/>
      <c r="I351"/>
      <c r="J351"/>
      <c r="K351"/>
    </row>
    <row r="352" spans="1:11" x14ac:dyDescent="0.35">
      <c r="A352"/>
      <c r="B352"/>
      <c r="C352"/>
      <c r="D352"/>
      <c r="E352"/>
      <c r="F352"/>
      <c r="G352"/>
      <c r="H352"/>
      <c r="I352"/>
      <c r="J352"/>
      <c r="K352"/>
    </row>
    <row r="353" spans="1:11" s="155" customFormat="1" x14ac:dyDescent="0.35">
      <c r="A353"/>
      <c r="B353"/>
      <c r="C353"/>
      <c r="D353"/>
      <c r="E353"/>
      <c r="F353"/>
      <c r="G353"/>
      <c r="H353"/>
      <c r="I353"/>
      <c r="J353"/>
      <c r="K353"/>
    </row>
    <row r="354" spans="1:11" x14ac:dyDescent="0.35">
      <c r="A354"/>
      <c r="B354"/>
      <c r="C354"/>
      <c r="D354"/>
      <c r="E354"/>
      <c r="F354"/>
      <c r="G354"/>
      <c r="H354"/>
      <c r="I354"/>
      <c r="J354"/>
      <c r="K354"/>
    </row>
    <row r="355" spans="1:11" x14ac:dyDescent="0.35">
      <c r="A355"/>
      <c r="B355"/>
      <c r="C355"/>
      <c r="D355"/>
      <c r="E355"/>
      <c r="F355"/>
      <c r="G355"/>
      <c r="H355"/>
      <c r="I355"/>
      <c r="J355"/>
      <c r="K355"/>
    </row>
    <row r="356" spans="1:11" x14ac:dyDescent="0.35">
      <c r="A356"/>
      <c r="B356"/>
      <c r="C356"/>
      <c r="D356"/>
      <c r="E356"/>
      <c r="F356"/>
      <c r="G356"/>
      <c r="H356"/>
      <c r="I356"/>
      <c r="J356"/>
      <c r="K356"/>
    </row>
    <row r="357" spans="1:11" s="155" customFormat="1" x14ac:dyDescent="0.35">
      <c r="A357"/>
      <c r="B357"/>
      <c r="C357"/>
      <c r="D357"/>
      <c r="E357"/>
      <c r="F357"/>
      <c r="G357"/>
      <c r="H357"/>
      <c r="I357"/>
      <c r="J357"/>
      <c r="K357"/>
    </row>
    <row r="358" spans="1:11" x14ac:dyDescent="0.35">
      <c r="A358"/>
      <c r="B358"/>
      <c r="C358"/>
      <c r="D358"/>
      <c r="E358"/>
      <c r="F358"/>
      <c r="G358"/>
      <c r="H358"/>
      <c r="I358"/>
      <c r="J358"/>
      <c r="K358"/>
    </row>
    <row r="359" spans="1:11" x14ac:dyDescent="0.35">
      <c r="A359"/>
      <c r="B359"/>
      <c r="C359"/>
      <c r="D359"/>
      <c r="E359"/>
      <c r="F359"/>
      <c r="G359"/>
      <c r="H359"/>
      <c r="I359"/>
      <c r="J359"/>
      <c r="K359"/>
    </row>
    <row r="360" spans="1:11" s="155" customFormat="1" x14ac:dyDescent="0.35">
      <c r="A360"/>
      <c r="B360"/>
      <c r="C360"/>
      <c r="D360"/>
      <c r="E360"/>
      <c r="F360"/>
      <c r="G360"/>
      <c r="H360"/>
      <c r="I360"/>
      <c r="J360"/>
      <c r="K360"/>
    </row>
    <row r="361" spans="1:11" x14ac:dyDescent="0.35">
      <c r="A361"/>
      <c r="B361"/>
      <c r="C361"/>
      <c r="D361"/>
      <c r="E361"/>
      <c r="F361"/>
      <c r="G361"/>
      <c r="H361"/>
      <c r="I361"/>
      <c r="J361"/>
      <c r="K361"/>
    </row>
    <row r="362" spans="1:11" x14ac:dyDescent="0.35">
      <c r="A362"/>
      <c r="B362"/>
      <c r="C362"/>
      <c r="D362"/>
      <c r="E362"/>
      <c r="F362"/>
      <c r="G362"/>
      <c r="H362"/>
      <c r="I362"/>
      <c r="J362"/>
      <c r="K362"/>
    </row>
    <row r="363" spans="1:11" s="155" customFormat="1" x14ac:dyDescent="0.35">
      <c r="A363"/>
      <c r="B363"/>
      <c r="C363"/>
      <c r="D363"/>
      <c r="E363"/>
      <c r="F363"/>
      <c r="G363"/>
      <c r="H363"/>
      <c r="I363"/>
      <c r="J363"/>
      <c r="K363"/>
    </row>
    <row r="364" spans="1:11" x14ac:dyDescent="0.35">
      <c r="A364"/>
      <c r="B364"/>
      <c r="C364"/>
      <c r="D364"/>
      <c r="E364"/>
      <c r="F364"/>
      <c r="G364"/>
      <c r="H364"/>
      <c r="I364"/>
      <c r="J364"/>
      <c r="K364"/>
    </row>
    <row r="365" spans="1:11" x14ac:dyDescent="0.35">
      <c r="A365"/>
      <c r="B365"/>
      <c r="C365"/>
      <c r="D365"/>
      <c r="E365"/>
      <c r="F365"/>
      <c r="G365"/>
      <c r="H365"/>
      <c r="I365"/>
      <c r="J365"/>
      <c r="K365"/>
    </row>
    <row r="366" spans="1:11" s="155" customFormat="1" x14ac:dyDescent="0.35">
      <c r="A366"/>
      <c r="B366"/>
      <c r="C366"/>
      <c r="D366"/>
      <c r="E366"/>
      <c r="F366"/>
      <c r="G366"/>
      <c r="H366"/>
      <c r="I366"/>
      <c r="J366"/>
      <c r="K366"/>
    </row>
    <row r="367" spans="1:11" x14ac:dyDescent="0.35">
      <c r="A367"/>
      <c r="B367"/>
      <c r="C367"/>
      <c r="D367"/>
      <c r="E367"/>
      <c r="F367"/>
      <c r="G367"/>
      <c r="H367"/>
      <c r="I367"/>
      <c r="J367"/>
      <c r="K367"/>
    </row>
    <row r="368" spans="1:11" x14ac:dyDescent="0.35">
      <c r="A368"/>
      <c r="B368"/>
      <c r="C368"/>
      <c r="D368"/>
      <c r="E368"/>
      <c r="F368"/>
      <c r="G368"/>
      <c r="H368"/>
      <c r="I368"/>
      <c r="J368"/>
      <c r="K368"/>
    </row>
    <row r="369" spans="1:11" s="155" customFormat="1" x14ac:dyDescent="0.35">
      <c r="A369"/>
      <c r="B369"/>
      <c r="C369"/>
      <c r="D369"/>
      <c r="E369"/>
      <c r="F369"/>
      <c r="G369"/>
      <c r="H369"/>
      <c r="I369"/>
      <c r="J369"/>
      <c r="K369"/>
    </row>
    <row r="370" spans="1:11" x14ac:dyDescent="0.35">
      <c r="A370"/>
      <c r="B370"/>
      <c r="C370"/>
      <c r="D370"/>
      <c r="E370"/>
      <c r="F370"/>
      <c r="G370"/>
      <c r="H370"/>
      <c r="I370"/>
      <c r="J370"/>
      <c r="K370"/>
    </row>
    <row r="371" spans="1:11" x14ac:dyDescent="0.35">
      <c r="A371"/>
      <c r="B371"/>
      <c r="C371"/>
      <c r="D371"/>
      <c r="E371"/>
      <c r="F371"/>
      <c r="G371"/>
      <c r="H371"/>
      <c r="I371"/>
      <c r="J371"/>
      <c r="K371"/>
    </row>
    <row r="372" spans="1:11" s="155" customFormat="1" x14ac:dyDescent="0.35">
      <c r="A372"/>
      <c r="B372"/>
      <c r="C372"/>
      <c r="D372"/>
      <c r="E372"/>
      <c r="F372"/>
      <c r="G372"/>
      <c r="H372"/>
      <c r="I372"/>
      <c r="J372"/>
      <c r="K372"/>
    </row>
    <row r="373" spans="1:11" x14ac:dyDescent="0.35">
      <c r="A373"/>
      <c r="B373"/>
      <c r="C373"/>
      <c r="D373"/>
      <c r="E373"/>
      <c r="F373"/>
      <c r="G373"/>
      <c r="H373"/>
      <c r="I373"/>
      <c r="J373"/>
      <c r="K373"/>
    </row>
    <row r="374" spans="1:11" x14ac:dyDescent="0.35">
      <c r="A374"/>
      <c r="B374"/>
      <c r="C374"/>
      <c r="D374"/>
      <c r="E374"/>
      <c r="F374"/>
      <c r="G374"/>
      <c r="H374"/>
      <c r="I374"/>
      <c r="J374"/>
      <c r="K374"/>
    </row>
    <row r="375" spans="1:11" x14ac:dyDescent="0.35">
      <c r="A375"/>
      <c r="B375"/>
      <c r="C375"/>
      <c r="D375"/>
      <c r="E375"/>
      <c r="F375"/>
      <c r="G375"/>
      <c r="H375"/>
      <c r="I375"/>
      <c r="J375"/>
      <c r="K375"/>
    </row>
    <row r="376" spans="1:11" x14ac:dyDescent="0.35">
      <c r="A376"/>
      <c r="B376"/>
      <c r="C376"/>
      <c r="D376"/>
      <c r="E376"/>
      <c r="F376"/>
      <c r="G376"/>
      <c r="H376"/>
      <c r="I376"/>
      <c r="J376"/>
      <c r="K376"/>
    </row>
    <row r="377" spans="1:11" x14ac:dyDescent="0.35">
      <c r="A377"/>
      <c r="B377"/>
      <c r="C377"/>
      <c r="D377"/>
      <c r="E377"/>
      <c r="F377"/>
      <c r="G377"/>
      <c r="H377"/>
      <c r="I377"/>
      <c r="J377"/>
      <c r="K377"/>
    </row>
    <row r="378" spans="1:11" x14ac:dyDescent="0.35">
      <c r="A378"/>
      <c r="B378"/>
      <c r="C378"/>
      <c r="D378"/>
      <c r="E378"/>
      <c r="F378"/>
      <c r="G378"/>
      <c r="H378"/>
      <c r="I378"/>
      <c r="J378"/>
      <c r="K378"/>
    </row>
    <row r="379" spans="1:11" x14ac:dyDescent="0.35">
      <c r="A379"/>
      <c r="B379"/>
      <c r="C379"/>
      <c r="D379"/>
      <c r="E379"/>
      <c r="F379"/>
      <c r="G379"/>
      <c r="H379"/>
      <c r="I379"/>
      <c r="J379"/>
      <c r="K379"/>
    </row>
    <row r="380" spans="1:11" x14ac:dyDescent="0.35">
      <c r="A380"/>
      <c r="B380"/>
      <c r="C380"/>
      <c r="D380"/>
      <c r="E380"/>
      <c r="F380"/>
      <c r="G380"/>
      <c r="H380"/>
      <c r="I380"/>
      <c r="J380"/>
      <c r="K380"/>
    </row>
    <row r="381" spans="1:11" x14ac:dyDescent="0.35">
      <c r="A381"/>
      <c r="B381"/>
      <c r="C381"/>
      <c r="D381"/>
      <c r="E381"/>
      <c r="F381"/>
      <c r="G381"/>
      <c r="H381"/>
      <c r="I381"/>
      <c r="J381"/>
      <c r="K381"/>
    </row>
    <row r="382" spans="1:11" x14ac:dyDescent="0.35">
      <c r="A382"/>
      <c r="B382"/>
      <c r="C382"/>
      <c r="D382"/>
      <c r="E382"/>
      <c r="F382"/>
      <c r="G382"/>
      <c r="H382"/>
      <c r="I382"/>
      <c r="J382"/>
      <c r="K382"/>
    </row>
    <row r="383" spans="1:11" x14ac:dyDescent="0.35">
      <c r="A383"/>
      <c r="B383"/>
      <c r="C383"/>
      <c r="D383"/>
      <c r="E383"/>
      <c r="F383"/>
      <c r="G383"/>
      <c r="H383"/>
      <c r="I383"/>
      <c r="J383"/>
      <c r="K383"/>
    </row>
    <row r="384" spans="1:11" x14ac:dyDescent="0.35">
      <c r="A384"/>
      <c r="B384"/>
      <c r="C384"/>
      <c r="D384"/>
      <c r="E384"/>
      <c r="F384"/>
      <c r="G384"/>
      <c r="H384"/>
      <c r="I384"/>
      <c r="J384"/>
      <c r="K384"/>
    </row>
    <row r="385" spans="1:11" x14ac:dyDescent="0.35">
      <c r="A385"/>
      <c r="B385"/>
      <c r="C385"/>
      <c r="D385"/>
      <c r="E385"/>
      <c r="F385"/>
      <c r="G385"/>
      <c r="H385"/>
      <c r="I385"/>
      <c r="J385"/>
      <c r="K385"/>
    </row>
    <row r="386" spans="1:11" x14ac:dyDescent="0.35">
      <c r="A386"/>
      <c r="B386"/>
      <c r="C386"/>
      <c r="D386"/>
      <c r="E386"/>
      <c r="F386"/>
      <c r="G386"/>
      <c r="H386"/>
      <c r="I386"/>
      <c r="J386"/>
      <c r="K386"/>
    </row>
    <row r="387" spans="1:11" x14ac:dyDescent="0.35">
      <c r="A387"/>
      <c r="B387"/>
      <c r="C387"/>
      <c r="D387"/>
      <c r="E387"/>
      <c r="F387"/>
      <c r="G387"/>
      <c r="H387"/>
      <c r="I387"/>
      <c r="J387"/>
      <c r="K387"/>
    </row>
    <row r="388" spans="1:11" x14ac:dyDescent="0.35">
      <c r="A388"/>
      <c r="B388"/>
      <c r="C388"/>
      <c r="D388"/>
      <c r="E388"/>
      <c r="F388"/>
      <c r="G388"/>
      <c r="H388"/>
      <c r="I388"/>
      <c r="J388"/>
      <c r="K388"/>
    </row>
    <row r="389" spans="1:11" x14ac:dyDescent="0.35">
      <c r="A389"/>
      <c r="B389"/>
      <c r="C389"/>
      <c r="D389"/>
      <c r="E389"/>
      <c r="F389"/>
      <c r="G389"/>
      <c r="H389"/>
      <c r="I389"/>
      <c r="J389"/>
      <c r="K389"/>
    </row>
    <row r="390" spans="1:11" x14ac:dyDescent="0.35">
      <c r="A390"/>
      <c r="B390"/>
      <c r="C390"/>
      <c r="D390"/>
      <c r="E390"/>
      <c r="F390"/>
      <c r="G390"/>
      <c r="H390"/>
      <c r="I390"/>
      <c r="J390"/>
      <c r="K390"/>
    </row>
    <row r="391" spans="1:11" x14ac:dyDescent="0.35">
      <c r="A391"/>
      <c r="B391"/>
      <c r="C391"/>
      <c r="D391"/>
      <c r="E391"/>
      <c r="F391"/>
      <c r="G391"/>
      <c r="H391"/>
      <c r="I391"/>
      <c r="J391"/>
      <c r="K391"/>
    </row>
    <row r="392" spans="1:11" x14ac:dyDescent="0.35">
      <c r="A392"/>
      <c r="B392"/>
      <c r="C392"/>
      <c r="D392"/>
      <c r="E392"/>
      <c r="F392"/>
      <c r="G392"/>
      <c r="H392"/>
      <c r="I392"/>
      <c r="J392"/>
      <c r="K392"/>
    </row>
    <row r="393" spans="1:11" x14ac:dyDescent="0.35">
      <c r="A393"/>
      <c r="B393"/>
      <c r="C393"/>
      <c r="D393"/>
      <c r="E393"/>
      <c r="F393"/>
      <c r="G393"/>
      <c r="H393"/>
      <c r="I393"/>
      <c r="J393"/>
      <c r="K393"/>
    </row>
    <row r="394" spans="1:11" s="155" customFormat="1" x14ac:dyDescent="0.35">
      <c r="A394"/>
      <c r="B394"/>
      <c r="C394"/>
      <c r="D394"/>
      <c r="E394"/>
      <c r="F394"/>
      <c r="G394"/>
      <c r="H394"/>
      <c r="I394"/>
      <c r="J394"/>
      <c r="K394"/>
    </row>
    <row r="395" spans="1:11" x14ac:dyDescent="0.35">
      <c r="A395"/>
      <c r="B395"/>
      <c r="C395"/>
      <c r="D395"/>
      <c r="E395"/>
      <c r="F395"/>
      <c r="G395"/>
      <c r="H395"/>
      <c r="I395"/>
      <c r="J395"/>
      <c r="K395"/>
    </row>
    <row r="396" spans="1:11" x14ac:dyDescent="0.35">
      <c r="A396"/>
      <c r="B396"/>
      <c r="C396"/>
      <c r="D396"/>
      <c r="E396"/>
      <c r="F396"/>
      <c r="G396"/>
      <c r="H396"/>
      <c r="I396"/>
      <c r="J396"/>
      <c r="K396"/>
    </row>
    <row r="397" spans="1:11" x14ac:dyDescent="0.35">
      <c r="A397"/>
      <c r="B397"/>
      <c r="C397"/>
      <c r="D397"/>
      <c r="E397"/>
      <c r="F397"/>
      <c r="G397"/>
      <c r="H397"/>
      <c r="I397"/>
      <c r="J397"/>
      <c r="K397"/>
    </row>
    <row r="398" spans="1:11" ht="14.5" customHeight="1" x14ac:dyDescent="0.35">
      <c r="A398"/>
      <c r="B398"/>
      <c r="C398"/>
      <c r="D398"/>
      <c r="E398"/>
      <c r="F398"/>
      <c r="G398"/>
      <c r="H398"/>
      <c r="I398"/>
      <c r="J398"/>
      <c r="K398"/>
    </row>
    <row r="399" spans="1:11" ht="14.5" customHeight="1" x14ac:dyDescent="0.35">
      <c r="A399"/>
      <c r="B399"/>
      <c r="C399"/>
      <c r="D399"/>
      <c r="E399"/>
      <c r="F399"/>
      <c r="G399"/>
      <c r="H399"/>
      <c r="I399"/>
      <c r="J399"/>
      <c r="K399"/>
    </row>
    <row r="400" spans="1:11" ht="14.5" customHeight="1" x14ac:dyDescent="0.35">
      <c r="A400"/>
      <c r="B400"/>
      <c r="C400"/>
      <c r="D400"/>
      <c r="E400"/>
      <c r="F400"/>
      <c r="G400"/>
      <c r="H400"/>
      <c r="I400"/>
      <c r="J400"/>
      <c r="K400"/>
    </row>
    <row r="401" spans="1:11" ht="14.5" customHeight="1" x14ac:dyDescent="0.35">
      <c r="A401"/>
      <c r="B401"/>
      <c r="C401"/>
      <c r="D401"/>
      <c r="E401"/>
      <c r="F401"/>
      <c r="G401"/>
      <c r="H401"/>
      <c r="I401"/>
      <c r="J401"/>
      <c r="K401"/>
    </row>
    <row r="402" spans="1:11" ht="14.5" customHeight="1" x14ac:dyDescent="0.35">
      <c r="A402"/>
      <c r="B402"/>
      <c r="C402"/>
      <c r="D402"/>
      <c r="E402"/>
      <c r="F402"/>
      <c r="G402"/>
      <c r="H402"/>
      <c r="I402"/>
      <c r="J402"/>
      <c r="K402"/>
    </row>
    <row r="403" spans="1:11" ht="14.5" customHeight="1" x14ac:dyDescent="0.35">
      <c r="A403"/>
      <c r="B403"/>
      <c r="C403"/>
      <c r="D403"/>
      <c r="E403"/>
      <c r="F403"/>
      <c r="G403"/>
      <c r="H403"/>
      <c r="I403"/>
      <c r="J403"/>
      <c r="K403"/>
    </row>
    <row r="404" spans="1:11" ht="14.5" customHeight="1" x14ac:dyDescent="0.35">
      <c r="A404"/>
      <c r="B404"/>
      <c r="C404"/>
      <c r="D404"/>
      <c r="E404"/>
      <c r="F404"/>
      <c r="G404"/>
      <c r="H404"/>
      <c r="I404"/>
      <c r="J404"/>
      <c r="K404"/>
    </row>
    <row r="405" spans="1:11" s="155" customFormat="1" x14ac:dyDescent="0.35">
      <c r="A405"/>
      <c r="B405"/>
      <c r="C405"/>
      <c r="D405"/>
      <c r="E405"/>
      <c r="F405"/>
      <c r="G405"/>
      <c r="H405"/>
      <c r="I405"/>
      <c r="J405"/>
      <c r="K405"/>
    </row>
    <row r="406" spans="1:11" x14ac:dyDescent="0.35">
      <c r="A406"/>
      <c r="B406"/>
      <c r="C406"/>
      <c r="D406"/>
      <c r="E406"/>
      <c r="F406"/>
      <c r="G406"/>
      <c r="H406"/>
      <c r="I406"/>
      <c r="J406"/>
      <c r="K406"/>
    </row>
    <row r="407" spans="1:11" x14ac:dyDescent="0.35">
      <c r="A407"/>
      <c r="B407"/>
      <c r="C407"/>
      <c r="D407"/>
      <c r="E407"/>
      <c r="F407"/>
      <c r="G407"/>
      <c r="H407"/>
      <c r="I407"/>
      <c r="J407"/>
      <c r="K407"/>
    </row>
    <row r="408" spans="1:11" s="155" customFormat="1" x14ac:dyDescent="0.35">
      <c r="A408"/>
      <c r="B408"/>
      <c r="C408"/>
      <c r="D408"/>
      <c r="E408"/>
      <c r="F408"/>
      <c r="G408"/>
      <c r="H408"/>
      <c r="I408"/>
      <c r="J408"/>
      <c r="K408"/>
    </row>
    <row r="409" spans="1:11" x14ac:dyDescent="0.35">
      <c r="A409"/>
      <c r="B409"/>
      <c r="C409"/>
      <c r="D409"/>
      <c r="E409"/>
      <c r="F409"/>
      <c r="G409"/>
      <c r="H409"/>
      <c r="I409"/>
      <c r="J409"/>
      <c r="K409"/>
    </row>
    <row r="410" spans="1:11" x14ac:dyDescent="0.35">
      <c r="A410"/>
      <c r="B410"/>
      <c r="C410"/>
      <c r="D410"/>
      <c r="E410"/>
      <c r="F410"/>
      <c r="G410"/>
      <c r="H410"/>
      <c r="I410"/>
      <c r="J410"/>
      <c r="K410"/>
    </row>
    <row r="411" spans="1:11" s="155" customFormat="1" x14ac:dyDescent="0.35">
      <c r="A411"/>
      <c r="B411"/>
      <c r="C411"/>
      <c r="D411"/>
      <c r="E411"/>
      <c r="F411"/>
      <c r="G411"/>
      <c r="H411"/>
      <c r="I411"/>
      <c r="J411"/>
      <c r="K411"/>
    </row>
    <row r="412" spans="1:11" x14ac:dyDescent="0.35">
      <c r="A412"/>
      <c r="B412"/>
      <c r="C412"/>
      <c r="D412"/>
      <c r="E412"/>
      <c r="F412"/>
      <c r="G412"/>
      <c r="H412"/>
      <c r="I412"/>
      <c r="J412"/>
      <c r="K412"/>
    </row>
    <row r="413" spans="1:11" x14ac:dyDescent="0.35">
      <c r="A413"/>
      <c r="B413"/>
      <c r="C413"/>
      <c r="D413"/>
      <c r="E413"/>
      <c r="F413"/>
      <c r="G413"/>
      <c r="H413"/>
      <c r="I413"/>
      <c r="J413"/>
      <c r="K413"/>
    </row>
    <row r="414" spans="1:11" s="155" customFormat="1" x14ac:dyDescent="0.35">
      <c r="A414"/>
      <c r="B414"/>
      <c r="C414"/>
      <c r="D414"/>
      <c r="E414"/>
      <c r="F414"/>
      <c r="G414"/>
      <c r="H414"/>
      <c r="I414"/>
      <c r="J414"/>
      <c r="K414"/>
    </row>
    <row r="415" spans="1:11" x14ac:dyDescent="0.35">
      <c r="A415"/>
      <c r="B415"/>
      <c r="C415"/>
      <c r="D415"/>
      <c r="E415"/>
      <c r="F415"/>
      <c r="G415"/>
      <c r="H415"/>
      <c r="I415"/>
      <c r="J415"/>
      <c r="K415"/>
    </row>
    <row r="416" spans="1:11" x14ac:dyDescent="0.35">
      <c r="A416"/>
      <c r="B416"/>
      <c r="C416"/>
      <c r="D416"/>
      <c r="E416"/>
      <c r="F416"/>
      <c r="G416"/>
      <c r="H416"/>
      <c r="I416"/>
      <c r="J416"/>
      <c r="K416"/>
    </row>
    <row r="417" spans="1:11" s="155" customFormat="1" x14ac:dyDescent="0.35">
      <c r="A417"/>
      <c r="B417"/>
      <c r="C417"/>
      <c r="D417"/>
      <c r="E417"/>
      <c r="F417"/>
      <c r="G417"/>
      <c r="H417"/>
      <c r="I417"/>
      <c r="J417"/>
      <c r="K417"/>
    </row>
    <row r="418" spans="1:11" x14ac:dyDescent="0.35">
      <c r="A418"/>
      <c r="B418"/>
      <c r="C418"/>
      <c r="D418"/>
      <c r="E418"/>
      <c r="F418"/>
      <c r="G418"/>
      <c r="H418"/>
      <c r="I418"/>
      <c r="J418"/>
      <c r="K418"/>
    </row>
    <row r="419" spans="1:11" x14ac:dyDescent="0.35">
      <c r="A419"/>
      <c r="B419"/>
      <c r="C419"/>
      <c r="D419"/>
      <c r="E419"/>
      <c r="F419"/>
      <c r="G419"/>
      <c r="H419"/>
      <c r="I419"/>
      <c r="J419"/>
      <c r="K419"/>
    </row>
    <row r="420" spans="1:11" x14ac:dyDescent="0.35">
      <c r="A420"/>
      <c r="B420"/>
      <c r="C420"/>
      <c r="D420"/>
      <c r="E420"/>
      <c r="F420"/>
      <c r="G420"/>
      <c r="H420"/>
      <c r="I420"/>
      <c r="J420"/>
      <c r="K420"/>
    </row>
    <row r="421" spans="1:11" x14ac:dyDescent="0.35">
      <c r="A421"/>
      <c r="B421"/>
      <c r="C421"/>
      <c r="D421"/>
      <c r="E421"/>
      <c r="F421"/>
      <c r="G421"/>
      <c r="H421"/>
      <c r="I421"/>
      <c r="J421"/>
      <c r="K421"/>
    </row>
    <row r="422" spans="1:11" x14ac:dyDescent="0.35">
      <c r="A422"/>
      <c r="B422"/>
      <c r="C422"/>
      <c r="D422"/>
      <c r="E422"/>
      <c r="F422"/>
      <c r="G422"/>
      <c r="H422"/>
      <c r="I422"/>
      <c r="J422"/>
      <c r="K422"/>
    </row>
    <row r="423" spans="1:11" x14ac:dyDescent="0.35">
      <c r="A423"/>
      <c r="B423"/>
      <c r="C423"/>
      <c r="D423"/>
      <c r="E423"/>
      <c r="F423"/>
      <c r="G423"/>
      <c r="H423"/>
      <c r="I423"/>
      <c r="J423"/>
      <c r="K423"/>
    </row>
    <row r="424" spans="1:11" s="155" customFormat="1" x14ac:dyDescent="0.35">
      <c r="A424"/>
      <c r="B424"/>
      <c r="C424"/>
      <c r="D424"/>
      <c r="E424"/>
      <c r="F424"/>
      <c r="G424"/>
      <c r="H424"/>
      <c r="I424"/>
      <c r="J424"/>
      <c r="K424"/>
    </row>
    <row r="425" spans="1:11" x14ac:dyDescent="0.35">
      <c r="A425"/>
      <c r="B425"/>
      <c r="C425"/>
      <c r="D425"/>
      <c r="E425"/>
      <c r="F425"/>
      <c r="G425"/>
      <c r="H425"/>
      <c r="I425"/>
      <c r="J425"/>
      <c r="K425"/>
    </row>
    <row r="426" spans="1:11" x14ac:dyDescent="0.35">
      <c r="A426"/>
      <c r="B426"/>
      <c r="C426"/>
      <c r="D426"/>
      <c r="E426"/>
      <c r="F426"/>
      <c r="G426"/>
      <c r="H426"/>
      <c r="I426"/>
      <c r="J426"/>
      <c r="K426"/>
    </row>
    <row r="427" spans="1:11" x14ac:dyDescent="0.35">
      <c r="A427"/>
      <c r="B427"/>
      <c r="C427"/>
      <c r="D427"/>
      <c r="E427"/>
      <c r="F427"/>
      <c r="G427"/>
      <c r="H427"/>
      <c r="I427"/>
      <c r="J427"/>
      <c r="K427"/>
    </row>
    <row r="428" spans="1:11" ht="14.5" customHeight="1" x14ac:dyDescent="0.35">
      <c r="A428"/>
      <c r="B428"/>
      <c r="C428"/>
      <c r="D428"/>
      <c r="E428"/>
      <c r="F428"/>
      <c r="G428"/>
      <c r="H428"/>
      <c r="I428"/>
      <c r="J428"/>
      <c r="K428"/>
    </row>
    <row r="429" spans="1:11" ht="14.5" customHeight="1" x14ac:dyDescent="0.35">
      <c r="A429"/>
      <c r="B429"/>
      <c r="C429"/>
      <c r="D429"/>
      <c r="E429"/>
      <c r="F429"/>
      <c r="G429"/>
      <c r="H429"/>
      <c r="I429"/>
      <c r="J429"/>
      <c r="K429"/>
    </row>
    <row r="430" spans="1:11" ht="14.5" customHeight="1" x14ac:dyDescent="0.35">
      <c r="A430"/>
      <c r="B430"/>
      <c r="C430"/>
      <c r="D430"/>
      <c r="E430"/>
      <c r="F430"/>
      <c r="G430"/>
      <c r="H430"/>
      <c r="I430"/>
      <c r="J430"/>
      <c r="K430"/>
    </row>
    <row r="431" spans="1:11" ht="14.5" customHeight="1" x14ac:dyDescent="0.35">
      <c r="A431"/>
      <c r="B431"/>
      <c r="C431"/>
      <c r="D431"/>
      <c r="E431"/>
      <c r="F431"/>
      <c r="G431"/>
      <c r="H431"/>
      <c r="I431"/>
      <c r="J431"/>
      <c r="K431"/>
    </row>
    <row r="432" spans="1:11" ht="14.5" customHeight="1" x14ac:dyDescent="0.35">
      <c r="A432"/>
      <c r="B432"/>
      <c r="C432"/>
      <c r="D432"/>
      <c r="E432"/>
      <c r="F432"/>
      <c r="G432"/>
      <c r="H432"/>
      <c r="I432"/>
      <c r="J432"/>
      <c r="K432"/>
    </row>
    <row r="433" customFormat="1" ht="14.5" customHeight="1" x14ac:dyDescent="0.35"/>
    <row r="434" customFormat="1" ht="14.5" customHeight="1" x14ac:dyDescent="0.35"/>
    <row r="435" customFormat="1" ht="14.5" customHeight="1" x14ac:dyDescent="0.35"/>
    <row r="436" customFormat="1" ht="14.5" customHeight="1" x14ac:dyDescent="0.35"/>
    <row r="437" customFormat="1" ht="14.5" customHeight="1" x14ac:dyDescent="0.35"/>
    <row r="438" customFormat="1" ht="14.5" customHeight="1" x14ac:dyDescent="0.35"/>
    <row r="439" customFormat="1" ht="14.5" customHeight="1" x14ac:dyDescent="0.35"/>
    <row r="440" customFormat="1" ht="14.5" customHeight="1" x14ac:dyDescent="0.35"/>
    <row r="441" customFormat="1" ht="14.5" customHeight="1" x14ac:dyDescent="0.35"/>
    <row r="442" customFormat="1" ht="14.5" customHeight="1" x14ac:dyDescent="0.35"/>
    <row r="443" customFormat="1" ht="14.5" customHeight="1" x14ac:dyDescent="0.35"/>
    <row r="444" customFormat="1" ht="14.5" customHeight="1" x14ac:dyDescent="0.35"/>
    <row r="445" customFormat="1" ht="14.5" customHeight="1" x14ac:dyDescent="0.35"/>
    <row r="446" customFormat="1" ht="14.5" customHeight="1" x14ac:dyDescent="0.35"/>
    <row r="447" customFormat="1" ht="14.5" customHeight="1" x14ac:dyDescent="0.35"/>
    <row r="448" customFormat="1" x14ac:dyDescent="0.35"/>
    <row r="449" spans="1:11" x14ac:dyDescent="0.35">
      <c r="A449"/>
      <c r="B449"/>
      <c r="C449"/>
      <c r="D449"/>
      <c r="E449"/>
      <c r="F449"/>
      <c r="G449"/>
      <c r="H449"/>
      <c r="I449"/>
      <c r="J449"/>
      <c r="K449"/>
    </row>
    <row r="450" spans="1:11" s="155" customFormat="1" x14ac:dyDescent="0.35">
      <c r="A450"/>
      <c r="B450"/>
      <c r="C450"/>
      <c r="D450"/>
      <c r="E450"/>
      <c r="F450"/>
      <c r="G450"/>
      <c r="H450"/>
      <c r="I450"/>
      <c r="J450"/>
      <c r="K450"/>
    </row>
    <row r="451" spans="1:11" x14ac:dyDescent="0.35">
      <c r="A451"/>
      <c r="B451"/>
      <c r="C451"/>
      <c r="D451"/>
      <c r="E451"/>
      <c r="F451"/>
      <c r="G451"/>
      <c r="H451"/>
      <c r="I451"/>
      <c r="J451"/>
      <c r="K451"/>
    </row>
    <row r="452" spans="1:11" x14ac:dyDescent="0.35">
      <c r="A452"/>
      <c r="B452"/>
      <c r="C452"/>
      <c r="D452"/>
      <c r="E452"/>
      <c r="F452"/>
      <c r="G452"/>
      <c r="H452"/>
      <c r="I452"/>
      <c r="J452"/>
      <c r="K452"/>
    </row>
    <row r="453" spans="1:11" ht="14.5" customHeight="1" x14ac:dyDescent="0.35">
      <c r="A453"/>
      <c r="B453"/>
      <c r="C453"/>
      <c r="D453"/>
      <c r="E453"/>
      <c r="F453"/>
      <c r="G453"/>
      <c r="H453"/>
      <c r="I453"/>
      <c r="J453"/>
      <c r="K453"/>
    </row>
    <row r="454" spans="1:11" ht="14.5" customHeight="1" x14ac:dyDescent="0.35">
      <c r="A454"/>
      <c r="B454"/>
      <c r="C454"/>
      <c r="D454"/>
      <c r="E454"/>
      <c r="F454"/>
      <c r="G454"/>
      <c r="H454"/>
      <c r="I454"/>
      <c r="J454"/>
      <c r="K454"/>
    </row>
    <row r="455" spans="1:11" ht="14.5" customHeight="1" x14ac:dyDescent="0.35">
      <c r="A455"/>
      <c r="B455"/>
      <c r="C455"/>
      <c r="D455"/>
      <c r="E455"/>
      <c r="F455"/>
      <c r="G455"/>
      <c r="H455"/>
      <c r="I455"/>
      <c r="J455"/>
      <c r="K455"/>
    </row>
    <row r="456" spans="1:11" ht="14.5" customHeight="1" x14ac:dyDescent="0.35">
      <c r="A456"/>
      <c r="B456"/>
      <c r="C456"/>
      <c r="D456"/>
      <c r="E456"/>
      <c r="F456"/>
      <c r="G456"/>
      <c r="H456"/>
      <c r="I456"/>
      <c r="J456"/>
      <c r="K456"/>
    </row>
    <row r="457" spans="1:11" ht="14.5" customHeight="1" x14ac:dyDescent="0.35">
      <c r="A457"/>
      <c r="B457"/>
      <c r="C457"/>
      <c r="D457"/>
      <c r="E457"/>
      <c r="F457"/>
      <c r="G457"/>
      <c r="H457"/>
      <c r="I457"/>
      <c r="J457"/>
      <c r="K457"/>
    </row>
    <row r="458" spans="1:11" ht="14.5" customHeight="1" x14ac:dyDescent="0.35">
      <c r="A458"/>
      <c r="B458"/>
      <c r="C458"/>
      <c r="D458"/>
      <c r="E458"/>
      <c r="F458"/>
      <c r="G458"/>
      <c r="H458"/>
      <c r="I458"/>
      <c r="J458"/>
      <c r="K458"/>
    </row>
    <row r="459" spans="1:11" ht="14.5" customHeight="1" x14ac:dyDescent="0.35">
      <c r="A459"/>
      <c r="B459"/>
      <c r="C459"/>
      <c r="D459"/>
      <c r="E459"/>
      <c r="F459"/>
      <c r="G459"/>
      <c r="H459"/>
      <c r="I459"/>
      <c r="J459"/>
      <c r="K459"/>
    </row>
    <row r="460" spans="1:11" ht="14.5" customHeight="1" x14ac:dyDescent="0.35">
      <c r="A460"/>
      <c r="B460"/>
      <c r="C460"/>
      <c r="D460"/>
      <c r="E460"/>
      <c r="F460"/>
      <c r="G460"/>
      <c r="H460"/>
      <c r="I460"/>
      <c r="J460"/>
      <c r="K460"/>
    </row>
    <row r="461" spans="1:11" x14ac:dyDescent="0.35">
      <c r="A461"/>
      <c r="B461"/>
      <c r="C461"/>
      <c r="D461"/>
      <c r="E461"/>
      <c r="F461"/>
      <c r="G461"/>
      <c r="H461"/>
      <c r="I461"/>
      <c r="J461"/>
      <c r="K461"/>
    </row>
    <row r="462" spans="1:11" x14ac:dyDescent="0.35">
      <c r="A462"/>
      <c r="B462"/>
      <c r="C462"/>
      <c r="D462"/>
      <c r="E462"/>
      <c r="F462"/>
      <c r="G462"/>
      <c r="H462"/>
      <c r="I462"/>
      <c r="J462"/>
      <c r="K462"/>
    </row>
    <row r="463" spans="1:11" ht="14.5" customHeight="1" x14ac:dyDescent="0.35">
      <c r="A463"/>
      <c r="B463"/>
      <c r="C463"/>
      <c r="D463"/>
      <c r="E463"/>
      <c r="F463"/>
      <c r="G463"/>
      <c r="H463"/>
      <c r="I463"/>
      <c r="J463"/>
      <c r="K463"/>
    </row>
    <row r="464" spans="1:11" ht="14.5" customHeight="1" x14ac:dyDescent="0.35">
      <c r="A464"/>
      <c r="B464"/>
      <c r="C464"/>
      <c r="D464"/>
      <c r="E464"/>
      <c r="F464"/>
      <c r="G464"/>
      <c r="H464"/>
      <c r="I464"/>
      <c r="J464"/>
      <c r="K464"/>
    </row>
    <row r="465" spans="1:11" ht="14.5" customHeight="1" x14ac:dyDescent="0.35">
      <c r="A465"/>
      <c r="B465"/>
      <c r="C465"/>
      <c r="D465"/>
      <c r="E465"/>
      <c r="F465"/>
      <c r="G465"/>
      <c r="H465"/>
      <c r="I465"/>
      <c r="J465"/>
      <c r="K465"/>
    </row>
    <row r="466" spans="1:11" ht="14.5" customHeight="1" x14ac:dyDescent="0.35">
      <c r="A466"/>
      <c r="B466"/>
      <c r="C466"/>
      <c r="D466"/>
      <c r="E466"/>
      <c r="F466"/>
      <c r="G466"/>
      <c r="H466"/>
      <c r="I466"/>
      <c r="J466"/>
      <c r="K466"/>
    </row>
    <row r="467" spans="1:11" ht="14.5" customHeight="1" x14ac:dyDescent="0.35">
      <c r="A467"/>
      <c r="B467"/>
      <c r="C467"/>
      <c r="D467"/>
      <c r="E467"/>
      <c r="F467"/>
      <c r="G467"/>
      <c r="H467"/>
      <c r="I467"/>
      <c r="J467"/>
      <c r="K467"/>
    </row>
    <row r="468" spans="1:11" ht="14.5" customHeight="1" x14ac:dyDescent="0.35">
      <c r="A468"/>
      <c r="B468"/>
      <c r="C468"/>
      <c r="D468"/>
      <c r="E468"/>
      <c r="F468"/>
      <c r="G468"/>
      <c r="H468"/>
      <c r="I468"/>
      <c r="J468"/>
      <c r="K468"/>
    </row>
    <row r="469" spans="1:11" ht="14.5" customHeight="1" x14ac:dyDescent="0.35">
      <c r="A469"/>
      <c r="B469"/>
      <c r="C469"/>
      <c r="D469"/>
      <c r="E469"/>
      <c r="F469"/>
      <c r="G469"/>
      <c r="H469"/>
      <c r="I469"/>
      <c r="J469"/>
      <c r="K469"/>
    </row>
    <row r="470" spans="1:11" x14ac:dyDescent="0.35">
      <c r="A470"/>
      <c r="B470"/>
      <c r="C470"/>
      <c r="D470"/>
      <c r="E470"/>
      <c r="F470"/>
      <c r="G470"/>
      <c r="H470"/>
      <c r="I470"/>
      <c r="J470"/>
      <c r="K470"/>
    </row>
    <row r="471" spans="1:11" s="155" customFormat="1" x14ac:dyDescent="0.35">
      <c r="A471"/>
      <c r="B471"/>
      <c r="C471"/>
      <c r="D471"/>
      <c r="E471"/>
      <c r="F471"/>
      <c r="G471"/>
      <c r="H471"/>
      <c r="I471"/>
      <c r="J471"/>
      <c r="K471"/>
    </row>
    <row r="472" spans="1:11" x14ac:dyDescent="0.35">
      <c r="A472"/>
      <c r="B472"/>
      <c r="C472"/>
      <c r="D472"/>
      <c r="E472"/>
      <c r="F472"/>
      <c r="G472"/>
      <c r="H472"/>
      <c r="I472"/>
      <c r="J472"/>
      <c r="K472"/>
    </row>
    <row r="473" spans="1:11" x14ac:dyDescent="0.35">
      <c r="A473"/>
      <c r="B473"/>
      <c r="C473"/>
      <c r="D473"/>
      <c r="E473"/>
      <c r="F473"/>
      <c r="G473"/>
      <c r="H473"/>
      <c r="I473"/>
      <c r="J473"/>
      <c r="K473"/>
    </row>
    <row r="474" spans="1:11" x14ac:dyDescent="0.35">
      <c r="A474"/>
      <c r="B474"/>
      <c r="C474"/>
      <c r="D474"/>
      <c r="E474"/>
      <c r="F474"/>
      <c r="G474"/>
      <c r="H474"/>
      <c r="I474"/>
      <c r="J474"/>
      <c r="K474"/>
    </row>
    <row r="475" spans="1:11" s="155" customFormat="1" x14ac:dyDescent="0.35">
      <c r="A475"/>
      <c r="B475"/>
      <c r="C475"/>
      <c r="D475"/>
      <c r="E475"/>
      <c r="F475"/>
      <c r="G475"/>
      <c r="H475"/>
      <c r="I475"/>
      <c r="J475"/>
      <c r="K475"/>
    </row>
    <row r="476" spans="1:11" x14ac:dyDescent="0.35">
      <c r="A476"/>
      <c r="B476"/>
      <c r="C476"/>
      <c r="D476"/>
      <c r="E476"/>
      <c r="F476"/>
      <c r="G476"/>
      <c r="H476"/>
      <c r="I476"/>
      <c r="J476"/>
      <c r="K476"/>
    </row>
    <row r="477" spans="1:11" x14ac:dyDescent="0.35">
      <c r="A477"/>
      <c r="B477"/>
      <c r="C477"/>
      <c r="D477"/>
      <c r="E477"/>
      <c r="F477"/>
      <c r="G477"/>
      <c r="H477"/>
      <c r="I477"/>
      <c r="J477"/>
      <c r="K477"/>
    </row>
    <row r="478" spans="1:11" s="155" customFormat="1" x14ac:dyDescent="0.35">
      <c r="A478"/>
      <c r="B478"/>
      <c r="C478"/>
      <c r="D478"/>
      <c r="E478"/>
      <c r="F478"/>
      <c r="G478"/>
      <c r="H478"/>
      <c r="I478"/>
      <c r="J478"/>
      <c r="K478"/>
    </row>
    <row r="479" spans="1:11" x14ac:dyDescent="0.35">
      <c r="A479"/>
      <c r="B479"/>
      <c r="C479"/>
      <c r="D479"/>
      <c r="E479"/>
      <c r="F479"/>
      <c r="G479"/>
      <c r="H479"/>
      <c r="I479"/>
      <c r="J479"/>
      <c r="K479"/>
    </row>
    <row r="480" spans="1:11" x14ac:dyDescent="0.35">
      <c r="A480"/>
      <c r="B480"/>
      <c r="C480"/>
      <c r="D480"/>
      <c r="E480"/>
      <c r="F480"/>
      <c r="G480"/>
      <c r="H480"/>
      <c r="I480"/>
      <c r="J480"/>
      <c r="K480"/>
    </row>
    <row r="481" spans="1:11" x14ac:dyDescent="0.35">
      <c r="A481"/>
      <c r="B481"/>
      <c r="C481"/>
      <c r="D481"/>
      <c r="E481"/>
      <c r="F481"/>
      <c r="G481"/>
      <c r="H481"/>
      <c r="I481"/>
      <c r="J481"/>
      <c r="K481"/>
    </row>
    <row r="482" spans="1:11" s="155" customFormat="1" x14ac:dyDescent="0.35">
      <c r="A482"/>
      <c r="B482"/>
      <c r="C482"/>
      <c r="D482"/>
      <c r="E482"/>
      <c r="F482"/>
      <c r="G482"/>
      <c r="H482"/>
      <c r="I482"/>
      <c r="J482"/>
      <c r="K482"/>
    </row>
    <row r="483" spans="1:11" x14ac:dyDescent="0.35">
      <c r="A483"/>
      <c r="B483"/>
      <c r="C483"/>
      <c r="D483"/>
      <c r="E483"/>
      <c r="F483"/>
      <c r="G483"/>
      <c r="H483"/>
      <c r="I483"/>
      <c r="J483"/>
      <c r="K483"/>
    </row>
    <row r="484" spans="1:11" x14ac:dyDescent="0.35">
      <c r="A484"/>
      <c r="B484"/>
      <c r="C484"/>
      <c r="D484"/>
      <c r="E484"/>
      <c r="F484"/>
      <c r="G484"/>
      <c r="H484"/>
      <c r="I484"/>
      <c r="J484"/>
      <c r="K484"/>
    </row>
    <row r="485" spans="1:11" s="155" customFormat="1" x14ac:dyDescent="0.35">
      <c r="A485"/>
      <c r="B485"/>
      <c r="C485"/>
      <c r="D485"/>
      <c r="E485"/>
      <c r="F485"/>
      <c r="G485"/>
      <c r="H485"/>
      <c r="I485"/>
      <c r="J485"/>
      <c r="K485"/>
    </row>
    <row r="486" spans="1:11" x14ac:dyDescent="0.35">
      <c r="A486"/>
      <c r="B486"/>
      <c r="C486"/>
      <c r="D486"/>
      <c r="E486"/>
      <c r="F486"/>
      <c r="G486"/>
      <c r="H486"/>
      <c r="I486"/>
      <c r="J486"/>
      <c r="K486"/>
    </row>
    <row r="487" spans="1:11" x14ac:dyDescent="0.35">
      <c r="A487"/>
      <c r="B487"/>
      <c r="C487"/>
      <c r="D487"/>
      <c r="E487"/>
      <c r="F487"/>
      <c r="G487"/>
      <c r="H487"/>
      <c r="I487"/>
      <c r="J487"/>
      <c r="K487"/>
    </row>
    <row r="488" spans="1:11" x14ac:dyDescent="0.35">
      <c r="A488"/>
      <c r="B488"/>
      <c r="C488"/>
      <c r="D488"/>
      <c r="E488"/>
      <c r="F488"/>
      <c r="G488"/>
      <c r="H488"/>
      <c r="I488"/>
      <c r="J488"/>
      <c r="K488"/>
    </row>
    <row r="489" spans="1:11" s="155" customFormat="1" x14ac:dyDescent="0.35">
      <c r="A489"/>
      <c r="B489"/>
      <c r="C489"/>
      <c r="D489"/>
      <c r="E489"/>
      <c r="F489"/>
      <c r="G489"/>
      <c r="H489"/>
      <c r="I489"/>
      <c r="J489"/>
      <c r="K489"/>
    </row>
    <row r="490" spans="1:11" x14ac:dyDescent="0.35">
      <c r="A490"/>
      <c r="B490"/>
      <c r="C490"/>
      <c r="D490"/>
      <c r="E490"/>
      <c r="F490"/>
      <c r="G490"/>
      <c r="H490"/>
      <c r="I490"/>
      <c r="J490"/>
      <c r="K490"/>
    </row>
    <row r="491" spans="1:11" x14ac:dyDescent="0.35">
      <c r="A491"/>
      <c r="B491"/>
      <c r="C491"/>
      <c r="D491"/>
      <c r="E491"/>
      <c r="F491"/>
      <c r="G491"/>
      <c r="H491"/>
      <c r="I491"/>
      <c r="J491"/>
      <c r="K491"/>
    </row>
    <row r="492" spans="1:11" x14ac:dyDescent="0.35">
      <c r="A492"/>
      <c r="B492"/>
      <c r="C492"/>
      <c r="D492"/>
      <c r="E492"/>
      <c r="F492"/>
      <c r="G492"/>
      <c r="H492"/>
      <c r="I492"/>
      <c r="J492"/>
      <c r="K492"/>
    </row>
    <row r="493" spans="1:11" s="155" customFormat="1" x14ac:dyDescent="0.35">
      <c r="A493"/>
      <c r="B493"/>
      <c r="C493"/>
      <c r="D493"/>
      <c r="E493"/>
      <c r="F493"/>
      <c r="G493"/>
      <c r="H493"/>
      <c r="I493"/>
      <c r="J493"/>
      <c r="K493"/>
    </row>
    <row r="494" spans="1:11" x14ac:dyDescent="0.35">
      <c r="A494"/>
      <c r="B494"/>
      <c r="C494"/>
      <c r="D494"/>
      <c r="E494"/>
      <c r="F494"/>
      <c r="G494"/>
      <c r="H494"/>
      <c r="I494"/>
      <c r="J494"/>
      <c r="K494"/>
    </row>
    <row r="495" spans="1:11" x14ac:dyDescent="0.35">
      <c r="A495"/>
      <c r="B495"/>
      <c r="C495"/>
      <c r="D495"/>
      <c r="E495"/>
      <c r="F495"/>
      <c r="G495"/>
      <c r="H495"/>
      <c r="I495"/>
      <c r="J495"/>
      <c r="K495"/>
    </row>
    <row r="496" spans="1:11" s="155" customFormat="1" x14ac:dyDescent="0.35">
      <c r="A496"/>
      <c r="B496"/>
      <c r="C496"/>
      <c r="D496"/>
      <c r="E496"/>
      <c r="F496"/>
      <c r="G496"/>
      <c r="H496"/>
      <c r="I496"/>
      <c r="J496"/>
      <c r="K496"/>
    </row>
    <row r="497" spans="1:13" x14ac:dyDescent="0.35">
      <c r="A497"/>
      <c r="B497"/>
      <c r="C497"/>
      <c r="D497"/>
      <c r="E497"/>
      <c r="F497"/>
      <c r="G497"/>
      <c r="H497"/>
      <c r="I497"/>
      <c r="J497"/>
      <c r="K497"/>
    </row>
    <row r="498" spans="1:13" x14ac:dyDescent="0.35">
      <c r="A498"/>
      <c r="B498"/>
      <c r="C498"/>
      <c r="D498"/>
      <c r="E498"/>
      <c r="F498"/>
      <c r="G498"/>
      <c r="H498"/>
      <c r="I498"/>
      <c r="J498"/>
      <c r="K498"/>
    </row>
    <row r="499" spans="1:13" x14ac:dyDescent="0.35">
      <c r="A499"/>
      <c r="B499"/>
      <c r="C499"/>
      <c r="D499"/>
      <c r="E499"/>
      <c r="F499"/>
      <c r="G499"/>
      <c r="H499"/>
      <c r="I499"/>
      <c r="J499"/>
      <c r="K499"/>
    </row>
    <row r="500" spans="1:13" x14ac:dyDescent="0.35">
      <c r="A500"/>
      <c r="B500"/>
      <c r="C500"/>
      <c r="D500"/>
      <c r="E500"/>
      <c r="F500"/>
      <c r="G500"/>
      <c r="H500"/>
      <c r="I500"/>
      <c r="J500"/>
      <c r="K500"/>
    </row>
    <row r="501" spans="1:13" x14ac:dyDescent="0.35">
      <c r="A501"/>
      <c r="B501"/>
      <c r="C501"/>
      <c r="D501"/>
      <c r="E501"/>
      <c r="F501"/>
      <c r="G501"/>
      <c r="H501"/>
      <c r="I501"/>
      <c r="J501"/>
      <c r="K501"/>
    </row>
    <row r="502" spans="1:13" x14ac:dyDescent="0.35">
      <c r="A502"/>
      <c r="B502"/>
      <c r="C502"/>
      <c r="D502"/>
      <c r="E502"/>
      <c r="F502"/>
      <c r="G502"/>
      <c r="H502"/>
      <c r="I502"/>
      <c r="J502"/>
      <c r="K502"/>
    </row>
    <row r="503" spans="1:13" x14ac:dyDescent="0.35">
      <c r="A503"/>
      <c r="B503"/>
      <c r="C503"/>
      <c r="D503"/>
      <c r="E503"/>
      <c r="F503"/>
      <c r="G503"/>
      <c r="H503"/>
      <c r="I503"/>
      <c r="J503"/>
      <c r="K503"/>
    </row>
    <row r="504" spans="1:13" x14ac:dyDescent="0.35">
      <c r="A504"/>
      <c r="B504"/>
      <c r="C504"/>
      <c r="D504"/>
      <c r="E504"/>
      <c r="F504"/>
      <c r="G504"/>
      <c r="H504"/>
      <c r="I504"/>
      <c r="J504"/>
      <c r="K504"/>
    </row>
    <row r="505" spans="1:13" x14ac:dyDescent="0.35">
      <c r="A505"/>
      <c r="B505"/>
      <c r="C505"/>
      <c r="D505"/>
      <c r="E505"/>
      <c r="F505"/>
      <c r="G505"/>
      <c r="H505"/>
      <c r="I505"/>
      <c r="J505"/>
      <c r="K505"/>
    </row>
    <row r="506" spans="1:13" x14ac:dyDescent="0.35">
      <c r="A506"/>
      <c r="B506"/>
      <c r="C506"/>
      <c r="D506"/>
      <c r="E506"/>
      <c r="F506"/>
      <c r="G506"/>
      <c r="H506"/>
      <c r="I506"/>
      <c r="J506"/>
      <c r="K506"/>
    </row>
    <row r="507" spans="1:13" x14ac:dyDescent="0.35">
      <c r="A507"/>
      <c r="B507"/>
      <c r="C507"/>
      <c r="D507"/>
      <c r="E507"/>
      <c r="F507"/>
      <c r="G507"/>
      <c r="H507"/>
      <c r="I507"/>
      <c r="J507"/>
      <c r="K507"/>
    </row>
    <row r="508" spans="1:13" x14ac:dyDescent="0.35">
      <c r="A508"/>
      <c r="B508"/>
      <c r="C508"/>
      <c r="D508"/>
      <c r="E508"/>
      <c r="F508"/>
      <c r="G508"/>
      <c r="H508"/>
      <c r="I508"/>
      <c r="J508"/>
      <c r="K508"/>
    </row>
    <row r="509" spans="1:13" x14ac:dyDescent="0.35">
      <c r="A509"/>
      <c r="B509"/>
      <c r="C509"/>
      <c r="D509"/>
      <c r="E509"/>
      <c r="F509"/>
      <c r="G509"/>
      <c r="H509"/>
      <c r="I509"/>
      <c r="J509"/>
      <c r="K509"/>
    </row>
    <row r="510" spans="1:13" x14ac:dyDescent="0.35">
      <c r="A510"/>
      <c r="B510"/>
      <c r="C510"/>
      <c r="D510"/>
      <c r="E510"/>
      <c r="F510"/>
      <c r="G510"/>
      <c r="H510"/>
      <c r="I510"/>
      <c r="J510"/>
      <c r="K510"/>
      <c r="M510" s="51"/>
    </row>
    <row r="511" spans="1:13" s="155" customFormat="1" x14ac:dyDescent="0.35">
      <c r="A511"/>
      <c r="B511"/>
      <c r="C511"/>
      <c r="D511"/>
      <c r="E511"/>
      <c r="F511"/>
      <c r="G511"/>
      <c r="H511"/>
      <c r="I511"/>
      <c r="J511"/>
      <c r="K511"/>
    </row>
    <row r="512" spans="1:13" x14ac:dyDescent="0.35">
      <c r="A512"/>
      <c r="B512"/>
      <c r="C512"/>
      <c r="D512"/>
      <c r="E512"/>
      <c r="F512"/>
      <c r="G512"/>
      <c r="H512"/>
      <c r="I512"/>
      <c r="J512"/>
      <c r="K512"/>
    </row>
    <row r="513" spans="1:11" x14ac:dyDescent="0.35">
      <c r="A513"/>
      <c r="B513"/>
      <c r="C513"/>
      <c r="D513"/>
      <c r="E513"/>
      <c r="F513"/>
      <c r="G513"/>
      <c r="H513"/>
      <c r="I513"/>
      <c r="J513"/>
      <c r="K513"/>
    </row>
    <row r="514" spans="1:11" x14ac:dyDescent="0.35">
      <c r="A514"/>
      <c r="B514"/>
      <c r="C514"/>
      <c r="D514"/>
      <c r="E514"/>
      <c r="F514"/>
      <c r="G514"/>
      <c r="H514"/>
      <c r="I514"/>
      <c r="J514"/>
      <c r="K514"/>
    </row>
    <row r="515" spans="1:11" s="155" customFormat="1" x14ac:dyDescent="0.35">
      <c r="A515"/>
      <c r="B515"/>
      <c r="C515"/>
      <c r="D515"/>
      <c r="E515"/>
      <c r="F515"/>
      <c r="G515"/>
      <c r="H515"/>
      <c r="I515"/>
      <c r="J515"/>
      <c r="K515"/>
    </row>
    <row r="516" spans="1:11" x14ac:dyDescent="0.35">
      <c r="A516"/>
      <c r="B516"/>
      <c r="C516"/>
      <c r="D516"/>
      <c r="E516"/>
      <c r="F516"/>
      <c r="G516"/>
      <c r="H516"/>
      <c r="I516"/>
      <c r="J516"/>
      <c r="K516"/>
    </row>
    <row r="517" spans="1:11" x14ac:dyDescent="0.35">
      <c r="A517"/>
      <c r="B517"/>
      <c r="C517"/>
      <c r="D517"/>
      <c r="E517"/>
      <c r="F517"/>
      <c r="G517"/>
      <c r="H517"/>
      <c r="I517"/>
      <c r="J517"/>
      <c r="K517"/>
    </row>
    <row r="518" spans="1:11" s="155" customFormat="1" x14ac:dyDescent="0.35">
      <c r="A518"/>
      <c r="B518"/>
      <c r="C518"/>
      <c r="D518"/>
      <c r="E518"/>
      <c r="F518"/>
      <c r="G518"/>
      <c r="H518"/>
      <c r="I518"/>
      <c r="J518"/>
      <c r="K518"/>
    </row>
    <row r="519" spans="1:11" x14ac:dyDescent="0.35">
      <c r="A519"/>
      <c r="B519"/>
      <c r="C519"/>
      <c r="D519"/>
      <c r="E519"/>
      <c r="F519"/>
      <c r="G519"/>
      <c r="H519"/>
      <c r="I519"/>
      <c r="J519"/>
      <c r="K519"/>
    </row>
    <row r="520" spans="1:11" x14ac:dyDescent="0.35">
      <c r="A520"/>
      <c r="B520"/>
      <c r="C520"/>
      <c r="D520"/>
      <c r="E520"/>
      <c r="F520"/>
      <c r="G520"/>
      <c r="H520"/>
      <c r="I520"/>
      <c r="J520"/>
      <c r="K520"/>
    </row>
    <row r="521" spans="1:11" x14ac:dyDescent="0.35">
      <c r="A521"/>
      <c r="B521"/>
      <c r="C521"/>
      <c r="D521"/>
      <c r="E521"/>
      <c r="F521"/>
      <c r="G521"/>
      <c r="H521"/>
      <c r="I521"/>
      <c r="J521"/>
      <c r="K521"/>
    </row>
    <row r="522" spans="1:11" s="155" customFormat="1" x14ac:dyDescent="0.35">
      <c r="A522"/>
      <c r="B522"/>
      <c r="C522"/>
      <c r="D522"/>
      <c r="E522"/>
      <c r="F522"/>
      <c r="G522"/>
      <c r="H522"/>
      <c r="I522"/>
      <c r="J522"/>
      <c r="K522"/>
    </row>
    <row r="523" spans="1:11" x14ac:dyDescent="0.35">
      <c r="A523"/>
      <c r="B523"/>
      <c r="C523"/>
      <c r="D523"/>
      <c r="E523"/>
      <c r="F523"/>
      <c r="G523"/>
      <c r="H523"/>
      <c r="I523"/>
      <c r="J523"/>
      <c r="K523"/>
    </row>
    <row r="524" spans="1:11" x14ac:dyDescent="0.35">
      <c r="A524"/>
      <c r="B524"/>
      <c r="C524"/>
      <c r="D524"/>
      <c r="E524"/>
      <c r="F524"/>
      <c r="G524"/>
      <c r="H524"/>
      <c r="I524"/>
      <c r="J524"/>
      <c r="K524"/>
    </row>
    <row r="525" spans="1:11" x14ac:dyDescent="0.35">
      <c r="A525"/>
      <c r="B525"/>
      <c r="C525"/>
      <c r="D525"/>
      <c r="E525"/>
      <c r="F525"/>
      <c r="G525"/>
      <c r="H525"/>
      <c r="I525"/>
      <c r="J525"/>
      <c r="K525"/>
    </row>
    <row r="526" spans="1:11" x14ac:dyDescent="0.35">
      <c r="A526"/>
      <c r="B526"/>
      <c r="C526"/>
      <c r="D526"/>
      <c r="E526"/>
      <c r="F526"/>
      <c r="G526"/>
      <c r="H526"/>
      <c r="I526"/>
      <c r="J526"/>
      <c r="K526"/>
    </row>
    <row r="527" spans="1:11" x14ac:dyDescent="0.35">
      <c r="A527"/>
      <c r="B527"/>
      <c r="C527"/>
      <c r="D527"/>
      <c r="E527"/>
      <c r="F527"/>
      <c r="G527"/>
      <c r="H527"/>
      <c r="I527"/>
      <c r="J527"/>
      <c r="K527"/>
    </row>
    <row r="528" spans="1:11" x14ac:dyDescent="0.35">
      <c r="A528"/>
      <c r="B528"/>
      <c r="C528"/>
      <c r="D528"/>
      <c r="E528"/>
      <c r="F528"/>
      <c r="G528"/>
      <c r="H528"/>
      <c r="I528"/>
      <c r="J528"/>
      <c r="K528"/>
    </row>
    <row r="529" spans="1:13" s="155" customFormat="1" x14ac:dyDescent="0.35">
      <c r="A529"/>
      <c r="B529"/>
      <c r="C529"/>
      <c r="D529"/>
      <c r="E529"/>
      <c r="F529"/>
      <c r="G529"/>
      <c r="H529"/>
      <c r="I529"/>
      <c r="J529"/>
      <c r="K529"/>
    </row>
    <row r="530" spans="1:13" x14ac:dyDescent="0.35">
      <c r="A530"/>
      <c r="B530"/>
      <c r="C530"/>
      <c r="D530"/>
      <c r="E530"/>
      <c r="F530"/>
      <c r="G530"/>
      <c r="H530"/>
      <c r="I530"/>
      <c r="J530"/>
      <c r="K530"/>
    </row>
    <row r="531" spans="1:13" x14ac:dyDescent="0.35">
      <c r="A531"/>
      <c r="B531"/>
      <c r="C531"/>
      <c r="D531"/>
      <c r="E531"/>
      <c r="F531"/>
      <c r="G531"/>
      <c r="H531"/>
      <c r="I531"/>
      <c r="J531"/>
      <c r="K531"/>
      <c r="M531" s="160"/>
    </row>
    <row r="532" spans="1:13" s="155" customFormat="1" x14ac:dyDescent="0.35">
      <c r="A532"/>
      <c r="B532"/>
      <c r="C532"/>
      <c r="D532"/>
      <c r="E532"/>
      <c r="F532"/>
      <c r="G532"/>
      <c r="H532"/>
      <c r="I532"/>
      <c r="J532"/>
      <c r="K532"/>
    </row>
    <row r="533" spans="1:13" x14ac:dyDescent="0.35">
      <c r="A533"/>
      <c r="B533"/>
      <c r="C533"/>
      <c r="D533"/>
      <c r="E533"/>
      <c r="F533"/>
      <c r="G533"/>
      <c r="H533"/>
      <c r="I533"/>
      <c r="J533"/>
      <c r="K533"/>
    </row>
    <row r="534" spans="1:13" x14ac:dyDescent="0.35">
      <c r="A534"/>
      <c r="B534"/>
      <c r="C534"/>
      <c r="D534"/>
      <c r="E534"/>
      <c r="F534"/>
      <c r="G534"/>
      <c r="H534"/>
      <c r="I534"/>
      <c r="J534"/>
      <c r="K534"/>
      <c r="M534" s="160"/>
    </row>
    <row r="535" spans="1:13" s="155" customFormat="1" x14ac:dyDescent="0.35">
      <c r="A535"/>
      <c r="B535"/>
      <c r="C535"/>
      <c r="D535"/>
      <c r="E535"/>
      <c r="F535"/>
      <c r="G535"/>
      <c r="H535"/>
      <c r="I535"/>
      <c r="J535"/>
      <c r="K535"/>
    </row>
    <row r="536" spans="1:13" x14ac:dyDescent="0.35">
      <c r="A536"/>
      <c r="B536"/>
      <c r="C536"/>
      <c r="D536"/>
      <c r="E536"/>
      <c r="F536"/>
      <c r="G536"/>
      <c r="H536"/>
      <c r="I536"/>
      <c r="J536"/>
      <c r="K536"/>
    </row>
    <row r="537" spans="1:13" x14ac:dyDescent="0.35">
      <c r="A537"/>
      <c r="B537"/>
      <c r="C537"/>
      <c r="D537"/>
      <c r="E537"/>
      <c r="F537"/>
      <c r="G537"/>
      <c r="H537"/>
      <c r="I537"/>
      <c r="J537"/>
      <c r="K537"/>
      <c r="M537" s="160"/>
    </row>
    <row r="538" spans="1:13" x14ac:dyDescent="0.35">
      <c r="A538"/>
      <c r="B538"/>
      <c r="C538"/>
      <c r="D538"/>
      <c r="E538"/>
      <c r="F538"/>
      <c r="G538"/>
      <c r="H538"/>
      <c r="I538"/>
      <c r="J538"/>
      <c r="K538"/>
      <c r="M538" s="160"/>
    </row>
    <row r="539" spans="1:13" s="155" customFormat="1" x14ac:dyDescent="0.35">
      <c r="A539"/>
      <c r="B539"/>
      <c r="C539"/>
      <c r="D539"/>
      <c r="E539"/>
      <c r="F539"/>
      <c r="G539"/>
      <c r="H539"/>
      <c r="I539"/>
      <c r="J539"/>
      <c r="K539"/>
    </row>
    <row r="540" spans="1:13" x14ac:dyDescent="0.35">
      <c r="A540"/>
      <c r="B540"/>
      <c r="C540"/>
      <c r="D540"/>
      <c r="E540"/>
      <c r="F540"/>
      <c r="G540"/>
      <c r="H540"/>
      <c r="I540"/>
      <c r="J540"/>
      <c r="K540"/>
    </row>
    <row r="541" spans="1:13" x14ac:dyDescent="0.35">
      <c r="A541"/>
      <c r="B541"/>
      <c r="C541"/>
      <c r="D541"/>
      <c r="E541"/>
      <c r="F541"/>
      <c r="G541"/>
      <c r="H541"/>
      <c r="I541"/>
      <c r="J541"/>
      <c r="K541"/>
      <c r="M541" s="160"/>
    </row>
    <row r="542" spans="1:13" s="155" customFormat="1" x14ac:dyDescent="0.35">
      <c r="A542"/>
      <c r="B542"/>
      <c r="C542"/>
      <c r="D542"/>
      <c r="E542"/>
      <c r="F542"/>
      <c r="G542"/>
      <c r="H542"/>
      <c r="I542"/>
      <c r="J542"/>
      <c r="K542"/>
    </row>
    <row r="543" spans="1:13" x14ac:dyDescent="0.35">
      <c r="A543"/>
      <c r="B543"/>
      <c r="C543"/>
      <c r="D543"/>
      <c r="E543"/>
      <c r="F543"/>
      <c r="G543"/>
      <c r="H543"/>
      <c r="I543"/>
      <c r="J543"/>
      <c r="K543"/>
    </row>
    <row r="544" spans="1:13" x14ac:dyDescent="0.35">
      <c r="A544"/>
      <c r="B544"/>
      <c r="C544"/>
      <c r="D544"/>
      <c r="E544"/>
      <c r="F544"/>
      <c r="G544"/>
      <c r="H544"/>
      <c r="I544"/>
      <c r="J544"/>
      <c r="K544"/>
      <c r="M544" s="160"/>
    </row>
    <row r="545" spans="1:13" s="155" customFormat="1" x14ac:dyDescent="0.35">
      <c r="A545"/>
      <c r="B545"/>
      <c r="C545"/>
      <c r="D545"/>
      <c r="E545"/>
      <c r="F545"/>
      <c r="G545"/>
      <c r="H545"/>
      <c r="I545"/>
      <c r="J545"/>
      <c r="K545"/>
    </row>
    <row r="546" spans="1:13" x14ac:dyDescent="0.35">
      <c r="A546"/>
      <c r="B546"/>
      <c r="C546"/>
      <c r="D546"/>
      <c r="E546"/>
      <c r="F546"/>
      <c r="G546"/>
      <c r="H546"/>
      <c r="I546"/>
      <c r="J546"/>
      <c r="K546"/>
    </row>
    <row r="547" spans="1:13" x14ac:dyDescent="0.35">
      <c r="A547"/>
      <c r="B547"/>
      <c r="C547"/>
      <c r="D547"/>
      <c r="E547"/>
      <c r="F547"/>
      <c r="G547"/>
      <c r="H547"/>
      <c r="I547"/>
      <c r="J547"/>
      <c r="K547"/>
      <c r="M547" s="160"/>
    </row>
    <row r="548" spans="1:13" s="155" customFormat="1" x14ac:dyDescent="0.35">
      <c r="A548"/>
      <c r="B548"/>
      <c r="C548"/>
      <c r="D548"/>
      <c r="E548"/>
      <c r="F548"/>
      <c r="G548"/>
      <c r="H548"/>
      <c r="I548"/>
      <c r="J548"/>
      <c r="K548"/>
    </row>
    <row r="549" spans="1:13" x14ac:dyDescent="0.35">
      <c r="A549"/>
      <c r="B549"/>
      <c r="C549"/>
      <c r="D549"/>
      <c r="E549"/>
      <c r="F549"/>
      <c r="G549"/>
      <c r="H549"/>
      <c r="I549"/>
      <c r="J549"/>
      <c r="K549"/>
    </row>
    <row r="550" spans="1:13" x14ac:dyDescent="0.35">
      <c r="A550"/>
      <c r="B550"/>
      <c r="C550"/>
      <c r="D550"/>
      <c r="E550"/>
      <c r="F550"/>
      <c r="G550"/>
      <c r="H550"/>
      <c r="I550"/>
      <c r="J550"/>
      <c r="K550"/>
      <c r="M550" s="160"/>
    </row>
    <row r="551" spans="1:13" x14ac:dyDescent="0.35">
      <c r="A551"/>
      <c r="B551"/>
      <c r="C551"/>
      <c r="D551"/>
      <c r="E551"/>
      <c r="F551"/>
      <c r="G551"/>
      <c r="H551"/>
      <c r="I551"/>
      <c r="J551"/>
      <c r="K551"/>
      <c r="M551" s="160"/>
    </row>
    <row r="552" spans="1:13" x14ac:dyDescent="0.35">
      <c r="A552"/>
      <c r="B552"/>
      <c r="C552"/>
      <c r="D552"/>
      <c r="E552"/>
      <c r="F552"/>
      <c r="G552"/>
      <c r="H552"/>
      <c r="I552"/>
      <c r="J552"/>
      <c r="K552"/>
      <c r="M552" s="160"/>
    </row>
    <row r="553" spans="1:13" s="155" customFormat="1" x14ac:dyDescent="0.35">
      <c r="A553"/>
      <c r="B553"/>
      <c r="C553"/>
      <c r="D553"/>
      <c r="E553"/>
      <c r="F553"/>
      <c r="G553"/>
      <c r="H553"/>
      <c r="I553"/>
      <c r="J553"/>
      <c r="K553"/>
    </row>
    <row r="554" spans="1:13" x14ac:dyDescent="0.35">
      <c r="A554"/>
      <c r="B554"/>
      <c r="C554"/>
      <c r="D554"/>
      <c r="E554"/>
      <c r="F554"/>
      <c r="G554"/>
      <c r="H554"/>
      <c r="I554"/>
      <c r="J554"/>
      <c r="K554"/>
    </row>
    <row r="555" spans="1:13" x14ac:dyDescent="0.35">
      <c r="A555"/>
      <c r="B555"/>
      <c r="C555"/>
      <c r="D555"/>
      <c r="E555"/>
      <c r="F555"/>
      <c r="G555"/>
      <c r="H555"/>
      <c r="I555"/>
      <c r="J555"/>
      <c r="K555"/>
      <c r="M555" s="160"/>
    </row>
    <row r="556" spans="1:13" s="155" customFormat="1" x14ac:dyDescent="0.35">
      <c r="A556"/>
      <c r="B556"/>
      <c r="C556"/>
      <c r="D556"/>
      <c r="E556"/>
      <c r="F556"/>
      <c r="G556"/>
      <c r="H556"/>
      <c r="I556"/>
      <c r="J556"/>
      <c r="K556"/>
    </row>
    <row r="557" spans="1:13" x14ac:dyDescent="0.35">
      <c r="A557"/>
      <c r="B557"/>
      <c r="C557"/>
      <c r="D557"/>
      <c r="E557"/>
      <c r="F557"/>
      <c r="G557"/>
      <c r="H557"/>
      <c r="I557"/>
      <c r="J557"/>
      <c r="K557"/>
    </row>
    <row r="558" spans="1:13" x14ac:dyDescent="0.35">
      <c r="A558"/>
      <c r="B558"/>
      <c r="C558"/>
      <c r="D558"/>
      <c r="E558"/>
      <c r="F558"/>
      <c r="G558"/>
      <c r="H558"/>
      <c r="I558"/>
      <c r="J558"/>
      <c r="K558"/>
    </row>
    <row r="559" spans="1:13" x14ac:dyDescent="0.35">
      <c r="A559"/>
      <c r="B559"/>
      <c r="C559"/>
      <c r="D559"/>
      <c r="E559"/>
      <c r="F559"/>
      <c r="G559"/>
      <c r="H559"/>
      <c r="I559"/>
      <c r="J559"/>
      <c r="K559"/>
    </row>
    <row r="560" spans="1:13" x14ac:dyDescent="0.35">
      <c r="A560"/>
      <c r="B560"/>
      <c r="C560"/>
      <c r="D560"/>
      <c r="E560"/>
      <c r="F560"/>
      <c r="G560"/>
      <c r="H560"/>
      <c r="I560"/>
      <c r="J560"/>
      <c r="K560"/>
    </row>
    <row r="561" spans="1:11" x14ac:dyDescent="0.35">
      <c r="A561"/>
      <c r="B561"/>
      <c r="C561"/>
      <c r="D561"/>
      <c r="E561"/>
      <c r="F561"/>
      <c r="G561"/>
      <c r="H561"/>
      <c r="I561"/>
      <c r="J561"/>
      <c r="K561"/>
    </row>
    <row r="562" spans="1:11" x14ac:dyDescent="0.35">
      <c r="A562"/>
      <c r="B562"/>
      <c r="C562"/>
      <c r="D562"/>
      <c r="E562"/>
      <c r="F562"/>
      <c r="G562"/>
      <c r="H562"/>
      <c r="I562"/>
      <c r="J562"/>
      <c r="K562"/>
    </row>
    <row r="563" spans="1:11" x14ac:dyDescent="0.35">
      <c r="A563"/>
      <c r="B563"/>
      <c r="C563"/>
      <c r="D563"/>
      <c r="E563"/>
      <c r="F563"/>
      <c r="G563"/>
      <c r="H563"/>
      <c r="I563"/>
      <c r="J563"/>
      <c r="K563"/>
    </row>
    <row r="564" spans="1:11" x14ac:dyDescent="0.35">
      <c r="A564"/>
      <c r="B564"/>
      <c r="C564"/>
      <c r="D564"/>
      <c r="E564"/>
      <c r="F564"/>
      <c r="G564"/>
      <c r="H564"/>
      <c r="I564"/>
      <c r="J564"/>
      <c r="K564"/>
    </row>
    <row r="565" spans="1:11" x14ac:dyDescent="0.35">
      <c r="A565"/>
      <c r="B565"/>
      <c r="C565"/>
      <c r="D565"/>
      <c r="E565"/>
      <c r="F565"/>
      <c r="G565"/>
      <c r="H565"/>
      <c r="I565"/>
      <c r="J565"/>
      <c r="K565"/>
    </row>
    <row r="566" spans="1:11" s="155" customFormat="1" x14ac:dyDescent="0.35">
      <c r="A566"/>
      <c r="B566"/>
      <c r="C566"/>
      <c r="D566"/>
      <c r="E566"/>
      <c r="F566"/>
      <c r="G566"/>
      <c r="H566"/>
      <c r="I566"/>
      <c r="J566"/>
      <c r="K566"/>
    </row>
    <row r="567" spans="1:11" x14ac:dyDescent="0.35">
      <c r="A567"/>
      <c r="B567"/>
      <c r="C567"/>
      <c r="D567"/>
      <c r="E567"/>
      <c r="F567"/>
      <c r="G567"/>
      <c r="H567"/>
      <c r="I567"/>
      <c r="J567"/>
      <c r="K567"/>
    </row>
    <row r="568" spans="1:11" x14ac:dyDescent="0.35">
      <c r="A568"/>
      <c r="B568"/>
      <c r="C568"/>
      <c r="D568"/>
      <c r="E568"/>
      <c r="F568"/>
      <c r="G568"/>
      <c r="H568"/>
      <c r="I568"/>
      <c r="J568"/>
      <c r="K568"/>
    </row>
    <row r="569" spans="1:11" x14ac:dyDescent="0.35">
      <c r="A569"/>
      <c r="B569"/>
      <c r="C569"/>
      <c r="D569"/>
      <c r="E569"/>
      <c r="F569"/>
      <c r="G569"/>
      <c r="H569"/>
      <c r="I569"/>
      <c r="J569"/>
      <c r="K569"/>
    </row>
    <row r="570" spans="1:11" x14ac:dyDescent="0.35">
      <c r="A570"/>
      <c r="B570"/>
      <c r="C570"/>
      <c r="D570"/>
      <c r="E570"/>
      <c r="F570"/>
      <c r="G570"/>
      <c r="H570"/>
      <c r="I570"/>
      <c r="J570"/>
      <c r="K570"/>
    </row>
    <row r="571" spans="1:11" x14ac:dyDescent="0.35">
      <c r="A571"/>
      <c r="B571"/>
      <c r="C571"/>
      <c r="D571"/>
      <c r="E571"/>
      <c r="F571"/>
      <c r="G571"/>
      <c r="H571"/>
      <c r="I571"/>
      <c r="J571"/>
      <c r="K571"/>
    </row>
    <row r="572" spans="1:11" x14ac:dyDescent="0.35">
      <c r="A572"/>
      <c r="B572"/>
      <c r="C572"/>
      <c r="D572"/>
      <c r="E572"/>
      <c r="F572"/>
      <c r="G572"/>
      <c r="H572"/>
      <c r="I572"/>
      <c r="J572"/>
      <c r="K572"/>
    </row>
    <row r="573" spans="1:11" x14ac:dyDescent="0.35">
      <c r="A573"/>
      <c r="B573"/>
      <c r="C573"/>
      <c r="D573"/>
      <c r="E573"/>
      <c r="F573"/>
      <c r="G573"/>
      <c r="H573"/>
      <c r="I573"/>
      <c r="J573"/>
      <c r="K573"/>
    </row>
    <row r="574" spans="1:11" x14ac:dyDescent="0.35">
      <c r="A574"/>
      <c r="B574"/>
      <c r="C574"/>
      <c r="D574"/>
      <c r="E574"/>
      <c r="F574"/>
      <c r="G574"/>
      <c r="H574"/>
      <c r="I574"/>
      <c r="J574"/>
      <c r="K574"/>
    </row>
    <row r="575" spans="1:11" ht="33" customHeight="1" x14ac:dyDescent="0.35">
      <c r="A575"/>
      <c r="B575"/>
      <c r="C575"/>
      <c r="D575"/>
      <c r="E575"/>
      <c r="F575"/>
      <c r="G575"/>
      <c r="H575"/>
      <c r="I575"/>
      <c r="J575"/>
      <c r="K575"/>
    </row>
    <row r="576" spans="1:11" x14ac:dyDescent="0.35">
      <c r="A576"/>
      <c r="B576"/>
      <c r="C576"/>
      <c r="D576"/>
      <c r="E576"/>
      <c r="F576"/>
      <c r="G576"/>
      <c r="H576"/>
      <c r="I576"/>
      <c r="J576"/>
      <c r="K576"/>
    </row>
    <row r="577" customFormat="1" x14ac:dyDescent="0.35"/>
    <row r="578" customFormat="1" x14ac:dyDescent="0.35"/>
    <row r="579" customFormat="1" x14ac:dyDescent="0.35"/>
    <row r="580" customFormat="1" x14ac:dyDescent="0.35"/>
    <row r="581" customFormat="1" x14ac:dyDescent="0.35"/>
    <row r="582" customFormat="1" x14ac:dyDescent="0.35"/>
    <row r="583" customFormat="1" x14ac:dyDescent="0.35"/>
    <row r="584" customFormat="1" x14ac:dyDescent="0.35"/>
    <row r="585" customFormat="1" x14ac:dyDescent="0.35"/>
    <row r="586" customFormat="1" x14ac:dyDescent="0.35"/>
    <row r="587" customFormat="1" x14ac:dyDescent="0.35"/>
    <row r="588" customFormat="1" x14ac:dyDescent="0.35"/>
    <row r="589" customFormat="1" x14ac:dyDescent="0.35"/>
    <row r="590" customFormat="1" x14ac:dyDescent="0.35"/>
    <row r="591" customFormat="1" x14ac:dyDescent="0.35"/>
    <row r="592" customFormat="1" x14ac:dyDescent="0.35"/>
    <row r="593" customFormat="1" x14ac:dyDescent="0.35"/>
    <row r="594" customFormat="1" x14ac:dyDescent="0.35"/>
    <row r="595" customFormat="1" x14ac:dyDescent="0.35"/>
    <row r="596" customFormat="1" x14ac:dyDescent="0.35"/>
    <row r="597" customFormat="1" x14ac:dyDescent="0.35"/>
    <row r="598" customFormat="1" x14ac:dyDescent="0.35"/>
    <row r="599" customFormat="1" x14ac:dyDescent="0.35"/>
    <row r="600" customFormat="1" x14ac:dyDescent="0.35"/>
    <row r="601" customFormat="1" x14ac:dyDescent="0.35"/>
    <row r="602" customFormat="1" x14ac:dyDescent="0.35"/>
    <row r="603" customFormat="1" x14ac:dyDescent="0.35"/>
    <row r="604" customFormat="1" x14ac:dyDescent="0.35"/>
    <row r="605" customFormat="1" x14ac:dyDescent="0.35"/>
    <row r="606" customFormat="1" x14ac:dyDescent="0.35"/>
    <row r="607" customFormat="1" x14ac:dyDescent="0.35"/>
    <row r="608" customFormat="1" x14ac:dyDescent="0.35"/>
    <row r="609" customFormat="1" x14ac:dyDescent="0.35"/>
    <row r="610" customFormat="1" x14ac:dyDescent="0.35"/>
    <row r="611" customFormat="1" x14ac:dyDescent="0.35"/>
    <row r="612" customFormat="1" x14ac:dyDescent="0.35"/>
    <row r="613" customFormat="1" x14ac:dyDescent="0.35"/>
    <row r="614" customFormat="1" x14ac:dyDescent="0.35"/>
    <row r="615" customFormat="1" x14ac:dyDescent="0.35"/>
    <row r="616" customFormat="1" x14ac:dyDescent="0.35"/>
    <row r="617" customFormat="1" x14ac:dyDescent="0.35"/>
    <row r="618" customFormat="1" x14ac:dyDescent="0.35"/>
    <row r="619" customFormat="1" x14ac:dyDescent="0.35"/>
    <row r="620" customFormat="1" x14ac:dyDescent="0.35"/>
    <row r="621" customFormat="1" x14ac:dyDescent="0.35"/>
    <row r="622" customFormat="1" x14ac:dyDescent="0.35"/>
    <row r="623" customFormat="1" x14ac:dyDescent="0.35"/>
    <row r="624" customFormat="1" x14ac:dyDescent="0.35"/>
    <row r="625" customFormat="1" x14ac:dyDescent="0.35"/>
    <row r="626" customFormat="1" x14ac:dyDescent="0.35"/>
    <row r="627" customFormat="1" x14ac:dyDescent="0.35"/>
    <row r="628" customFormat="1" x14ac:dyDescent="0.35"/>
    <row r="629" customFormat="1" x14ac:dyDescent="0.35"/>
    <row r="630" customFormat="1" x14ac:dyDescent="0.35"/>
    <row r="631" customFormat="1" x14ac:dyDescent="0.35"/>
    <row r="632" customFormat="1" x14ac:dyDescent="0.35"/>
    <row r="633" customFormat="1" x14ac:dyDescent="0.35"/>
    <row r="634" customFormat="1" x14ac:dyDescent="0.35"/>
    <row r="635" customFormat="1" x14ac:dyDescent="0.35"/>
    <row r="636" customFormat="1" x14ac:dyDescent="0.35"/>
    <row r="637" customFormat="1" x14ac:dyDescent="0.35"/>
    <row r="638" customFormat="1" x14ac:dyDescent="0.35"/>
    <row r="639" customFormat="1" x14ac:dyDescent="0.35"/>
    <row r="640" customFormat="1" x14ac:dyDescent="0.35"/>
    <row r="641" customFormat="1" x14ac:dyDescent="0.35"/>
    <row r="642" customFormat="1" x14ac:dyDescent="0.35"/>
    <row r="643" customFormat="1" x14ac:dyDescent="0.35"/>
    <row r="644" customFormat="1" x14ac:dyDescent="0.35"/>
    <row r="645" customFormat="1" x14ac:dyDescent="0.35"/>
    <row r="646" customFormat="1" x14ac:dyDescent="0.35"/>
    <row r="647" customFormat="1" x14ac:dyDescent="0.35"/>
    <row r="648" customFormat="1" x14ac:dyDescent="0.35"/>
    <row r="649" customFormat="1" x14ac:dyDescent="0.35"/>
    <row r="650" customFormat="1" x14ac:dyDescent="0.35"/>
    <row r="651" customFormat="1" x14ac:dyDescent="0.35"/>
    <row r="652" customFormat="1" x14ac:dyDescent="0.35"/>
    <row r="653" customFormat="1" x14ac:dyDescent="0.35"/>
    <row r="654" customFormat="1" x14ac:dyDescent="0.35"/>
    <row r="655" customFormat="1" x14ac:dyDescent="0.35"/>
    <row r="656" customFormat="1" x14ac:dyDescent="0.35"/>
    <row r="657" customFormat="1" x14ac:dyDescent="0.35"/>
    <row r="658" customFormat="1" x14ac:dyDescent="0.35"/>
    <row r="659" customFormat="1" x14ac:dyDescent="0.35"/>
    <row r="660" customFormat="1" x14ac:dyDescent="0.35"/>
    <row r="661" customFormat="1" x14ac:dyDescent="0.35"/>
    <row r="662" customFormat="1" x14ac:dyDescent="0.35"/>
    <row r="663" customFormat="1" x14ac:dyDescent="0.35"/>
    <row r="664" customFormat="1" x14ac:dyDescent="0.35"/>
    <row r="665" customFormat="1" x14ac:dyDescent="0.35"/>
    <row r="666" customFormat="1" x14ac:dyDescent="0.35"/>
    <row r="667" customFormat="1" x14ac:dyDescent="0.35"/>
    <row r="668" customFormat="1" x14ac:dyDescent="0.35"/>
    <row r="669" customFormat="1" x14ac:dyDescent="0.35"/>
    <row r="670" customFormat="1" x14ac:dyDescent="0.35"/>
    <row r="671" customFormat="1" x14ac:dyDescent="0.35"/>
    <row r="672" customFormat="1" x14ac:dyDescent="0.35"/>
    <row r="673" customFormat="1" x14ac:dyDescent="0.35"/>
    <row r="674" customFormat="1" x14ac:dyDescent="0.35"/>
    <row r="675" customFormat="1" x14ac:dyDescent="0.35"/>
    <row r="676" customFormat="1" x14ac:dyDescent="0.35"/>
    <row r="677" customFormat="1" x14ac:dyDescent="0.35"/>
    <row r="678" customFormat="1" x14ac:dyDescent="0.35"/>
    <row r="679" customFormat="1" x14ac:dyDescent="0.35"/>
    <row r="680" customFormat="1" x14ac:dyDescent="0.35"/>
    <row r="681" customFormat="1" x14ac:dyDescent="0.35"/>
    <row r="682" customFormat="1" x14ac:dyDescent="0.35"/>
    <row r="683" customFormat="1" x14ac:dyDescent="0.35"/>
    <row r="684" customFormat="1" x14ac:dyDescent="0.35"/>
    <row r="685" customFormat="1" x14ac:dyDescent="0.35"/>
    <row r="686" customFormat="1" x14ac:dyDescent="0.35"/>
    <row r="687" customFormat="1" x14ac:dyDescent="0.35"/>
    <row r="688" customFormat="1" x14ac:dyDescent="0.35"/>
    <row r="689" customFormat="1" x14ac:dyDescent="0.35"/>
    <row r="690" customFormat="1" x14ac:dyDescent="0.35"/>
    <row r="691" customFormat="1" x14ac:dyDescent="0.35"/>
    <row r="692" customFormat="1" x14ac:dyDescent="0.35"/>
    <row r="693" customFormat="1" x14ac:dyDescent="0.35"/>
    <row r="694" customFormat="1" x14ac:dyDescent="0.35"/>
    <row r="695" customFormat="1" x14ac:dyDescent="0.35"/>
    <row r="696" customFormat="1" x14ac:dyDescent="0.35"/>
    <row r="697" customFormat="1" x14ac:dyDescent="0.35"/>
    <row r="698" customFormat="1" x14ac:dyDescent="0.35"/>
    <row r="699" customFormat="1" x14ac:dyDescent="0.35"/>
    <row r="700" customFormat="1" x14ac:dyDescent="0.35"/>
    <row r="701" customFormat="1" x14ac:dyDescent="0.35"/>
    <row r="702" customFormat="1" x14ac:dyDescent="0.35"/>
    <row r="703" customFormat="1" x14ac:dyDescent="0.35"/>
    <row r="704" customFormat="1" x14ac:dyDescent="0.35"/>
    <row r="705" customFormat="1" x14ac:dyDescent="0.35"/>
    <row r="706" customFormat="1" x14ac:dyDescent="0.35"/>
    <row r="707" customFormat="1" x14ac:dyDescent="0.35"/>
    <row r="708" customFormat="1" x14ac:dyDescent="0.35"/>
    <row r="709" customFormat="1" x14ac:dyDescent="0.35"/>
    <row r="710" customFormat="1" x14ac:dyDescent="0.35"/>
    <row r="711" customFormat="1" x14ac:dyDescent="0.35"/>
    <row r="712" customFormat="1" x14ac:dyDescent="0.35"/>
    <row r="713" customFormat="1" x14ac:dyDescent="0.35"/>
    <row r="714" customFormat="1" x14ac:dyDescent="0.35"/>
    <row r="715" customFormat="1" x14ac:dyDescent="0.35"/>
    <row r="716" customFormat="1" x14ac:dyDescent="0.35"/>
    <row r="717" customFormat="1" x14ac:dyDescent="0.35"/>
    <row r="718" customFormat="1" x14ac:dyDescent="0.35"/>
    <row r="719" customFormat="1" x14ac:dyDescent="0.35"/>
    <row r="720" customFormat="1" x14ac:dyDescent="0.35"/>
    <row r="721" spans="1:11" x14ac:dyDescent="0.35">
      <c r="A721"/>
      <c r="B721"/>
      <c r="C721"/>
      <c r="D721"/>
      <c r="E721"/>
      <c r="F721"/>
      <c r="G721"/>
      <c r="H721"/>
      <c r="I721"/>
      <c r="J721"/>
      <c r="K721"/>
    </row>
    <row r="722" spans="1:11" x14ac:dyDescent="0.35">
      <c r="A722"/>
      <c r="B722"/>
      <c r="C722"/>
      <c r="D722"/>
      <c r="E722"/>
      <c r="F722"/>
      <c r="G722"/>
      <c r="H722"/>
      <c r="I722"/>
      <c r="J722"/>
      <c r="K722"/>
    </row>
    <row r="723" spans="1:11" x14ac:dyDescent="0.35">
      <c r="A723"/>
      <c r="B723"/>
      <c r="C723"/>
      <c r="D723"/>
      <c r="E723"/>
      <c r="F723"/>
      <c r="G723"/>
      <c r="H723"/>
      <c r="I723"/>
      <c r="J723"/>
      <c r="K723"/>
    </row>
    <row r="724" spans="1:11" x14ac:dyDescent="0.35">
      <c r="A724"/>
      <c r="B724"/>
      <c r="C724"/>
      <c r="D724"/>
      <c r="E724"/>
      <c r="F724"/>
      <c r="G724"/>
      <c r="H724"/>
      <c r="I724"/>
      <c r="J724"/>
      <c r="K724"/>
    </row>
    <row r="725" spans="1:11" x14ac:dyDescent="0.35">
      <c r="A725"/>
      <c r="B725"/>
      <c r="C725"/>
      <c r="D725"/>
      <c r="E725"/>
      <c r="F725"/>
      <c r="G725"/>
      <c r="H725"/>
      <c r="I725"/>
      <c r="J725"/>
      <c r="K725"/>
    </row>
    <row r="726" spans="1:11" x14ac:dyDescent="0.35">
      <c r="A726"/>
      <c r="B726"/>
      <c r="C726"/>
      <c r="D726"/>
      <c r="E726"/>
      <c r="F726"/>
      <c r="G726"/>
      <c r="H726"/>
      <c r="I726"/>
      <c r="J726"/>
      <c r="K726"/>
    </row>
    <row r="727" spans="1:11" x14ac:dyDescent="0.35">
      <c r="A727"/>
      <c r="B727"/>
      <c r="C727"/>
      <c r="D727"/>
      <c r="E727"/>
      <c r="F727"/>
      <c r="G727"/>
      <c r="H727"/>
      <c r="I727"/>
      <c r="J727"/>
      <c r="K727"/>
    </row>
    <row r="728" spans="1:11" x14ac:dyDescent="0.35">
      <c r="A728"/>
      <c r="B728"/>
      <c r="C728"/>
      <c r="D728"/>
      <c r="E728"/>
      <c r="F728"/>
      <c r="G728"/>
      <c r="H728"/>
      <c r="I728"/>
      <c r="J728"/>
      <c r="K728"/>
    </row>
    <row r="729" spans="1:11" x14ac:dyDescent="0.35">
      <c r="A729"/>
      <c r="B729"/>
      <c r="C729"/>
      <c r="D729"/>
      <c r="E729"/>
      <c r="F729"/>
      <c r="G729"/>
      <c r="H729"/>
      <c r="I729"/>
      <c r="J729"/>
      <c r="K729"/>
    </row>
    <row r="730" spans="1:11" x14ac:dyDescent="0.35">
      <c r="A730"/>
      <c r="B730"/>
      <c r="C730"/>
      <c r="D730"/>
      <c r="E730"/>
      <c r="F730"/>
      <c r="G730"/>
      <c r="H730"/>
      <c r="I730"/>
      <c r="J730"/>
      <c r="K730"/>
    </row>
    <row r="731" spans="1:11" x14ac:dyDescent="0.35">
      <c r="A731"/>
      <c r="B731"/>
      <c r="C731"/>
      <c r="D731"/>
      <c r="E731"/>
      <c r="F731"/>
      <c r="G731"/>
      <c r="H731"/>
      <c r="I731"/>
      <c r="J731"/>
      <c r="K731"/>
    </row>
    <row r="732" spans="1:11" x14ac:dyDescent="0.35">
      <c r="A732"/>
      <c r="B732"/>
      <c r="C732"/>
      <c r="D732"/>
      <c r="E732"/>
      <c r="F732"/>
      <c r="G732"/>
      <c r="H732"/>
      <c r="I732"/>
      <c r="J732"/>
      <c r="K732"/>
    </row>
    <row r="733" spans="1:11" x14ac:dyDescent="0.35">
      <c r="A733"/>
      <c r="B733"/>
      <c r="C733"/>
      <c r="D733"/>
      <c r="E733"/>
      <c r="F733"/>
      <c r="G733"/>
      <c r="H733"/>
      <c r="I733"/>
      <c r="J733"/>
      <c r="K733"/>
    </row>
    <row r="734" spans="1:11" x14ac:dyDescent="0.35">
      <c r="A734"/>
      <c r="B734"/>
      <c r="C734"/>
      <c r="D734"/>
      <c r="E734"/>
      <c r="F734"/>
      <c r="G734"/>
      <c r="H734"/>
      <c r="I734"/>
      <c r="J734"/>
      <c r="K734"/>
    </row>
    <row r="735" spans="1:11" x14ac:dyDescent="0.35">
      <c r="A735"/>
      <c r="B735"/>
      <c r="C735"/>
      <c r="D735"/>
      <c r="E735"/>
      <c r="F735"/>
      <c r="G735"/>
      <c r="H735"/>
      <c r="I735"/>
      <c r="J735"/>
      <c r="K735"/>
    </row>
    <row r="736" spans="1:11" x14ac:dyDescent="0.35">
      <c r="A736" s="455"/>
      <c r="B736" s="455"/>
      <c r="C736" s="455"/>
      <c r="D736" s="163"/>
      <c r="E736" s="164"/>
      <c r="F736" s="164"/>
      <c r="G736" s="164"/>
      <c r="H736" s="164"/>
      <c r="I736" s="164"/>
      <c r="J736" s="161"/>
      <c r="K736" s="161"/>
    </row>
    <row r="737" spans="1:11" x14ac:dyDescent="0.35">
      <c r="A737" s="161"/>
      <c r="B737" s="161"/>
      <c r="C737" s="162"/>
      <c r="E737" s="164"/>
      <c r="F737" s="164"/>
      <c r="G737" s="164"/>
      <c r="H737" s="164"/>
      <c r="I737" s="164"/>
      <c r="J737" s="161"/>
      <c r="K737" s="161"/>
    </row>
    <row r="738" spans="1:11" x14ac:dyDescent="0.35">
      <c r="A738" s="161"/>
      <c r="B738" s="161"/>
      <c r="E738" s="164"/>
      <c r="F738" s="164"/>
      <c r="G738" s="164"/>
      <c r="H738" s="164"/>
      <c r="I738" s="164"/>
      <c r="J738" s="161"/>
      <c r="K738" s="161"/>
    </row>
    <row r="739" spans="1:11" x14ac:dyDescent="0.35">
      <c r="A739" s="161"/>
      <c r="B739" s="161"/>
      <c r="E739" s="164"/>
      <c r="F739" s="164"/>
      <c r="G739" s="164"/>
      <c r="H739" s="164"/>
      <c r="I739" s="164"/>
      <c r="J739" s="161"/>
      <c r="K739" s="161"/>
    </row>
    <row r="740" spans="1:11" x14ac:dyDescent="0.35">
      <c r="A740" s="161"/>
      <c r="B740" s="161"/>
      <c r="E740" s="164"/>
      <c r="F740" s="164"/>
      <c r="G740" s="164"/>
      <c r="H740" s="164"/>
      <c r="I740" s="164"/>
      <c r="J740" s="161"/>
      <c r="K740" s="161"/>
    </row>
  </sheetData>
  <mergeCells count="27">
    <mergeCell ref="A736:C736"/>
    <mergeCell ref="A5:K5"/>
    <mergeCell ref="G6:M6"/>
    <mergeCell ref="C2:D2"/>
    <mergeCell ref="E2:G2"/>
    <mergeCell ref="H2:I2"/>
    <mergeCell ref="L2:N2"/>
    <mergeCell ref="A15:D15"/>
    <mergeCell ref="A16:D16"/>
    <mergeCell ref="A25:B25"/>
    <mergeCell ref="C25:D25"/>
    <mergeCell ref="A21:D21"/>
    <mergeCell ref="A22:D22"/>
    <mergeCell ref="A23:B23"/>
    <mergeCell ref="C23:D23"/>
    <mergeCell ref="A24:B24"/>
    <mergeCell ref="C24:D24"/>
    <mergeCell ref="K16:N16"/>
    <mergeCell ref="D7:N7"/>
    <mergeCell ref="N8:N12"/>
    <mergeCell ref="J1:K1"/>
    <mergeCell ref="J2:K2"/>
    <mergeCell ref="K15:N15"/>
    <mergeCell ref="C1:D1"/>
    <mergeCell ref="E1:G1"/>
    <mergeCell ref="H1:I1"/>
    <mergeCell ref="L1:N1"/>
  </mergeCells>
  <pageMargins left="0.51181102362204722" right="0.51181102362204722" top="0.95" bottom="0.78740157480314965" header="0.57999999999999996" footer="0.31496062992125984"/>
  <pageSetup paperSize="9" scale="53"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R4414"/>
  <sheetViews>
    <sheetView showGridLines="0" zoomScale="85" zoomScaleNormal="85" zoomScaleSheetLayoutView="70" workbookViewId="0">
      <selection activeCell="A4404" sqref="A4404:D4404"/>
    </sheetView>
  </sheetViews>
  <sheetFormatPr defaultRowHeight="14.5" x14ac:dyDescent="0.35"/>
  <cols>
    <col min="1" max="1" width="12" style="53" customWidth="1"/>
    <col min="2" max="2" width="13" style="53" customWidth="1"/>
    <col min="3" max="3" width="10" style="53" customWidth="1"/>
    <col min="4" max="4" width="49" style="53" customWidth="1"/>
    <col min="5" max="5" width="14.54296875" style="53" customWidth="1"/>
    <col min="6" max="6" width="9.7265625" style="53" bestFit="1" customWidth="1"/>
    <col min="7" max="7" width="9.54296875" style="53" customWidth="1"/>
    <col min="8" max="8" width="14.1796875" style="53" customWidth="1"/>
    <col min="9" max="9" width="14.453125" style="53" customWidth="1"/>
    <col min="10" max="10" width="10.453125" style="53" customWidth="1"/>
    <col min="11" max="11" width="10.26953125" bestFit="1" customWidth="1"/>
  </cols>
  <sheetData>
    <row r="1" spans="1:18" s="3" customFormat="1" ht="14" x14ac:dyDescent="0.3">
      <c r="A1" s="260"/>
      <c r="B1" s="172"/>
      <c r="C1" s="442" t="s">
        <v>149</v>
      </c>
      <c r="D1" s="442"/>
      <c r="E1" s="442" t="s">
        <v>150</v>
      </c>
      <c r="F1" s="442"/>
      <c r="G1" s="442" t="s">
        <v>151</v>
      </c>
      <c r="H1" s="442"/>
      <c r="I1" s="442" t="s">
        <v>152</v>
      </c>
      <c r="J1" s="442"/>
    </row>
    <row r="2" spans="1:18" ht="77.5" customHeight="1" x14ac:dyDescent="0.35">
      <c r="A2" s="250"/>
      <c r="B2" s="214"/>
      <c r="C2" s="441" t="str">
        <f>DADOS!B8</f>
        <v>Construção de Centro de Atenção Psicossocial Tipo I, no Município de PORTO SEGURO/BA</v>
      </c>
      <c r="D2" s="441"/>
      <c r="E2" s="441" t="str">
        <f>DADOS!B9</f>
        <v xml:space="preserve"> SINAPI 02/2026</v>
      </c>
      <c r="F2" s="441"/>
      <c r="G2" s="494">
        <f>DADOS!B10</f>
        <v>0.20810000000000001</v>
      </c>
      <c r="H2" s="494"/>
      <c r="I2" s="495" t="str">
        <f>'ORÇAMENTO SINTÉTICO'!J2</f>
        <v>Não Desonerado: embutido nos preços unitário dos insumos de mão de obra, de acordo com as bases.</v>
      </c>
      <c r="J2" s="495"/>
      <c r="N2" s="443"/>
      <c r="O2" s="490"/>
      <c r="P2" s="490"/>
      <c r="Q2" s="490"/>
      <c r="R2" s="490"/>
    </row>
    <row r="3" spans="1:18" x14ac:dyDescent="0.35">
      <c r="A3"/>
      <c r="B3"/>
      <c r="C3"/>
      <c r="D3"/>
      <c r="E3"/>
      <c r="F3"/>
      <c r="G3"/>
      <c r="H3"/>
      <c r="I3"/>
      <c r="J3"/>
      <c r="N3" s="490"/>
      <c r="O3" s="490"/>
      <c r="P3" s="490"/>
      <c r="Q3" s="490"/>
      <c r="R3" s="490"/>
    </row>
    <row r="4" spans="1:18" ht="10.5" customHeight="1" x14ac:dyDescent="0.35">
      <c r="A4" s="46"/>
      <c r="B4" s="46"/>
      <c r="C4" s="46"/>
      <c r="D4" s="46"/>
      <c r="E4" s="48"/>
      <c r="F4" s="48"/>
      <c r="G4" s="49"/>
      <c r="H4" s="49"/>
      <c r="I4" s="47"/>
      <c r="N4" s="490"/>
      <c r="O4" s="490"/>
      <c r="P4" s="490"/>
      <c r="Q4" s="490"/>
      <c r="R4" s="490"/>
    </row>
    <row r="5" spans="1:18" ht="20.25" customHeight="1" x14ac:dyDescent="0.35">
      <c r="A5" s="445" t="s">
        <v>108</v>
      </c>
      <c r="B5" s="445"/>
      <c r="C5" s="445"/>
      <c r="D5" s="445"/>
      <c r="E5" s="445"/>
      <c r="F5" s="445"/>
      <c r="G5" s="445"/>
      <c r="H5" s="445"/>
      <c r="I5" s="445"/>
      <c r="J5" s="445"/>
      <c r="N5" s="490"/>
      <c r="O5" s="490"/>
      <c r="P5" s="490"/>
      <c r="Q5" s="490"/>
      <c r="R5" s="490"/>
    </row>
    <row r="6" spans="1:18" ht="10.5" customHeight="1" x14ac:dyDescent="0.35">
      <c r="A6" s="58"/>
      <c r="B6" s="58"/>
      <c r="C6" s="58"/>
      <c r="D6" s="58"/>
      <c r="E6" s="58"/>
      <c r="F6" s="58"/>
      <c r="G6" s="58"/>
      <c r="H6" s="58"/>
      <c r="I6" s="58"/>
      <c r="N6" s="490"/>
      <c r="O6" s="490"/>
      <c r="P6" s="490"/>
      <c r="Q6" s="490"/>
      <c r="R6" s="490"/>
    </row>
    <row r="7" spans="1:18" x14ac:dyDescent="0.35">
      <c r="A7" s="329" t="s">
        <v>317</v>
      </c>
      <c r="B7" s="329"/>
      <c r="C7" s="329"/>
      <c r="D7" s="329" t="s">
        <v>318</v>
      </c>
      <c r="E7" s="329"/>
      <c r="F7" s="472"/>
      <c r="G7" s="472"/>
      <c r="H7" s="330"/>
      <c r="I7" s="329"/>
      <c r="J7" s="331">
        <v>277555.37</v>
      </c>
    </row>
    <row r="8" spans="1:18" x14ac:dyDescent="0.35">
      <c r="A8" s="329" t="s">
        <v>199</v>
      </c>
      <c r="B8" s="329"/>
      <c r="C8" s="329"/>
      <c r="D8" s="329" t="s">
        <v>319</v>
      </c>
      <c r="E8" s="329"/>
      <c r="F8" s="472"/>
      <c r="G8" s="472"/>
      <c r="H8" s="330"/>
      <c r="I8" s="329"/>
      <c r="J8" s="331">
        <v>157390.76</v>
      </c>
    </row>
    <row r="9" spans="1:18" x14ac:dyDescent="0.35">
      <c r="A9" s="298" t="s">
        <v>320</v>
      </c>
      <c r="B9" s="300" t="s">
        <v>3</v>
      </c>
      <c r="C9" s="298" t="s">
        <v>4</v>
      </c>
      <c r="D9" s="298" t="s">
        <v>5</v>
      </c>
      <c r="E9" s="461" t="s">
        <v>249</v>
      </c>
      <c r="F9" s="461"/>
      <c r="G9" s="299" t="s">
        <v>6</v>
      </c>
      <c r="H9" s="300" t="s">
        <v>7</v>
      </c>
      <c r="I9" s="300" t="s">
        <v>8</v>
      </c>
      <c r="J9" s="300" t="s">
        <v>10</v>
      </c>
    </row>
    <row r="10" spans="1:18" ht="26.5" customHeight="1" x14ac:dyDescent="0.35">
      <c r="A10" s="301" t="s">
        <v>246</v>
      </c>
      <c r="B10" s="303" t="s">
        <v>321</v>
      </c>
      <c r="C10" s="301" t="s">
        <v>214</v>
      </c>
      <c r="D10" s="301" t="s">
        <v>322</v>
      </c>
      <c r="E10" s="462" t="s">
        <v>1557</v>
      </c>
      <c r="F10" s="462"/>
      <c r="G10" s="302" t="s">
        <v>323</v>
      </c>
      <c r="H10" s="305">
        <v>1</v>
      </c>
      <c r="I10" s="304">
        <v>1803.48</v>
      </c>
      <c r="J10" s="304">
        <v>1803.48</v>
      </c>
    </row>
    <row r="11" spans="1:18" ht="26.5" customHeight="1" x14ac:dyDescent="0.35">
      <c r="A11" s="306" t="s">
        <v>251</v>
      </c>
      <c r="B11" s="308" t="s">
        <v>1558</v>
      </c>
      <c r="C11" s="306" t="s">
        <v>200</v>
      </c>
      <c r="D11" s="306" t="s">
        <v>1559</v>
      </c>
      <c r="E11" s="465" t="s">
        <v>254</v>
      </c>
      <c r="F11" s="465"/>
      <c r="G11" s="307" t="s">
        <v>201</v>
      </c>
      <c r="H11" s="310">
        <v>0.99</v>
      </c>
      <c r="I11" s="309">
        <v>34.78</v>
      </c>
      <c r="J11" s="309">
        <v>34.43</v>
      </c>
    </row>
    <row r="12" spans="1:18" ht="26.5" customHeight="1" x14ac:dyDescent="0.35">
      <c r="A12" s="306" t="s">
        <v>251</v>
      </c>
      <c r="B12" s="308" t="s">
        <v>256</v>
      </c>
      <c r="C12" s="306" t="s">
        <v>200</v>
      </c>
      <c r="D12" s="306" t="s">
        <v>247</v>
      </c>
      <c r="E12" s="465" t="s">
        <v>254</v>
      </c>
      <c r="F12" s="465"/>
      <c r="G12" s="307" t="s">
        <v>201</v>
      </c>
      <c r="H12" s="310">
        <v>1.32</v>
      </c>
      <c r="I12" s="309">
        <v>25.81</v>
      </c>
      <c r="J12" s="309">
        <v>34.06</v>
      </c>
    </row>
    <row r="13" spans="1:18" ht="26.5" customHeight="1" x14ac:dyDescent="0.35">
      <c r="A13" s="306" t="s">
        <v>251</v>
      </c>
      <c r="B13" s="308" t="s">
        <v>1560</v>
      </c>
      <c r="C13" s="306" t="s">
        <v>200</v>
      </c>
      <c r="D13" s="306" t="s">
        <v>1561</v>
      </c>
      <c r="E13" s="465" t="s">
        <v>254</v>
      </c>
      <c r="F13" s="465"/>
      <c r="G13" s="307" t="s">
        <v>201</v>
      </c>
      <c r="H13" s="310">
        <v>1.32</v>
      </c>
      <c r="I13" s="309">
        <v>27.11</v>
      </c>
      <c r="J13" s="309">
        <v>35.78</v>
      </c>
    </row>
    <row r="14" spans="1:18" ht="50" x14ac:dyDescent="0.35">
      <c r="A14" s="311" t="s">
        <v>260</v>
      </c>
      <c r="B14" s="313" t="s">
        <v>2659</v>
      </c>
      <c r="C14" s="311" t="s">
        <v>200</v>
      </c>
      <c r="D14" s="311" t="s">
        <v>2660</v>
      </c>
      <c r="E14" s="463" t="s">
        <v>1576</v>
      </c>
      <c r="F14" s="463"/>
      <c r="G14" s="312" t="s">
        <v>353</v>
      </c>
      <c r="H14" s="315">
        <v>1</v>
      </c>
      <c r="I14" s="314">
        <v>1699.21</v>
      </c>
      <c r="J14" s="314">
        <v>1699.21</v>
      </c>
    </row>
    <row r="15" spans="1:18" x14ac:dyDescent="0.35">
      <c r="A15" s="316"/>
      <c r="B15" s="316"/>
      <c r="C15" s="316"/>
      <c r="D15" s="316"/>
      <c r="E15" s="316" t="s">
        <v>275</v>
      </c>
      <c r="F15" s="317">
        <v>69.67</v>
      </c>
      <c r="G15" s="316" t="s">
        <v>276</v>
      </c>
      <c r="H15" s="317">
        <v>0</v>
      </c>
      <c r="I15" s="316" t="s">
        <v>277</v>
      </c>
      <c r="J15" s="317">
        <v>69.67</v>
      </c>
    </row>
    <row r="16" spans="1:18" ht="14.5" customHeight="1" x14ac:dyDescent="0.35">
      <c r="A16" s="316"/>
      <c r="B16" s="316"/>
      <c r="C16" s="316"/>
      <c r="D16" s="316"/>
      <c r="E16" s="316" t="s">
        <v>278</v>
      </c>
      <c r="F16" s="317">
        <v>375.3</v>
      </c>
      <c r="G16" s="316"/>
      <c r="H16" s="464" t="s">
        <v>279</v>
      </c>
      <c r="I16" s="464"/>
      <c r="J16" s="317">
        <v>2178.7800000000002</v>
      </c>
    </row>
    <row r="17" spans="1:10" ht="15" thickBot="1" x14ac:dyDescent="0.4">
      <c r="A17" s="333"/>
      <c r="B17" s="333"/>
      <c r="C17" s="333"/>
      <c r="D17" s="333"/>
      <c r="E17" s="333"/>
      <c r="F17" s="333"/>
      <c r="G17" s="333"/>
      <c r="H17" s="335"/>
      <c r="I17" s="333"/>
      <c r="J17" s="334"/>
    </row>
    <row r="18" spans="1:10" ht="15" thickTop="1" x14ac:dyDescent="0.35">
      <c r="A18" s="332"/>
      <c r="B18" s="332"/>
      <c r="C18" s="332"/>
      <c r="D18" s="332"/>
      <c r="E18" s="332"/>
      <c r="F18" s="332"/>
      <c r="G18" s="332"/>
      <c r="H18" s="332"/>
      <c r="I18" s="332"/>
      <c r="J18" s="332"/>
    </row>
    <row r="19" spans="1:10" x14ac:dyDescent="0.35">
      <c r="A19" s="341" t="s">
        <v>324</v>
      </c>
      <c r="B19" s="342" t="s">
        <v>3</v>
      </c>
      <c r="C19" s="341" t="s">
        <v>4</v>
      </c>
      <c r="D19" s="341" t="s">
        <v>5</v>
      </c>
      <c r="E19" s="457" t="s">
        <v>249</v>
      </c>
      <c r="F19" s="457"/>
      <c r="G19" s="343" t="s">
        <v>6</v>
      </c>
      <c r="H19" s="342" t="s">
        <v>7</v>
      </c>
      <c r="I19" s="342" t="s">
        <v>8</v>
      </c>
      <c r="J19" s="342" t="s">
        <v>10</v>
      </c>
    </row>
    <row r="20" spans="1:10" ht="50" x14ac:dyDescent="0.35">
      <c r="A20" s="344" t="s">
        <v>246</v>
      </c>
      <c r="B20" s="345" t="s">
        <v>325</v>
      </c>
      <c r="C20" s="344" t="s">
        <v>214</v>
      </c>
      <c r="D20" s="344" t="s">
        <v>326</v>
      </c>
      <c r="E20" s="458" t="s">
        <v>1557</v>
      </c>
      <c r="F20" s="458"/>
      <c r="G20" s="346" t="s">
        <v>205</v>
      </c>
      <c r="H20" s="347">
        <v>1</v>
      </c>
      <c r="I20" s="348">
        <v>244.51</v>
      </c>
      <c r="J20" s="348">
        <v>244.51</v>
      </c>
    </row>
    <row r="21" spans="1:10" ht="50" x14ac:dyDescent="0.35">
      <c r="A21" s="349" t="s">
        <v>251</v>
      </c>
      <c r="B21" s="350" t="s">
        <v>1565</v>
      </c>
      <c r="C21" s="349" t="s">
        <v>200</v>
      </c>
      <c r="D21" s="349" t="s">
        <v>1566</v>
      </c>
      <c r="E21" s="459" t="s">
        <v>1567</v>
      </c>
      <c r="F21" s="459"/>
      <c r="G21" s="351" t="s">
        <v>205</v>
      </c>
      <c r="H21" s="352">
        <v>1</v>
      </c>
      <c r="I21" s="353">
        <v>4.0199999999999996</v>
      </c>
      <c r="J21" s="353">
        <v>4.0199999999999996</v>
      </c>
    </row>
    <row r="22" spans="1:10" ht="62.5" x14ac:dyDescent="0.35">
      <c r="A22" s="349" t="s">
        <v>251</v>
      </c>
      <c r="B22" s="350" t="s">
        <v>529</v>
      </c>
      <c r="C22" s="349" t="s">
        <v>200</v>
      </c>
      <c r="D22" s="349" t="s">
        <v>530</v>
      </c>
      <c r="E22" s="459" t="s">
        <v>1568</v>
      </c>
      <c r="F22" s="459"/>
      <c r="G22" s="351" t="s">
        <v>205</v>
      </c>
      <c r="H22" s="352">
        <v>1</v>
      </c>
      <c r="I22" s="353">
        <v>48.71</v>
      </c>
      <c r="J22" s="353">
        <v>48.71</v>
      </c>
    </row>
    <row r="23" spans="1:10" ht="75" x14ac:dyDescent="0.35">
      <c r="A23" s="349" t="s">
        <v>251</v>
      </c>
      <c r="B23" s="350" t="s">
        <v>1569</v>
      </c>
      <c r="C23" s="349" t="s">
        <v>200</v>
      </c>
      <c r="D23" s="349" t="s">
        <v>1570</v>
      </c>
      <c r="E23" s="459" t="s">
        <v>1571</v>
      </c>
      <c r="F23" s="459"/>
      <c r="G23" s="351" t="s">
        <v>205</v>
      </c>
      <c r="H23" s="352">
        <v>1</v>
      </c>
      <c r="I23" s="353">
        <v>24.85</v>
      </c>
      <c r="J23" s="353">
        <v>24.85</v>
      </c>
    </row>
    <row r="24" spans="1:10" ht="62.5" x14ac:dyDescent="0.35">
      <c r="A24" s="349" t="s">
        <v>251</v>
      </c>
      <c r="B24" s="350" t="s">
        <v>1572</v>
      </c>
      <c r="C24" s="349" t="s">
        <v>200</v>
      </c>
      <c r="D24" s="349" t="s">
        <v>1573</v>
      </c>
      <c r="E24" s="459" t="s">
        <v>1571</v>
      </c>
      <c r="F24" s="459"/>
      <c r="G24" s="351" t="s">
        <v>226</v>
      </c>
      <c r="H24" s="352">
        <v>0.03</v>
      </c>
      <c r="I24" s="353">
        <v>2751.39</v>
      </c>
      <c r="J24" s="353">
        <v>82.54</v>
      </c>
    </row>
    <row r="25" spans="1:10" ht="25" x14ac:dyDescent="0.35">
      <c r="A25" s="349" t="s">
        <v>251</v>
      </c>
      <c r="B25" s="350" t="s">
        <v>2661</v>
      </c>
      <c r="C25" s="349" t="s">
        <v>214</v>
      </c>
      <c r="D25" s="349" t="s">
        <v>2662</v>
      </c>
      <c r="E25" s="459" t="s">
        <v>280</v>
      </c>
      <c r="F25" s="459"/>
      <c r="G25" s="351" t="s">
        <v>205</v>
      </c>
      <c r="H25" s="352">
        <v>1</v>
      </c>
      <c r="I25" s="353">
        <v>84.39</v>
      </c>
      <c r="J25" s="353">
        <v>84.39</v>
      </c>
    </row>
    <row r="26" spans="1:10" x14ac:dyDescent="0.35">
      <c r="A26" s="354"/>
      <c r="B26" s="354"/>
      <c r="C26" s="354"/>
      <c r="D26" s="354"/>
      <c r="E26" s="354" t="s">
        <v>275</v>
      </c>
      <c r="F26" s="355">
        <v>46.71</v>
      </c>
      <c r="G26" s="354" t="s">
        <v>276</v>
      </c>
      <c r="H26" s="355">
        <v>0</v>
      </c>
      <c r="I26" s="354" t="s">
        <v>277</v>
      </c>
      <c r="J26" s="355">
        <v>46.71</v>
      </c>
    </row>
    <row r="27" spans="1:10" ht="14.5" customHeight="1" x14ac:dyDescent="0.35">
      <c r="A27" s="354"/>
      <c r="B27" s="354"/>
      <c r="C27" s="354"/>
      <c r="D27" s="354"/>
      <c r="E27" s="354" t="s">
        <v>278</v>
      </c>
      <c r="F27" s="355">
        <v>50.88</v>
      </c>
      <c r="G27" s="354"/>
      <c r="H27" s="460" t="s">
        <v>279</v>
      </c>
      <c r="I27" s="460"/>
      <c r="J27" s="355">
        <v>295.39</v>
      </c>
    </row>
    <row r="28" spans="1:10" ht="15" thickBot="1" x14ac:dyDescent="0.4">
      <c r="A28" s="333"/>
      <c r="B28" s="333"/>
      <c r="C28" s="333"/>
      <c r="D28" s="333"/>
      <c r="E28" s="333"/>
      <c r="F28" s="333"/>
      <c r="G28" s="333"/>
      <c r="H28" s="335"/>
      <c r="I28" s="333"/>
      <c r="J28" s="334"/>
    </row>
    <row r="29" spans="1:10" ht="15" thickTop="1" x14ac:dyDescent="0.35">
      <c r="A29" s="332"/>
      <c r="B29" s="332"/>
      <c r="C29" s="332"/>
      <c r="D29" s="332"/>
      <c r="E29" s="332"/>
      <c r="F29" s="332"/>
      <c r="G29" s="332"/>
      <c r="H29" s="332"/>
      <c r="I29" s="332"/>
      <c r="J29" s="332"/>
    </row>
    <row r="30" spans="1:10" x14ac:dyDescent="0.35">
      <c r="A30" s="298" t="s">
        <v>327</v>
      </c>
      <c r="B30" s="300" t="s">
        <v>3</v>
      </c>
      <c r="C30" s="298" t="s">
        <v>4</v>
      </c>
      <c r="D30" s="298" t="s">
        <v>5</v>
      </c>
      <c r="E30" s="461" t="s">
        <v>249</v>
      </c>
      <c r="F30" s="461"/>
      <c r="G30" s="299" t="s">
        <v>6</v>
      </c>
      <c r="H30" s="300" t="s">
        <v>7</v>
      </c>
      <c r="I30" s="300" t="s">
        <v>8</v>
      </c>
      <c r="J30" s="300" t="s">
        <v>10</v>
      </c>
    </row>
    <row r="31" spans="1:10" ht="25" x14ac:dyDescent="0.35">
      <c r="A31" s="301" t="s">
        <v>246</v>
      </c>
      <c r="B31" s="303" t="s">
        <v>328</v>
      </c>
      <c r="C31" s="301" t="s">
        <v>214</v>
      </c>
      <c r="D31" s="301" t="s">
        <v>329</v>
      </c>
      <c r="E31" s="462" t="s">
        <v>1557</v>
      </c>
      <c r="F31" s="462"/>
      <c r="G31" s="302" t="s">
        <v>330</v>
      </c>
      <c r="H31" s="305">
        <v>1</v>
      </c>
      <c r="I31" s="304">
        <v>2469.5300000000002</v>
      </c>
      <c r="J31" s="304">
        <v>2469.5300000000002</v>
      </c>
    </row>
    <row r="32" spans="1:10" ht="50" x14ac:dyDescent="0.35">
      <c r="A32" s="311" t="s">
        <v>260</v>
      </c>
      <c r="B32" s="313" t="s">
        <v>1574</v>
      </c>
      <c r="C32" s="311" t="s">
        <v>200</v>
      </c>
      <c r="D32" s="311" t="s">
        <v>1575</v>
      </c>
      <c r="E32" s="463" t="s">
        <v>1576</v>
      </c>
      <c r="F32" s="463"/>
      <c r="G32" s="312" t="s">
        <v>353</v>
      </c>
      <c r="H32" s="315">
        <v>1</v>
      </c>
      <c r="I32" s="314">
        <v>2469.5300000000002</v>
      </c>
      <c r="J32" s="314">
        <v>2469.5300000000002</v>
      </c>
    </row>
    <row r="33" spans="1:10" x14ac:dyDescent="0.35">
      <c r="A33" s="316"/>
      <c r="B33" s="316"/>
      <c r="C33" s="316"/>
      <c r="D33" s="316"/>
      <c r="E33" s="316" t="s">
        <v>275</v>
      </c>
      <c r="F33" s="317">
        <v>0</v>
      </c>
      <c r="G33" s="316" t="s">
        <v>276</v>
      </c>
      <c r="H33" s="317">
        <v>0</v>
      </c>
      <c r="I33" s="316" t="s">
        <v>277</v>
      </c>
      <c r="J33" s="317">
        <v>0</v>
      </c>
    </row>
    <row r="34" spans="1:10" x14ac:dyDescent="0.35">
      <c r="A34" s="316"/>
      <c r="B34" s="316"/>
      <c r="C34" s="316"/>
      <c r="D34" s="316"/>
      <c r="E34" s="316" t="s">
        <v>278</v>
      </c>
      <c r="F34" s="317">
        <v>513.9</v>
      </c>
      <c r="G34" s="316"/>
      <c r="H34" s="464" t="s">
        <v>279</v>
      </c>
      <c r="I34" s="464"/>
      <c r="J34" s="317">
        <v>2983.43</v>
      </c>
    </row>
    <row r="35" spans="1:10" ht="15" thickBot="1" x14ac:dyDescent="0.4">
      <c r="A35" s="333"/>
      <c r="B35" s="333"/>
      <c r="C35" s="333"/>
      <c r="D35" s="333"/>
      <c r="E35" s="333"/>
      <c r="F35" s="333"/>
      <c r="G35" s="333"/>
      <c r="H35" s="335"/>
      <c r="I35" s="333"/>
      <c r="J35" s="334"/>
    </row>
    <row r="36" spans="1:10" ht="15" thickTop="1" x14ac:dyDescent="0.35">
      <c r="A36" s="332"/>
      <c r="B36" s="332"/>
      <c r="C36" s="332"/>
      <c r="D36" s="332"/>
      <c r="E36" s="332"/>
      <c r="F36" s="332"/>
      <c r="G36" s="332"/>
      <c r="H36" s="332"/>
      <c r="I36" s="332"/>
      <c r="J36" s="332"/>
    </row>
    <row r="37" spans="1:10" x14ac:dyDescent="0.35">
      <c r="A37" s="298" t="s">
        <v>331</v>
      </c>
      <c r="B37" s="300" t="s">
        <v>3</v>
      </c>
      <c r="C37" s="298" t="s">
        <v>4</v>
      </c>
      <c r="D37" s="298" t="s">
        <v>5</v>
      </c>
      <c r="E37" s="461" t="s">
        <v>249</v>
      </c>
      <c r="F37" s="461"/>
      <c r="G37" s="299" t="s">
        <v>6</v>
      </c>
      <c r="H37" s="300" t="s">
        <v>7</v>
      </c>
      <c r="I37" s="300" t="s">
        <v>8</v>
      </c>
      <c r="J37" s="300" t="s">
        <v>10</v>
      </c>
    </row>
    <row r="38" spans="1:10" ht="25" x14ac:dyDescent="0.35">
      <c r="A38" s="301" t="s">
        <v>246</v>
      </c>
      <c r="B38" s="303" t="s">
        <v>332</v>
      </c>
      <c r="C38" s="301" t="s">
        <v>214</v>
      </c>
      <c r="D38" s="301" t="s">
        <v>333</v>
      </c>
      <c r="E38" s="462" t="s">
        <v>1557</v>
      </c>
      <c r="F38" s="462"/>
      <c r="G38" s="302" t="s">
        <v>205</v>
      </c>
      <c r="H38" s="305">
        <v>1</v>
      </c>
      <c r="I38" s="304">
        <v>1207.21</v>
      </c>
      <c r="J38" s="304">
        <v>1207.21</v>
      </c>
    </row>
    <row r="39" spans="1:10" ht="25" x14ac:dyDescent="0.35">
      <c r="A39" s="306" t="s">
        <v>251</v>
      </c>
      <c r="B39" s="308" t="s">
        <v>1577</v>
      </c>
      <c r="C39" s="306" t="s">
        <v>200</v>
      </c>
      <c r="D39" s="306" t="s">
        <v>1578</v>
      </c>
      <c r="E39" s="465" t="s">
        <v>254</v>
      </c>
      <c r="F39" s="465"/>
      <c r="G39" s="307" t="s">
        <v>201</v>
      </c>
      <c r="H39" s="310">
        <v>12.074999999999999</v>
      </c>
      <c r="I39" s="309">
        <v>26.24</v>
      </c>
      <c r="J39" s="309">
        <v>316.83999999999997</v>
      </c>
    </row>
    <row r="40" spans="1:10" ht="25" x14ac:dyDescent="0.35">
      <c r="A40" s="306" t="s">
        <v>251</v>
      </c>
      <c r="B40" s="308" t="s">
        <v>1579</v>
      </c>
      <c r="C40" s="306" t="s">
        <v>200</v>
      </c>
      <c r="D40" s="306" t="s">
        <v>1580</v>
      </c>
      <c r="E40" s="465" t="s">
        <v>254</v>
      </c>
      <c r="F40" s="465"/>
      <c r="G40" s="307" t="s">
        <v>201</v>
      </c>
      <c r="H40" s="310">
        <v>8.4190000000000005</v>
      </c>
      <c r="I40" s="309">
        <v>33.68</v>
      </c>
      <c r="J40" s="309">
        <v>283.55</v>
      </c>
    </row>
    <row r="41" spans="1:10" ht="25" x14ac:dyDescent="0.35">
      <c r="A41" s="306" t="s">
        <v>251</v>
      </c>
      <c r="B41" s="308" t="s">
        <v>256</v>
      </c>
      <c r="C41" s="306" t="s">
        <v>200</v>
      </c>
      <c r="D41" s="306" t="s">
        <v>247</v>
      </c>
      <c r="E41" s="465" t="s">
        <v>254</v>
      </c>
      <c r="F41" s="465"/>
      <c r="G41" s="307" t="s">
        <v>201</v>
      </c>
      <c r="H41" s="310">
        <v>13.053000000000001</v>
      </c>
      <c r="I41" s="309">
        <v>25.81</v>
      </c>
      <c r="J41" s="309">
        <v>336.89</v>
      </c>
    </row>
    <row r="42" spans="1:10" ht="25" x14ac:dyDescent="0.35">
      <c r="A42" s="311" t="s">
        <v>260</v>
      </c>
      <c r="B42" s="313" t="s">
        <v>1581</v>
      </c>
      <c r="C42" s="311" t="s">
        <v>200</v>
      </c>
      <c r="D42" s="311" t="s">
        <v>1582</v>
      </c>
      <c r="E42" s="463" t="s">
        <v>263</v>
      </c>
      <c r="F42" s="463"/>
      <c r="G42" s="312" t="s">
        <v>208</v>
      </c>
      <c r="H42" s="315">
        <v>10.119999999999999</v>
      </c>
      <c r="I42" s="314">
        <v>10.28</v>
      </c>
      <c r="J42" s="314">
        <v>104.03360000000001</v>
      </c>
    </row>
    <row r="43" spans="1:10" ht="37.5" x14ac:dyDescent="0.35">
      <c r="A43" s="311" t="s">
        <v>260</v>
      </c>
      <c r="B43" s="313" t="s">
        <v>1583</v>
      </c>
      <c r="C43" s="311" t="s">
        <v>200</v>
      </c>
      <c r="D43" s="311" t="s">
        <v>1584</v>
      </c>
      <c r="E43" s="463" t="s">
        <v>263</v>
      </c>
      <c r="F43" s="463"/>
      <c r="G43" s="312" t="s">
        <v>226</v>
      </c>
      <c r="H43" s="315">
        <v>0.48</v>
      </c>
      <c r="I43" s="314">
        <v>20.74</v>
      </c>
      <c r="J43" s="314">
        <v>9.9551999999999996</v>
      </c>
    </row>
    <row r="44" spans="1:10" ht="25" x14ac:dyDescent="0.35">
      <c r="A44" s="311" t="s">
        <v>260</v>
      </c>
      <c r="B44" s="313" t="s">
        <v>1585</v>
      </c>
      <c r="C44" s="311" t="s">
        <v>200</v>
      </c>
      <c r="D44" s="311" t="s">
        <v>1586</v>
      </c>
      <c r="E44" s="463" t="s">
        <v>263</v>
      </c>
      <c r="F44" s="463"/>
      <c r="G44" s="312" t="s">
        <v>205</v>
      </c>
      <c r="H44" s="315">
        <v>0.84</v>
      </c>
      <c r="I44" s="314">
        <v>18.899999999999999</v>
      </c>
      <c r="J44" s="314">
        <v>15.875999999999999</v>
      </c>
    </row>
    <row r="45" spans="1:10" ht="37.5" x14ac:dyDescent="0.35">
      <c r="A45" s="311" t="s">
        <v>260</v>
      </c>
      <c r="B45" s="313" t="s">
        <v>1587</v>
      </c>
      <c r="C45" s="311" t="s">
        <v>200</v>
      </c>
      <c r="D45" s="311" t="s">
        <v>1588</v>
      </c>
      <c r="E45" s="463" t="s">
        <v>263</v>
      </c>
      <c r="F45" s="463"/>
      <c r="G45" s="312" t="s">
        <v>208</v>
      </c>
      <c r="H45" s="315">
        <v>4.9489999999999998</v>
      </c>
      <c r="I45" s="314">
        <v>3.16</v>
      </c>
      <c r="J45" s="314">
        <v>15.63884</v>
      </c>
    </row>
    <row r="46" spans="1:10" ht="37.5" x14ac:dyDescent="0.35">
      <c r="A46" s="311" t="s">
        <v>260</v>
      </c>
      <c r="B46" s="313" t="s">
        <v>1589</v>
      </c>
      <c r="C46" s="311" t="s">
        <v>200</v>
      </c>
      <c r="D46" s="311" t="s">
        <v>1590</v>
      </c>
      <c r="E46" s="463" t="s">
        <v>263</v>
      </c>
      <c r="F46" s="463"/>
      <c r="G46" s="312" t="s">
        <v>208</v>
      </c>
      <c r="H46" s="315">
        <v>6.26</v>
      </c>
      <c r="I46" s="314">
        <v>14.41</v>
      </c>
      <c r="J46" s="314">
        <v>90.206599999999995</v>
      </c>
    </row>
    <row r="47" spans="1:10" ht="25" x14ac:dyDescent="0.35">
      <c r="A47" s="311" t="s">
        <v>260</v>
      </c>
      <c r="B47" s="313" t="s">
        <v>1591</v>
      </c>
      <c r="C47" s="311" t="s">
        <v>200</v>
      </c>
      <c r="D47" s="311" t="s">
        <v>1592</v>
      </c>
      <c r="E47" s="463" t="s">
        <v>263</v>
      </c>
      <c r="F47" s="463"/>
      <c r="G47" s="312" t="s">
        <v>264</v>
      </c>
      <c r="H47" s="315">
        <v>1.68</v>
      </c>
      <c r="I47" s="314">
        <v>16.3</v>
      </c>
      <c r="J47" s="314">
        <v>27.384</v>
      </c>
    </row>
    <row r="48" spans="1:10" ht="25" x14ac:dyDescent="0.35">
      <c r="A48" s="311" t="s">
        <v>260</v>
      </c>
      <c r="B48" s="313" t="s">
        <v>1593</v>
      </c>
      <c r="C48" s="311" t="s">
        <v>200</v>
      </c>
      <c r="D48" s="311" t="s">
        <v>1594</v>
      </c>
      <c r="E48" s="463" t="s">
        <v>263</v>
      </c>
      <c r="F48" s="463"/>
      <c r="G48" s="312" t="s">
        <v>264</v>
      </c>
      <c r="H48" s="315">
        <v>0.42099999999999999</v>
      </c>
      <c r="I48" s="314">
        <v>16.32</v>
      </c>
      <c r="J48" s="314">
        <v>6.8707200000000004</v>
      </c>
    </row>
    <row r="49" spans="1:10" x14ac:dyDescent="0.35">
      <c r="A49" s="316"/>
      <c r="B49" s="316"/>
      <c r="C49" s="316"/>
      <c r="D49" s="316"/>
      <c r="E49" s="316" t="s">
        <v>275</v>
      </c>
      <c r="F49" s="317">
        <v>627.49</v>
      </c>
      <c r="G49" s="316" t="s">
        <v>276</v>
      </c>
      <c r="H49" s="317">
        <v>0</v>
      </c>
      <c r="I49" s="316" t="s">
        <v>277</v>
      </c>
      <c r="J49" s="317">
        <v>627.49</v>
      </c>
    </row>
    <row r="50" spans="1:10" x14ac:dyDescent="0.35">
      <c r="A50" s="316"/>
      <c r="B50" s="316"/>
      <c r="C50" s="316"/>
      <c r="D50" s="316"/>
      <c r="E50" s="316" t="s">
        <v>278</v>
      </c>
      <c r="F50" s="317">
        <v>251.22</v>
      </c>
      <c r="G50" s="316"/>
      <c r="H50" s="464" t="s">
        <v>279</v>
      </c>
      <c r="I50" s="464"/>
      <c r="J50" s="317">
        <v>1458.43</v>
      </c>
    </row>
    <row r="51" spans="1:10" ht="15" thickBot="1" x14ac:dyDescent="0.4">
      <c r="A51" s="333"/>
      <c r="B51" s="333"/>
      <c r="C51" s="333"/>
      <c r="D51" s="333"/>
      <c r="E51" s="333"/>
      <c r="F51" s="333"/>
      <c r="G51" s="333"/>
      <c r="H51" s="335"/>
      <c r="I51" s="333"/>
      <c r="J51" s="334"/>
    </row>
    <row r="52" spans="1:10" ht="15" thickTop="1" x14ac:dyDescent="0.35">
      <c r="A52" s="332"/>
      <c r="B52" s="332"/>
      <c r="C52" s="332"/>
      <c r="D52" s="332"/>
      <c r="E52" s="332"/>
      <c r="F52" s="332"/>
      <c r="G52" s="332"/>
      <c r="H52" s="332"/>
      <c r="I52" s="332"/>
      <c r="J52" s="332"/>
    </row>
    <row r="53" spans="1:10" x14ac:dyDescent="0.35">
      <c r="A53" s="298" t="s">
        <v>334</v>
      </c>
      <c r="B53" s="300" t="s">
        <v>3</v>
      </c>
      <c r="C53" s="298" t="s">
        <v>4</v>
      </c>
      <c r="D53" s="298" t="s">
        <v>5</v>
      </c>
      <c r="E53" s="461" t="s">
        <v>249</v>
      </c>
      <c r="F53" s="461"/>
      <c r="G53" s="299" t="s">
        <v>6</v>
      </c>
      <c r="H53" s="300" t="s">
        <v>7</v>
      </c>
      <c r="I53" s="300" t="s">
        <v>8</v>
      </c>
      <c r="J53" s="300" t="s">
        <v>10</v>
      </c>
    </row>
    <row r="54" spans="1:10" ht="50" x14ac:dyDescent="0.35">
      <c r="A54" s="301" t="s">
        <v>246</v>
      </c>
      <c r="B54" s="303" t="s">
        <v>335</v>
      </c>
      <c r="C54" s="301" t="s">
        <v>200</v>
      </c>
      <c r="D54" s="301" t="s">
        <v>336</v>
      </c>
      <c r="E54" s="462" t="s">
        <v>1595</v>
      </c>
      <c r="F54" s="462"/>
      <c r="G54" s="302" t="s">
        <v>226</v>
      </c>
      <c r="H54" s="305">
        <v>1</v>
      </c>
      <c r="I54" s="304">
        <v>583.94000000000005</v>
      </c>
      <c r="J54" s="304">
        <v>583.94000000000005</v>
      </c>
    </row>
    <row r="55" spans="1:10" ht="25" x14ac:dyDescent="0.35">
      <c r="A55" s="306" t="s">
        <v>251</v>
      </c>
      <c r="B55" s="308" t="s">
        <v>1596</v>
      </c>
      <c r="C55" s="306" t="s">
        <v>200</v>
      </c>
      <c r="D55" s="306" t="s">
        <v>1597</v>
      </c>
      <c r="E55" s="465" t="s">
        <v>254</v>
      </c>
      <c r="F55" s="465"/>
      <c r="G55" s="307" t="s">
        <v>201</v>
      </c>
      <c r="H55" s="310">
        <v>1.6420999999999999</v>
      </c>
      <c r="I55" s="309">
        <v>33.799999999999997</v>
      </c>
      <c r="J55" s="309">
        <v>55.5</v>
      </c>
    </row>
    <row r="56" spans="1:10" ht="25" x14ac:dyDescent="0.35">
      <c r="A56" s="306" t="s">
        <v>251</v>
      </c>
      <c r="B56" s="308" t="s">
        <v>1598</v>
      </c>
      <c r="C56" s="306" t="s">
        <v>200</v>
      </c>
      <c r="D56" s="306" t="s">
        <v>1599</v>
      </c>
      <c r="E56" s="465" t="s">
        <v>254</v>
      </c>
      <c r="F56" s="465"/>
      <c r="G56" s="307" t="s">
        <v>201</v>
      </c>
      <c r="H56" s="310">
        <v>1.6420999999999999</v>
      </c>
      <c r="I56" s="309">
        <v>26.27</v>
      </c>
      <c r="J56" s="309">
        <v>43.13</v>
      </c>
    </row>
    <row r="57" spans="1:10" ht="25" x14ac:dyDescent="0.35">
      <c r="A57" s="311" t="s">
        <v>260</v>
      </c>
      <c r="B57" s="313" t="s">
        <v>1600</v>
      </c>
      <c r="C57" s="311" t="s">
        <v>200</v>
      </c>
      <c r="D57" s="311" t="s">
        <v>1601</v>
      </c>
      <c r="E57" s="463" t="s">
        <v>263</v>
      </c>
      <c r="F57" s="463"/>
      <c r="G57" s="312" t="s">
        <v>226</v>
      </c>
      <c r="H57" s="315">
        <v>2</v>
      </c>
      <c r="I57" s="314">
        <v>27.39</v>
      </c>
      <c r="J57" s="314">
        <v>54.78</v>
      </c>
    </row>
    <row r="58" spans="1:10" ht="25" x14ac:dyDescent="0.35">
      <c r="A58" s="311" t="s">
        <v>260</v>
      </c>
      <c r="B58" s="313" t="s">
        <v>1602</v>
      </c>
      <c r="C58" s="311" t="s">
        <v>200</v>
      </c>
      <c r="D58" s="311" t="s">
        <v>1603</v>
      </c>
      <c r="E58" s="463" t="s">
        <v>263</v>
      </c>
      <c r="F58" s="463"/>
      <c r="G58" s="312" t="s">
        <v>226</v>
      </c>
      <c r="H58" s="315">
        <v>2</v>
      </c>
      <c r="I58" s="314">
        <v>8.81</v>
      </c>
      <c r="J58" s="314">
        <v>17.62</v>
      </c>
    </row>
    <row r="59" spans="1:10" ht="25" x14ac:dyDescent="0.35">
      <c r="A59" s="311" t="s">
        <v>260</v>
      </c>
      <c r="B59" s="313" t="s">
        <v>1604</v>
      </c>
      <c r="C59" s="311" t="s">
        <v>200</v>
      </c>
      <c r="D59" s="311" t="s">
        <v>1605</v>
      </c>
      <c r="E59" s="463" t="s">
        <v>263</v>
      </c>
      <c r="F59" s="463"/>
      <c r="G59" s="312" t="s">
        <v>226</v>
      </c>
      <c r="H59" s="315">
        <v>1.32E-2</v>
      </c>
      <c r="I59" s="314">
        <v>15.49</v>
      </c>
      <c r="J59" s="314">
        <v>0.20446800000000001</v>
      </c>
    </row>
    <row r="60" spans="1:10" ht="25" x14ac:dyDescent="0.35">
      <c r="A60" s="311" t="s">
        <v>260</v>
      </c>
      <c r="B60" s="313" t="s">
        <v>1606</v>
      </c>
      <c r="C60" s="311" t="s">
        <v>200</v>
      </c>
      <c r="D60" s="311" t="s">
        <v>1607</v>
      </c>
      <c r="E60" s="463" t="s">
        <v>263</v>
      </c>
      <c r="F60" s="463"/>
      <c r="G60" s="312" t="s">
        <v>226</v>
      </c>
      <c r="H60" s="315">
        <v>2</v>
      </c>
      <c r="I60" s="314">
        <v>62.62</v>
      </c>
      <c r="J60" s="314">
        <v>125.24</v>
      </c>
    </row>
    <row r="61" spans="1:10" ht="25" x14ac:dyDescent="0.35">
      <c r="A61" s="311" t="s">
        <v>260</v>
      </c>
      <c r="B61" s="313" t="s">
        <v>1608</v>
      </c>
      <c r="C61" s="311" t="s">
        <v>200</v>
      </c>
      <c r="D61" s="311" t="s">
        <v>1609</v>
      </c>
      <c r="E61" s="463" t="s">
        <v>263</v>
      </c>
      <c r="F61" s="463"/>
      <c r="G61" s="312" t="s">
        <v>208</v>
      </c>
      <c r="H61" s="315">
        <v>0.94440000000000002</v>
      </c>
      <c r="I61" s="314">
        <v>79.7</v>
      </c>
      <c r="J61" s="314">
        <v>75.268680000000003</v>
      </c>
    </row>
    <row r="62" spans="1:10" ht="25" x14ac:dyDescent="0.35">
      <c r="A62" s="311" t="s">
        <v>260</v>
      </c>
      <c r="B62" s="313" t="s">
        <v>1610</v>
      </c>
      <c r="C62" s="311" t="s">
        <v>200</v>
      </c>
      <c r="D62" s="311" t="s">
        <v>1611</v>
      </c>
      <c r="E62" s="463" t="s">
        <v>263</v>
      </c>
      <c r="F62" s="463"/>
      <c r="G62" s="312" t="s">
        <v>208</v>
      </c>
      <c r="H62" s="315">
        <v>2.9904999999999999</v>
      </c>
      <c r="I62" s="314">
        <v>31.14</v>
      </c>
      <c r="J62" s="314">
        <v>93.124170000000007</v>
      </c>
    </row>
    <row r="63" spans="1:10" x14ac:dyDescent="0.35">
      <c r="A63" s="311" t="s">
        <v>260</v>
      </c>
      <c r="B63" s="313" t="s">
        <v>1612</v>
      </c>
      <c r="C63" s="311" t="s">
        <v>200</v>
      </c>
      <c r="D63" s="311" t="s">
        <v>1613</v>
      </c>
      <c r="E63" s="463" t="s">
        <v>263</v>
      </c>
      <c r="F63" s="463"/>
      <c r="G63" s="312" t="s">
        <v>226</v>
      </c>
      <c r="H63" s="315">
        <v>0.98</v>
      </c>
      <c r="I63" s="314">
        <v>32.75</v>
      </c>
      <c r="J63" s="314">
        <v>32.094999999999999</v>
      </c>
    </row>
    <row r="64" spans="1:10" ht="25" x14ac:dyDescent="0.35">
      <c r="A64" s="311" t="s">
        <v>260</v>
      </c>
      <c r="B64" s="313" t="s">
        <v>1614</v>
      </c>
      <c r="C64" s="311" t="s">
        <v>200</v>
      </c>
      <c r="D64" s="311" t="s">
        <v>1615</v>
      </c>
      <c r="E64" s="463" t="s">
        <v>263</v>
      </c>
      <c r="F64" s="463"/>
      <c r="G64" s="312" t="s">
        <v>226</v>
      </c>
      <c r="H64" s="315">
        <v>1</v>
      </c>
      <c r="I64" s="314">
        <v>30.21</v>
      </c>
      <c r="J64" s="314">
        <v>30.21</v>
      </c>
    </row>
    <row r="65" spans="1:10" ht="25" x14ac:dyDescent="0.35">
      <c r="A65" s="311" t="s">
        <v>260</v>
      </c>
      <c r="B65" s="313" t="s">
        <v>1616</v>
      </c>
      <c r="C65" s="311" t="s">
        <v>200</v>
      </c>
      <c r="D65" s="311" t="s">
        <v>1617</v>
      </c>
      <c r="E65" s="463" t="s">
        <v>263</v>
      </c>
      <c r="F65" s="463"/>
      <c r="G65" s="312" t="s">
        <v>226</v>
      </c>
      <c r="H65" s="315">
        <v>1</v>
      </c>
      <c r="I65" s="314">
        <v>56.79</v>
      </c>
      <c r="J65" s="314">
        <v>56.79</v>
      </c>
    </row>
    <row r="66" spans="1:10" x14ac:dyDescent="0.35">
      <c r="A66" s="316"/>
      <c r="B66" s="316"/>
      <c r="C66" s="316"/>
      <c r="D66" s="316"/>
      <c r="E66" s="316" t="s">
        <v>275</v>
      </c>
      <c r="F66" s="317">
        <v>68.81</v>
      </c>
      <c r="G66" s="316" t="s">
        <v>276</v>
      </c>
      <c r="H66" s="317">
        <v>0</v>
      </c>
      <c r="I66" s="316" t="s">
        <v>277</v>
      </c>
      <c r="J66" s="317">
        <v>68.81</v>
      </c>
    </row>
    <row r="67" spans="1:10" x14ac:dyDescent="0.35">
      <c r="A67" s="316"/>
      <c r="B67" s="316"/>
      <c r="C67" s="316"/>
      <c r="D67" s="316"/>
      <c r="E67" s="316" t="s">
        <v>278</v>
      </c>
      <c r="F67" s="317">
        <v>121.51</v>
      </c>
      <c r="G67" s="316"/>
      <c r="H67" s="464" t="s">
        <v>279</v>
      </c>
      <c r="I67" s="464"/>
      <c r="J67" s="317">
        <v>705.45</v>
      </c>
    </row>
    <row r="68" spans="1:10" ht="15" thickBot="1" x14ac:dyDescent="0.4">
      <c r="A68" s="333"/>
      <c r="B68" s="333"/>
      <c r="C68" s="333"/>
      <c r="D68" s="333"/>
      <c r="E68" s="333"/>
      <c r="F68" s="333"/>
      <c r="G68" s="333"/>
      <c r="H68" s="335"/>
      <c r="I68" s="333"/>
      <c r="J68" s="334"/>
    </row>
    <row r="69" spans="1:10" ht="15" thickTop="1" x14ac:dyDescent="0.35">
      <c r="A69" s="332"/>
      <c r="B69" s="332"/>
      <c r="C69" s="332"/>
      <c r="D69" s="332"/>
      <c r="E69" s="332"/>
      <c r="F69" s="332"/>
      <c r="G69" s="332"/>
      <c r="H69" s="332"/>
      <c r="I69" s="332"/>
      <c r="J69" s="332"/>
    </row>
    <row r="70" spans="1:10" x14ac:dyDescent="0.35">
      <c r="A70" s="298" t="s">
        <v>337</v>
      </c>
      <c r="B70" s="300" t="s">
        <v>3</v>
      </c>
      <c r="C70" s="298" t="s">
        <v>4</v>
      </c>
      <c r="D70" s="298" t="s">
        <v>5</v>
      </c>
      <c r="E70" s="461" t="s">
        <v>249</v>
      </c>
      <c r="F70" s="461"/>
      <c r="G70" s="299" t="s">
        <v>6</v>
      </c>
      <c r="H70" s="300" t="s">
        <v>7</v>
      </c>
      <c r="I70" s="300" t="s">
        <v>8</v>
      </c>
      <c r="J70" s="300" t="s">
        <v>10</v>
      </c>
    </row>
    <row r="71" spans="1:10" ht="25" x14ac:dyDescent="0.35">
      <c r="A71" s="301" t="s">
        <v>246</v>
      </c>
      <c r="B71" s="303" t="s">
        <v>338</v>
      </c>
      <c r="C71" s="301" t="s">
        <v>200</v>
      </c>
      <c r="D71" s="301" t="s">
        <v>339</v>
      </c>
      <c r="E71" s="462" t="s">
        <v>1595</v>
      </c>
      <c r="F71" s="462"/>
      <c r="G71" s="302" t="s">
        <v>226</v>
      </c>
      <c r="H71" s="305">
        <v>1</v>
      </c>
      <c r="I71" s="304">
        <v>191.07</v>
      </c>
      <c r="J71" s="304">
        <v>191.07</v>
      </c>
    </row>
    <row r="72" spans="1:10" ht="25" x14ac:dyDescent="0.35">
      <c r="A72" s="306" t="s">
        <v>251</v>
      </c>
      <c r="B72" s="308" t="s">
        <v>1596</v>
      </c>
      <c r="C72" s="306" t="s">
        <v>200</v>
      </c>
      <c r="D72" s="306" t="s">
        <v>1597</v>
      </c>
      <c r="E72" s="465" t="s">
        <v>254</v>
      </c>
      <c r="F72" s="465"/>
      <c r="G72" s="307" t="s">
        <v>201</v>
      </c>
      <c r="H72" s="310">
        <v>0.43149999999999999</v>
      </c>
      <c r="I72" s="309">
        <v>33.799999999999997</v>
      </c>
      <c r="J72" s="309">
        <v>14.58</v>
      </c>
    </row>
    <row r="73" spans="1:10" ht="25" x14ac:dyDescent="0.35">
      <c r="A73" s="306" t="s">
        <v>251</v>
      </c>
      <c r="B73" s="308" t="s">
        <v>1598</v>
      </c>
      <c r="C73" s="306" t="s">
        <v>200</v>
      </c>
      <c r="D73" s="306" t="s">
        <v>1599</v>
      </c>
      <c r="E73" s="465" t="s">
        <v>254</v>
      </c>
      <c r="F73" s="465"/>
      <c r="G73" s="307" t="s">
        <v>201</v>
      </c>
      <c r="H73" s="310">
        <v>0.43149999999999999</v>
      </c>
      <c r="I73" s="309">
        <v>26.27</v>
      </c>
      <c r="J73" s="309">
        <v>11.33</v>
      </c>
    </row>
    <row r="74" spans="1:10" ht="25" x14ac:dyDescent="0.35">
      <c r="A74" s="311" t="s">
        <v>260</v>
      </c>
      <c r="B74" s="313" t="s">
        <v>1604</v>
      </c>
      <c r="C74" s="311" t="s">
        <v>200</v>
      </c>
      <c r="D74" s="311" t="s">
        <v>1605</v>
      </c>
      <c r="E74" s="463" t="s">
        <v>263</v>
      </c>
      <c r="F74" s="463"/>
      <c r="G74" s="312" t="s">
        <v>226</v>
      </c>
      <c r="H74" s="315">
        <v>1.06E-2</v>
      </c>
      <c r="I74" s="314">
        <v>15.49</v>
      </c>
      <c r="J74" s="314">
        <v>0.16419400000000001</v>
      </c>
    </row>
    <row r="75" spans="1:10" ht="50" x14ac:dyDescent="0.35">
      <c r="A75" s="311" t="s">
        <v>260</v>
      </c>
      <c r="B75" s="313" t="s">
        <v>1618</v>
      </c>
      <c r="C75" s="311" t="s">
        <v>200</v>
      </c>
      <c r="D75" s="311" t="s">
        <v>1619</v>
      </c>
      <c r="E75" s="463" t="s">
        <v>263</v>
      </c>
      <c r="F75" s="463"/>
      <c r="G75" s="312" t="s">
        <v>226</v>
      </c>
      <c r="H75" s="315">
        <v>1</v>
      </c>
      <c r="I75" s="314">
        <v>165</v>
      </c>
      <c r="J75" s="314">
        <v>165</v>
      </c>
    </row>
    <row r="76" spans="1:10" x14ac:dyDescent="0.35">
      <c r="A76" s="316"/>
      <c r="B76" s="316"/>
      <c r="C76" s="316"/>
      <c r="D76" s="316"/>
      <c r="E76" s="316" t="s">
        <v>275</v>
      </c>
      <c r="F76" s="317">
        <v>18.07</v>
      </c>
      <c r="G76" s="316" t="s">
        <v>276</v>
      </c>
      <c r="H76" s="317">
        <v>0</v>
      </c>
      <c r="I76" s="316" t="s">
        <v>277</v>
      </c>
      <c r="J76" s="317">
        <v>18.07</v>
      </c>
    </row>
    <row r="77" spans="1:10" x14ac:dyDescent="0.35">
      <c r="A77" s="316"/>
      <c r="B77" s="316"/>
      <c r="C77" s="316"/>
      <c r="D77" s="316"/>
      <c r="E77" s="316" t="s">
        <v>278</v>
      </c>
      <c r="F77" s="317">
        <v>39.76</v>
      </c>
      <c r="G77" s="316"/>
      <c r="H77" s="464" t="s">
        <v>279</v>
      </c>
      <c r="I77" s="464"/>
      <c r="J77" s="317">
        <v>230.83</v>
      </c>
    </row>
    <row r="78" spans="1:10" ht="15" thickBot="1" x14ac:dyDescent="0.4">
      <c r="A78" s="333"/>
      <c r="B78" s="333"/>
      <c r="C78" s="333"/>
      <c r="D78" s="333"/>
      <c r="E78" s="333"/>
      <c r="F78" s="333"/>
      <c r="G78" s="333"/>
      <c r="H78" s="335"/>
      <c r="I78" s="333"/>
      <c r="J78" s="334"/>
    </row>
    <row r="79" spans="1:10" ht="15" thickTop="1" x14ac:dyDescent="0.35">
      <c r="A79" s="332"/>
      <c r="B79" s="332"/>
      <c r="C79" s="332"/>
      <c r="D79" s="332"/>
      <c r="E79" s="332"/>
      <c r="F79" s="332"/>
      <c r="G79" s="332"/>
      <c r="H79" s="332"/>
      <c r="I79" s="332"/>
      <c r="J79" s="332"/>
    </row>
    <row r="80" spans="1:10" x14ac:dyDescent="0.35">
      <c r="A80" s="298" t="s">
        <v>340</v>
      </c>
      <c r="B80" s="300" t="s">
        <v>3</v>
      </c>
      <c r="C80" s="298" t="s">
        <v>4</v>
      </c>
      <c r="D80" s="298" t="s">
        <v>5</v>
      </c>
      <c r="E80" s="461" t="s">
        <v>249</v>
      </c>
      <c r="F80" s="461"/>
      <c r="G80" s="299" t="s">
        <v>6</v>
      </c>
      <c r="H80" s="300" t="s">
        <v>7</v>
      </c>
      <c r="I80" s="300" t="s">
        <v>8</v>
      </c>
      <c r="J80" s="300" t="s">
        <v>10</v>
      </c>
    </row>
    <row r="81" spans="1:10" ht="50" x14ac:dyDescent="0.35">
      <c r="A81" s="301" t="s">
        <v>246</v>
      </c>
      <c r="B81" s="303" t="s">
        <v>341</v>
      </c>
      <c r="C81" s="301" t="s">
        <v>200</v>
      </c>
      <c r="D81" s="301" t="s">
        <v>342</v>
      </c>
      <c r="E81" s="462" t="s">
        <v>1620</v>
      </c>
      <c r="F81" s="462"/>
      <c r="G81" s="302" t="s">
        <v>226</v>
      </c>
      <c r="H81" s="305">
        <v>1</v>
      </c>
      <c r="I81" s="304">
        <v>2159.79</v>
      </c>
      <c r="J81" s="304">
        <v>2159.79</v>
      </c>
    </row>
    <row r="82" spans="1:10" ht="50" x14ac:dyDescent="0.35">
      <c r="A82" s="306" t="s">
        <v>251</v>
      </c>
      <c r="B82" s="308" t="s">
        <v>1621</v>
      </c>
      <c r="C82" s="306" t="s">
        <v>200</v>
      </c>
      <c r="D82" s="306" t="s">
        <v>1622</v>
      </c>
      <c r="E82" s="465" t="s">
        <v>1623</v>
      </c>
      <c r="F82" s="465"/>
      <c r="G82" s="307" t="s">
        <v>226</v>
      </c>
      <c r="H82" s="310">
        <v>1</v>
      </c>
      <c r="I82" s="309">
        <v>15</v>
      </c>
      <c r="J82" s="309">
        <v>15</v>
      </c>
    </row>
    <row r="83" spans="1:10" ht="37.5" x14ac:dyDescent="0.35">
      <c r="A83" s="306" t="s">
        <v>251</v>
      </c>
      <c r="B83" s="308" t="s">
        <v>1624</v>
      </c>
      <c r="C83" s="306" t="s">
        <v>200</v>
      </c>
      <c r="D83" s="306" t="s">
        <v>1625</v>
      </c>
      <c r="E83" s="465" t="s">
        <v>1623</v>
      </c>
      <c r="F83" s="465"/>
      <c r="G83" s="307" t="s">
        <v>208</v>
      </c>
      <c r="H83" s="310">
        <v>22.2</v>
      </c>
      <c r="I83" s="309">
        <v>19.21</v>
      </c>
      <c r="J83" s="309">
        <v>426.46</v>
      </c>
    </row>
    <row r="84" spans="1:10" ht="62.5" x14ac:dyDescent="0.35">
      <c r="A84" s="306" t="s">
        <v>251</v>
      </c>
      <c r="B84" s="308" t="s">
        <v>1626</v>
      </c>
      <c r="C84" s="306" t="s">
        <v>200</v>
      </c>
      <c r="D84" s="306" t="s">
        <v>1627</v>
      </c>
      <c r="E84" s="465" t="s">
        <v>1628</v>
      </c>
      <c r="F84" s="465"/>
      <c r="G84" s="307" t="s">
        <v>226</v>
      </c>
      <c r="H84" s="310">
        <v>1</v>
      </c>
      <c r="I84" s="309">
        <v>668.15</v>
      </c>
      <c r="J84" s="309">
        <v>668.15</v>
      </c>
    </row>
    <row r="85" spans="1:10" ht="37.5" x14ac:dyDescent="0.35">
      <c r="A85" s="306" t="s">
        <v>251</v>
      </c>
      <c r="B85" s="308" t="s">
        <v>1399</v>
      </c>
      <c r="C85" s="306" t="s">
        <v>200</v>
      </c>
      <c r="D85" s="306" t="s">
        <v>1400</v>
      </c>
      <c r="E85" s="465" t="s">
        <v>1629</v>
      </c>
      <c r="F85" s="465"/>
      <c r="G85" s="307" t="s">
        <v>226</v>
      </c>
      <c r="H85" s="310">
        <v>1</v>
      </c>
      <c r="I85" s="309">
        <v>133</v>
      </c>
      <c r="J85" s="309">
        <v>133</v>
      </c>
    </row>
    <row r="86" spans="1:10" ht="50" x14ac:dyDescent="0.35">
      <c r="A86" s="306" t="s">
        <v>251</v>
      </c>
      <c r="B86" s="308" t="s">
        <v>1630</v>
      </c>
      <c r="C86" s="306" t="s">
        <v>200</v>
      </c>
      <c r="D86" s="306" t="s">
        <v>1631</v>
      </c>
      <c r="E86" s="465" t="s">
        <v>1629</v>
      </c>
      <c r="F86" s="465"/>
      <c r="G86" s="307" t="s">
        <v>226</v>
      </c>
      <c r="H86" s="310">
        <v>1</v>
      </c>
      <c r="I86" s="309">
        <v>22.79</v>
      </c>
      <c r="J86" s="309">
        <v>22.79</v>
      </c>
    </row>
    <row r="87" spans="1:10" ht="37.5" x14ac:dyDescent="0.35">
      <c r="A87" s="306" t="s">
        <v>251</v>
      </c>
      <c r="B87" s="308" t="s">
        <v>1632</v>
      </c>
      <c r="C87" s="306" t="s">
        <v>200</v>
      </c>
      <c r="D87" s="306" t="s">
        <v>1633</v>
      </c>
      <c r="E87" s="465" t="s">
        <v>1634</v>
      </c>
      <c r="F87" s="465"/>
      <c r="G87" s="307" t="s">
        <v>226</v>
      </c>
      <c r="H87" s="310">
        <v>1</v>
      </c>
      <c r="I87" s="309">
        <v>97.89</v>
      </c>
      <c r="J87" s="309">
        <v>97.89</v>
      </c>
    </row>
    <row r="88" spans="1:10" ht="50" x14ac:dyDescent="0.35">
      <c r="A88" s="306" t="s">
        <v>251</v>
      </c>
      <c r="B88" s="308" t="s">
        <v>1635</v>
      </c>
      <c r="C88" s="306" t="s">
        <v>200</v>
      </c>
      <c r="D88" s="306" t="s">
        <v>1636</v>
      </c>
      <c r="E88" s="465" t="s">
        <v>1637</v>
      </c>
      <c r="F88" s="465"/>
      <c r="G88" s="307" t="s">
        <v>217</v>
      </c>
      <c r="H88" s="310">
        <v>1.9400000000000001E-2</v>
      </c>
      <c r="I88" s="309">
        <v>908.78</v>
      </c>
      <c r="J88" s="309">
        <v>17.63</v>
      </c>
    </row>
    <row r="89" spans="1:10" ht="50" x14ac:dyDescent="0.35">
      <c r="A89" s="306" t="s">
        <v>251</v>
      </c>
      <c r="B89" s="308" t="s">
        <v>1638</v>
      </c>
      <c r="C89" s="306" t="s">
        <v>200</v>
      </c>
      <c r="D89" s="306" t="s">
        <v>1639</v>
      </c>
      <c r="E89" s="465" t="s">
        <v>1623</v>
      </c>
      <c r="F89" s="465"/>
      <c r="G89" s="307" t="s">
        <v>208</v>
      </c>
      <c r="H89" s="310">
        <v>6.05</v>
      </c>
      <c r="I89" s="309">
        <v>20.100000000000001</v>
      </c>
      <c r="J89" s="309">
        <v>121.6</v>
      </c>
    </row>
    <row r="90" spans="1:10" ht="25" x14ac:dyDescent="0.35">
      <c r="A90" s="306" t="s">
        <v>251</v>
      </c>
      <c r="B90" s="308" t="s">
        <v>1560</v>
      </c>
      <c r="C90" s="306" t="s">
        <v>200</v>
      </c>
      <c r="D90" s="306" t="s">
        <v>1561</v>
      </c>
      <c r="E90" s="465" t="s">
        <v>254</v>
      </c>
      <c r="F90" s="465"/>
      <c r="G90" s="307" t="s">
        <v>201</v>
      </c>
      <c r="H90" s="310">
        <v>0.52380000000000004</v>
      </c>
      <c r="I90" s="309">
        <v>27.11</v>
      </c>
      <c r="J90" s="309">
        <v>14.2</v>
      </c>
    </row>
    <row r="91" spans="1:10" ht="50" x14ac:dyDescent="0.35">
      <c r="A91" s="306" t="s">
        <v>251</v>
      </c>
      <c r="B91" s="308" t="s">
        <v>1640</v>
      </c>
      <c r="C91" s="306" t="s">
        <v>200</v>
      </c>
      <c r="D91" s="306" t="s">
        <v>1641</v>
      </c>
      <c r="E91" s="465" t="s">
        <v>1623</v>
      </c>
      <c r="F91" s="465"/>
      <c r="G91" s="307" t="s">
        <v>226</v>
      </c>
      <c r="H91" s="310">
        <v>1</v>
      </c>
      <c r="I91" s="309">
        <v>25.72</v>
      </c>
      <c r="J91" s="309">
        <v>25.72</v>
      </c>
    </row>
    <row r="92" spans="1:10" ht="25" x14ac:dyDescent="0.35">
      <c r="A92" s="306" t="s">
        <v>251</v>
      </c>
      <c r="B92" s="308" t="s">
        <v>1558</v>
      </c>
      <c r="C92" s="306" t="s">
        <v>200</v>
      </c>
      <c r="D92" s="306" t="s">
        <v>1559</v>
      </c>
      <c r="E92" s="465" t="s">
        <v>254</v>
      </c>
      <c r="F92" s="465"/>
      <c r="G92" s="307" t="s">
        <v>201</v>
      </c>
      <c r="H92" s="310">
        <v>2.6190000000000002</v>
      </c>
      <c r="I92" s="309">
        <v>34.78</v>
      </c>
      <c r="J92" s="309">
        <v>91.08</v>
      </c>
    </row>
    <row r="93" spans="1:10" ht="50" x14ac:dyDescent="0.35">
      <c r="A93" s="306" t="s">
        <v>251</v>
      </c>
      <c r="B93" s="308" t="s">
        <v>1642</v>
      </c>
      <c r="C93" s="306" t="s">
        <v>200</v>
      </c>
      <c r="D93" s="306" t="s">
        <v>1643</v>
      </c>
      <c r="E93" s="465" t="s">
        <v>1623</v>
      </c>
      <c r="F93" s="465"/>
      <c r="G93" s="307" t="s">
        <v>226</v>
      </c>
      <c r="H93" s="310">
        <v>1</v>
      </c>
      <c r="I93" s="309">
        <v>23.96</v>
      </c>
      <c r="J93" s="309">
        <v>23.96</v>
      </c>
    </row>
    <row r="94" spans="1:10" ht="25" x14ac:dyDescent="0.35">
      <c r="A94" s="306" t="s">
        <v>251</v>
      </c>
      <c r="B94" s="308" t="s">
        <v>1644</v>
      </c>
      <c r="C94" s="306" t="s">
        <v>200</v>
      </c>
      <c r="D94" s="306" t="s">
        <v>1645</v>
      </c>
      <c r="E94" s="465" t="s">
        <v>1629</v>
      </c>
      <c r="F94" s="465"/>
      <c r="G94" s="307" t="s">
        <v>208</v>
      </c>
      <c r="H94" s="310">
        <v>1.95</v>
      </c>
      <c r="I94" s="309">
        <v>68.290000000000006</v>
      </c>
      <c r="J94" s="309">
        <v>133.16</v>
      </c>
    </row>
    <row r="95" spans="1:10" x14ac:dyDescent="0.35">
      <c r="A95" s="311" t="s">
        <v>260</v>
      </c>
      <c r="B95" s="313" t="s">
        <v>1646</v>
      </c>
      <c r="C95" s="311" t="s">
        <v>200</v>
      </c>
      <c r="D95" s="311" t="s">
        <v>1647</v>
      </c>
      <c r="E95" s="463" t="s">
        <v>263</v>
      </c>
      <c r="F95" s="463"/>
      <c r="G95" s="312" t="s">
        <v>208</v>
      </c>
      <c r="H95" s="315">
        <v>0.16639999999999999</v>
      </c>
      <c r="I95" s="314">
        <v>5.38</v>
      </c>
      <c r="J95" s="314">
        <v>0.89523200000000003</v>
      </c>
    </row>
    <row r="96" spans="1:10" ht="37.5" x14ac:dyDescent="0.35">
      <c r="A96" s="311" t="s">
        <v>260</v>
      </c>
      <c r="B96" s="313" t="s">
        <v>1648</v>
      </c>
      <c r="C96" s="311" t="s">
        <v>200</v>
      </c>
      <c r="D96" s="311" t="s">
        <v>1649</v>
      </c>
      <c r="E96" s="463" t="s">
        <v>263</v>
      </c>
      <c r="F96" s="463"/>
      <c r="G96" s="312" t="s">
        <v>226</v>
      </c>
      <c r="H96" s="315">
        <v>1</v>
      </c>
      <c r="I96" s="314">
        <v>5.61</v>
      </c>
      <c r="J96" s="314">
        <v>5.61</v>
      </c>
    </row>
    <row r="97" spans="1:10" ht="37.5" x14ac:dyDescent="0.35">
      <c r="A97" s="311" t="s">
        <v>260</v>
      </c>
      <c r="B97" s="313" t="s">
        <v>1650</v>
      </c>
      <c r="C97" s="311" t="s">
        <v>200</v>
      </c>
      <c r="D97" s="311" t="s">
        <v>1651</v>
      </c>
      <c r="E97" s="463" t="s">
        <v>263</v>
      </c>
      <c r="F97" s="463"/>
      <c r="G97" s="312" t="s">
        <v>226</v>
      </c>
      <c r="H97" s="315">
        <v>1</v>
      </c>
      <c r="I97" s="314">
        <v>249.14</v>
      </c>
      <c r="J97" s="314">
        <v>249.14</v>
      </c>
    </row>
    <row r="98" spans="1:10" ht="50" x14ac:dyDescent="0.35">
      <c r="A98" s="311" t="s">
        <v>260</v>
      </c>
      <c r="B98" s="313" t="s">
        <v>1652</v>
      </c>
      <c r="C98" s="311" t="s">
        <v>200</v>
      </c>
      <c r="D98" s="311" t="s">
        <v>1653</v>
      </c>
      <c r="E98" s="463" t="s">
        <v>263</v>
      </c>
      <c r="F98" s="463"/>
      <c r="G98" s="312" t="s">
        <v>226</v>
      </c>
      <c r="H98" s="315">
        <v>2</v>
      </c>
      <c r="I98" s="314">
        <v>1.38</v>
      </c>
      <c r="J98" s="314">
        <v>2.76</v>
      </c>
    </row>
    <row r="99" spans="1:10" ht="37.5" x14ac:dyDescent="0.35">
      <c r="A99" s="311" t="s">
        <v>260</v>
      </c>
      <c r="B99" s="313" t="s">
        <v>1654</v>
      </c>
      <c r="C99" s="311" t="s">
        <v>200</v>
      </c>
      <c r="D99" s="311" t="s">
        <v>1655</v>
      </c>
      <c r="E99" s="463" t="s">
        <v>263</v>
      </c>
      <c r="F99" s="463"/>
      <c r="G99" s="312" t="s">
        <v>226</v>
      </c>
      <c r="H99" s="315">
        <v>1</v>
      </c>
      <c r="I99" s="314">
        <v>36.49</v>
      </c>
      <c r="J99" s="314">
        <v>36.49</v>
      </c>
    </row>
    <row r="100" spans="1:10" ht="37.5" x14ac:dyDescent="0.35">
      <c r="A100" s="311" t="s">
        <v>260</v>
      </c>
      <c r="B100" s="313" t="s">
        <v>1656</v>
      </c>
      <c r="C100" s="311" t="s">
        <v>200</v>
      </c>
      <c r="D100" s="311" t="s">
        <v>1657</v>
      </c>
      <c r="E100" s="463" t="s">
        <v>263</v>
      </c>
      <c r="F100" s="463"/>
      <c r="G100" s="312" t="s">
        <v>226</v>
      </c>
      <c r="H100" s="315">
        <v>3</v>
      </c>
      <c r="I100" s="314">
        <v>10.17</v>
      </c>
      <c r="J100" s="314">
        <v>30.51</v>
      </c>
    </row>
    <row r="101" spans="1:10" ht="50" x14ac:dyDescent="0.35">
      <c r="A101" s="311" t="s">
        <v>260</v>
      </c>
      <c r="B101" s="313" t="s">
        <v>1658</v>
      </c>
      <c r="C101" s="311" t="s">
        <v>200</v>
      </c>
      <c r="D101" s="311" t="s">
        <v>1659</v>
      </c>
      <c r="E101" s="463" t="s">
        <v>263</v>
      </c>
      <c r="F101" s="463"/>
      <c r="G101" s="312" t="s">
        <v>226</v>
      </c>
      <c r="H101" s="315">
        <v>1</v>
      </c>
      <c r="I101" s="314">
        <v>37.950000000000003</v>
      </c>
      <c r="J101" s="314">
        <v>37.950000000000003</v>
      </c>
    </row>
    <row r="102" spans="1:10" x14ac:dyDescent="0.35">
      <c r="A102" s="311" t="s">
        <v>260</v>
      </c>
      <c r="B102" s="313" t="s">
        <v>1660</v>
      </c>
      <c r="C102" s="311" t="s">
        <v>200</v>
      </c>
      <c r="D102" s="311" t="s">
        <v>1661</v>
      </c>
      <c r="E102" s="463" t="s">
        <v>263</v>
      </c>
      <c r="F102" s="463"/>
      <c r="G102" s="312" t="s">
        <v>226</v>
      </c>
      <c r="H102" s="315">
        <v>2</v>
      </c>
      <c r="I102" s="314">
        <v>0.3</v>
      </c>
      <c r="J102" s="314">
        <v>0.6</v>
      </c>
    </row>
    <row r="103" spans="1:10" ht="25" x14ac:dyDescent="0.35">
      <c r="A103" s="311" t="s">
        <v>260</v>
      </c>
      <c r="B103" s="313" t="s">
        <v>1662</v>
      </c>
      <c r="C103" s="311" t="s">
        <v>200</v>
      </c>
      <c r="D103" s="311" t="s">
        <v>1663</v>
      </c>
      <c r="E103" s="463" t="s">
        <v>263</v>
      </c>
      <c r="F103" s="463"/>
      <c r="G103" s="312" t="s">
        <v>226</v>
      </c>
      <c r="H103" s="315">
        <v>0.06</v>
      </c>
      <c r="I103" s="314">
        <v>86.69</v>
      </c>
      <c r="J103" s="314">
        <v>5.2013999999999996</v>
      </c>
    </row>
    <row r="104" spans="1:10" x14ac:dyDescent="0.35">
      <c r="A104" s="316"/>
      <c r="B104" s="316"/>
      <c r="C104" s="316"/>
      <c r="D104" s="316"/>
      <c r="E104" s="316" t="s">
        <v>275</v>
      </c>
      <c r="F104" s="317">
        <v>441.5</v>
      </c>
      <c r="G104" s="316" t="s">
        <v>276</v>
      </c>
      <c r="H104" s="317">
        <v>0</v>
      </c>
      <c r="I104" s="316" t="s">
        <v>277</v>
      </c>
      <c r="J104" s="317">
        <v>441.5</v>
      </c>
    </row>
    <row r="105" spans="1:10" x14ac:dyDescent="0.35">
      <c r="A105" s="316"/>
      <c r="B105" s="316"/>
      <c r="C105" s="316"/>
      <c r="D105" s="316"/>
      <c r="E105" s="316" t="s">
        <v>278</v>
      </c>
      <c r="F105" s="317">
        <v>449.45</v>
      </c>
      <c r="G105" s="316"/>
      <c r="H105" s="464" t="s">
        <v>279</v>
      </c>
      <c r="I105" s="464"/>
      <c r="J105" s="317">
        <v>2609.2399999999998</v>
      </c>
    </row>
    <row r="106" spans="1:10" ht="15" thickBot="1" x14ac:dyDescent="0.4">
      <c r="A106" s="333"/>
      <c r="B106" s="333"/>
      <c r="C106" s="333"/>
      <c r="D106" s="333"/>
      <c r="E106" s="333"/>
      <c r="F106" s="333"/>
      <c r="G106" s="333"/>
      <c r="H106" s="335"/>
      <c r="I106" s="333"/>
      <c r="J106" s="334"/>
    </row>
    <row r="107" spans="1:10" ht="15" thickTop="1" x14ac:dyDescent="0.35">
      <c r="A107" s="332"/>
      <c r="B107" s="332"/>
      <c r="C107" s="332"/>
      <c r="D107" s="332"/>
      <c r="E107" s="332"/>
      <c r="F107" s="332"/>
      <c r="G107" s="332"/>
      <c r="H107" s="332"/>
      <c r="I107" s="332"/>
      <c r="J107" s="332"/>
    </row>
    <row r="108" spans="1:10" x14ac:dyDescent="0.35">
      <c r="A108" s="298" t="s">
        <v>343</v>
      </c>
      <c r="B108" s="300" t="s">
        <v>3</v>
      </c>
      <c r="C108" s="298" t="s">
        <v>4</v>
      </c>
      <c r="D108" s="298" t="s">
        <v>5</v>
      </c>
      <c r="E108" s="461" t="s">
        <v>249</v>
      </c>
      <c r="F108" s="461"/>
      <c r="G108" s="299" t="s">
        <v>6</v>
      </c>
      <c r="H108" s="300" t="s">
        <v>7</v>
      </c>
      <c r="I108" s="300" t="s">
        <v>8</v>
      </c>
      <c r="J108" s="300" t="s">
        <v>10</v>
      </c>
    </row>
    <row r="109" spans="1:10" ht="37.5" x14ac:dyDescent="0.35">
      <c r="A109" s="301" t="s">
        <v>246</v>
      </c>
      <c r="B109" s="303" t="s">
        <v>344</v>
      </c>
      <c r="C109" s="301" t="s">
        <v>200</v>
      </c>
      <c r="D109" s="301" t="s">
        <v>204</v>
      </c>
      <c r="E109" s="462" t="s">
        <v>1664</v>
      </c>
      <c r="F109" s="462"/>
      <c r="G109" s="302" t="s">
        <v>205</v>
      </c>
      <c r="H109" s="305">
        <v>1</v>
      </c>
      <c r="I109" s="304">
        <v>449.52</v>
      </c>
      <c r="J109" s="304">
        <v>449.52</v>
      </c>
    </row>
    <row r="110" spans="1:10" ht="25" x14ac:dyDescent="0.35">
      <c r="A110" s="306" t="s">
        <v>251</v>
      </c>
      <c r="B110" s="308" t="s">
        <v>1665</v>
      </c>
      <c r="C110" s="306" t="s">
        <v>200</v>
      </c>
      <c r="D110" s="306" t="s">
        <v>1666</v>
      </c>
      <c r="E110" s="465" t="s">
        <v>1667</v>
      </c>
      <c r="F110" s="465"/>
      <c r="G110" s="307" t="s">
        <v>205</v>
      </c>
      <c r="H110" s="310">
        <v>0.5</v>
      </c>
      <c r="I110" s="309">
        <v>26.6</v>
      </c>
      <c r="J110" s="309">
        <v>13.3</v>
      </c>
    </row>
    <row r="111" spans="1:10" ht="25" x14ac:dyDescent="0.35">
      <c r="A111" s="306" t="s">
        <v>251</v>
      </c>
      <c r="B111" s="308" t="s">
        <v>256</v>
      </c>
      <c r="C111" s="306" t="s">
        <v>200</v>
      </c>
      <c r="D111" s="306" t="s">
        <v>247</v>
      </c>
      <c r="E111" s="465" t="s">
        <v>254</v>
      </c>
      <c r="F111" s="465"/>
      <c r="G111" s="307" t="s">
        <v>201</v>
      </c>
      <c r="H111" s="310">
        <v>1.1186</v>
      </c>
      <c r="I111" s="309">
        <v>25.81</v>
      </c>
      <c r="J111" s="309">
        <v>28.87</v>
      </c>
    </row>
    <row r="112" spans="1:10" ht="25" x14ac:dyDescent="0.35">
      <c r="A112" s="306" t="s">
        <v>251</v>
      </c>
      <c r="B112" s="308" t="s">
        <v>1579</v>
      </c>
      <c r="C112" s="306" t="s">
        <v>200</v>
      </c>
      <c r="D112" s="306" t="s">
        <v>1580</v>
      </c>
      <c r="E112" s="465" t="s">
        <v>254</v>
      </c>
      <c r="F112" s="465"/>
      <c r="G112" s="307" t="s">
        <v>201</v>
      </c>
      <c r="H112" s="310">
        <v>0.37290000000000001</v>
      </c>
      <c r="I112" s="309">
        <v>33.68</v>
      </c>
      <c r="J112" s="309">
        <v>12.55</v>
      </c>
    </row>
    <row r="113" spans="1:10" ht="25" x14ac:dyDescent="0.35">
      <c r="A113" s="311" t="s">
        <v>260</v>
      </c>
      <c r="B113" s="313" t="s">
        <v>1668</v>
      </c>
      <c r="C113" s="311" t="s">
        <v>200</v>
      </c>
      <c r="D113" s="311" t="s">
        <v>1669</v>
      </c>
      <c r="E113" s="463" t="s">
        <v>263</v>
      </c>
      <c r="F113" s="463"/>
      <c r="G113" s="312" t="s">
        <v>264</v>
      </c>
      <c r="H113" s="315">
        <v>1.1299999999999999E-2</v>
      </c>
      <c r="I113" s="314">
        <v>31.04</v>
      </c>
      <c r="J113" s="314">
        <v>0.35075200000000001</v>
      </c>
    </row>
    <row r="114" spans="1:10" ht="25" x14ac:dyDescent="0.35">
      <c r="A114" s="311" t="s">
        <v>260</v>
      </c>
      <c r="B114" s="313" t="s">
        <v>1670</v>
      </c>
      <c r="C114" s="311" t="s">
        <v>200</v>
      </c>
      <c r="D114" s="311" t="s">
        <v>1671</v>
      </c>
      <c r="E114" s="463" t="s">
        <v>263</v>
      </c>
      <c r="F114" s="463"/>
      <c r="G114" s="312" t="s">
        <v>264</v>
      </c>
      <c r="H114" s="315">
        <v>1.32E-2</v>
      </c>
      <c r="I114" s="314">
        <v>16.63</v>
      </c>
      <c r="J114" s="314">
        <v>0.21951599999999999</v>
      </c>
    </row>
    <row r="115" spans="1:10" ht="37.5" x14ac:dyDescent="0.35">
      <c r="A115" s="311" t="s">
        <v>260</v>
      </c>
      <c r="B115" s="313" t="s">
        <v>1672</v>
      </c>
      <c r="C115" s="311" t="s">
        <v>200</v>
      </c>
      <c r="D115" s="311" t="s">
        <v>1673</v>
      </c>
      <c r="E115" s="463" t="s">
        <v>263</v>
      </c>
      <c r="F115" s="463"/>
      <c r="G115" s="312" t="s">
        <v>205</v>
      </c>
      <c r="H115" s="315">
        <v>1</v>
      </c>
      <c r="I115" s="314">
        <v>377.5</v>
      </c>
      <c r="J115" s="314">
        <v>377.5</v>
      </c>
    </row>
    <row r="116" spans="1:10" ht="25" x14ac:dyDescent="0.35">
      <c r="A116" s="311" t="s">
        <v>260</v>
      </c>
      <c r="B116" s="313" t="s">
        <v>1674</v>
      </c>
      <c r="C116" s="311" t="s">
        <v>200</v>
      </c>
      <c r="D116" s="311" t="s">
        <v>1675</v>
      </c>
      <c r="E116" s="463" t="s">
        <v>263</v>
      </c>
      <c r="F116" s="463"/>
      <c r="G116" s="312" t="s">
        <v>208</v>
      </c>
      <c r="H116" s="315">
        <v>3.2082999999999999</v>
      </c>
      <c r="I116" s="314">
        <v>5.22</v>
      </c>
      <c r="J116" s="314">
        <v>16.747326000000001</v>
      </c>
    </row>
    <row r="117" spans="1:10" x14ac:dyDescent="0.35">
      <c r="A117" s="316"/>
      <c r="B117" s="316"/>
      <c r="C117" s="316"/>
      <c r="D117" s="316"/>
      <c r="E117" s="316" t="s">
        <v>275</v>
      </c>
      <c r="F117" s="317">
        <v>33.049999999999997</v>
      </c>
      <c r="G117" s="316" t="s">
        <v>276</v>
      </c>
      <c r="H117" s="317">
        <v>0</v>
      </c>
      <c r="I117" s="316" t="s">
        <v>277</v>
      </c>
      <c r="J117" s="317">
        <v>33.049999999999997</v>
      </c>
    </row>
    <row r="118" spans="1:10" x14ac:dyDescent="0.35">
      <c r="A118" s="316"/>
      <c r="B118" s="316"/>
      <c r="C118" s="316"/>
      <c r="D118" s="316"/>
      <c r="E118" s="316" t="s">
        <v>278</v>
      </c>
      <c r="F118" s="317">
        <v>93.54</v>
      </c>
      <c r="G118" s="316"/>
      <c r="H118" s="464" t="s">
        <v>279</v>
      </c>
      <c r="I118" s="464"/>
      <c r="J118" s="317">
        <v>543.05999999999995</v>
      </c>
    </row>
    <row r="119" spans="1:10" ht="15" thickBot="1" x14ac:dyDescent="0.4">
      <c r="A119" s="333"/>
      <c r="B119" s="333"/>
      <c r="C119" s="333"/>
      <c r="D119" s="333"/>
      <c r="E119" s="333"/>
      <c r="F119" s="333"/>
      <c r="G119" s="333"/>
      <c r="H119" s="335"/>
      <c r="I119" s="333"/>
      <c r="J119" s="334"/>
    </row>
    <row r="120" spans="1:10" ht="15" thickTop="1" x14ac:dyDescent="0.35">
      <c r="A120" s="332"/>
      <c r="B120" s="332"/>
      <c r="C120" s="332"/>
      <c r="D120" s="332"/>
      <c r="E120" s="332"/>
      <c r="F120" s="332"/>
      <c r="G120" s="332"/>
      <c r="H120" s="332"/>
      <c r="I120" s="332"/>
      <c r="J120" s="332"/>
    </row>
    <row r="121" spans="1:10" x14ac:dyDescent="0.35">
      <c r="A121" s="341" t="s">
        <v>345</v>
      </c>
      <c r="B121" s="342" t="s">
        <v>3</v>
      </c>
      <c r="C121" s="341" t="s">
        <v>4</v>
      </c>
      <c r="D121" s="341" t="s">
        <v>5</v>
      </c>
      <c r="E121" s="466" t="s">
        <v>249</v>
      </c>
      <c r="F121" s="467"/>
      <c r="G121" s="343" t="s">
        <v>6</v>
      </c>
      <c r="H121" s="342" t="s">
        <v>7</v>
      </c>
      <c r="I121" s="342" t="s">
        <v>8</v>
      </c>
      <c r="J121" s="342" t="s">
        <v>10</v>
      </c>
    </row>
    <row r="122" spans="1:10" ht="50" x14ac:dyDescent="0.35">
      <c r="A122" s="344" t="s">
        <v>246</v>
      </c>
      <c r="B122" s="345" t="s">
        <v>346</v>
      </c>
      <c r="C122" s="344" t="s">
        <v>214</v>
      </c>
      <c r="D122" s="344" t="s">
        <v>347</v>
      </c>
      <c r="E122" s="468" t="s">
        <v>1557</v>
      </c>
      <c r="F122" s="469"/>
      <c r="G122" s="346" t="s">
        <v>217</v>
      </c>
      <c r="H122" s="347">
        <v>1</v>
      </c>
      <c r="I122" s="348">
        <v>103.67</v>
      </c>
      <c r="J122" s="348">
        <v>103.67</v>
      </c>
    </row>
    <row r="123" spans="1:10" ht="26.5" customHeight="1" x14ac:dyDescent="0.35">
      <c r="A123" s="349" t="s">
        <v>251</v>
      </c>
      <c r="B123" s="350" t="s">
        <v>2663</v>
      </c>
      <c r="C123" s="349" t="s">
        <v>200</v>
      </c>
      <c r="D123" s="349" t="s">
        <v>2664</v>
      </c>
      <c r="E123" s="470" t="s">
        <v>2665</v>
      </c>
      <c r="F123" s="471"/>
      <c r="G123" s="351" t="s">
        <v>217</v>
      </c>
      <c r="H123" s="352">
        <v>1</v>
      </c>
      <c r="I123" s="353">
        <v>88.19</v>
      </c>
      <c r="J123" s="353">
        <v>88.19</v>
      </c>
    </row>
    <row r="124" spans="1:10" ht="26.5" customHeight="1" x14ac:dyDescent="0.35">
      <c r="A124" s="349" t="s">
        <v>251</v>
      </c>
      <c r="B124" s="350" t="s">
        <v>256</v>
      </c>
      <c r="C124" s="349" t="s">
        <v>200</v>
      </c>
      <c r="D124" s="349" t="s">
        <v>247</v>
      </c>
      <c r="E124" s="470" t="s">
        <v>254</v>
      </c>
      <c r="F124" s="471"/>
      <c r="G124" s="351" t="s">
        <v>201</v>
      </c>
      <c r="H124" s="352">
        <v>0.6</v>
      </c>
      <c r="I124" s="353">
        <v>25.81</v>
      </c>
      <c r="J124" s="353">
        <v>15.48</v>
      </c>
    </row>
    <row r="125" spans="1:10" x14ac:dyDescent="0.35">
      <c r="A125" s="354"/>
      <c r="B125" s="354"/>
      <c r="C125" s="354"/>
      <c r="D125" s="354"/>
      <c r="E125" s="354" t="s">
        <v>275</v>
      </c>
      <c r="F125" s="355">
        <v>65.790000000000006</v>
      </c>
      <c r="G125" s="354" t="s">
        <v>276</v>
      </c>
      <c r="H125" s="355">
        <v>0</v>
      </c>
      <c r="I125" s="354" t="s">
        <v>277</v>
      </c>
      <c r="J125" s="355">
        <v>65.790000000000006</v>
      </c>
    </row>
    <row r="126" spans="1:10" ht="14.5" customHeight="1" x14ac:dyDescent="0.35">
      <c r="A126" s="354"/>
      <c r="B126" s="354"/>
      <c r="C126" s="354"/>
      <c r="D126" s="354"/>
      <c r="E126" s="354" t="s">
        <v>278</v>
      </c>
      <c r="F126" s="355">
        <v>21.57</v>
      </c>
      <c r="G126" s="354"/>
      <c r="H126" s="460" t="s">
        <v>279</v>
      </c>
      <c r="I126" s="460"/>
      <c r="J126" s="355">
        <v>125.24</v>
      </c>
    </row>
    <row r="127" spans="1:10" ht="15" thickBot="1" x14ac:dyDescent="0.4">
      <c r="A127" s="333"/>
      <c r="B127" s="333"/>
      <c r="C127" s="333"/>
      <c r="D127" s="333"/>
      <c r="E127" s="333"/>
      <c r="F127" s="333"/>
      <c r="G127" s="333"/>
      <c r="H127" s="335"/>
      <c r="I127" s="333"/>
      <c r="J127" s="334"/>
    </row>
    <row r="128" spans="1:10" ht="15" thickTop="1" x14ac:dyDescent="0.35">
      <c r="A128" s="332"/>
      <c r="B128" s="332"/>
      <c r="C128" s="332"/>
      <c r="D128" s="332"/>
      <c r="E128" s="332"/>
      <c r="F128" s="332"/>
      <c r="G128" s="332"/>
      <c r="H128" s="332"/>
      <c r="I128" s="332"/>
      <c r="J128" s="332"/>
    </row>
    <row r="129" spans="1:10" x14ac:dyDescent="0.35">
      <c r="A129" s="298" t="s">
        <v>348</v>
      </c>
      <c r="B129" s="300" t="s">
        <v>3</v>
      </c>
      <c r="C129" s="298" t="s">
        <v>4</v>
      </c>
      <c r="D129" s="298" t="s">
        <v>5</v>
      </c>
      <c r="E129" s="461" t="s">
        <v>249</v>
      </c>
      <c r="F129" s="461"/>
      <c r="G129" s="299" t="s">
        <v>6</v>
      </c>
      <c r="H129" s="300" t="s">
        <v>7</v>
      </c>
      <c r="I129" s="300" t="s">
        <v>8</v>
      </c>
      <c r="J129" s="300" t="s">
        <v>10</v>
      </c>
    </row>
    <row r="130" spans="1:10" x14ac:dyDescent="0.35">
      <c r="A130" s="301" t="s">
        <v>246</v>
      </c>
      <c r="B130" s="303" t="s">
        <v>349</v>
      </c>
      <c r="C130" s="301" t="s">
        <v>200</v>
      </c>
      <c r="D130" s="301" t="s">
        <v>350</v>
      </c>
      <c r="E130" s="462" t="s">
        <v>1676</v>
      </c>
      <c r="F130" s="462"/>
      <c r="G130" s="302" t="s">
        <v>205</v>
      </c>
      <c r="H130" s="305">
        <v>1</v>
      </c>
      <c r="I130" s="304">
        <v>95.06</v>
      </c>
      <c r="J130" s="304">
        <v>95.06</v>
      </c>
    </row>
    <row r="131" spans="1:10" ht="25" x14ac:dyDescent="0.35">
      <c r="A131" s="306" t="s">
        <v>251</v>
      </c>
      <c r="B131" s="308" t="s">
        <v>1579</v>
      </c>
      <c r="C131" s="306" t="s">
        <v>200</v>
      </c>
      <c r="D131" s="306" t="s">
        <v>1580</v>
      </c>
      <c r="E131" s="465" t="s">
        <v>254</v>
      </c>
      <c r="F131" s="465"/>
      <c r="G131" s="307" t="s">
        <v>201</v>
      </c>
      <c r="H131" s="310">
        <v>0.73499999999999999</v>
      </c>
      <c r="I131" s="309">
        <v>33.68</v>
      </c>
      <c r="J131" s="309">
        <v>24.75</v>
      </c>
    </row>
    <row r="132" spans="1:10" ht="37.5" x14ac:dyDescent="0.35">
      <c r="A132" s="306" t="s">
        <v>251</v>
      </c>
      <c r="B132" s="308" t="s">
        <v>1677</v>
      </c>
      <c r="C132" s="306" t="s">
        <v>200</v>
      </c>
      <c r="D132" s="306" t="s">
        <v>1678</v>
      </c>
      <c r="E132" s="465" t="s">
        <v>1679</v>
      </c>
      <c r="F132" s="465"/>
      <c r="G132" s="307" t="s">
        <v>1680</v>
      </c>
      <c r="H132" s="310">
        <v>6.6E-3</v>
      </c>
      <c r="I132" s="309">
        <v>45.35</v>
      </c>
      <c r="J132" s="309">
        <v>0.28999999999999998</v>
      </c>
    </row>
    <row r="133" spans="1:10" ht="25" x14ac:dyDescent="0.35">
      <c r="A133" s="306" t="s">
        <v>251</v>
      </c>
      <c r="B133" s="308" t="s">
        <v>1577</v>
      </c>
      <c r="C133" s="306" t="s">
        <v>200</v>
      </c>
      <c r="D133" s="306" t="s">
        <v>1578</v>
      </c>
      <c r="E133" s="465" t="s">
        <v>254</v>
      </c>
      <c r="F133" s="465"/>
      <c r="G133" s="307" t="s">
        <v>201</v>
      </c>
      <c r="H133" s="310">
        <v>0.49199999999999999</v>
      </c>
      <c r="I133" s="309">
        <v>26.24</v>
      </c>
      <c r="J133" s="309">
        <v>12.91</v>
      </c>
    </row>
    <row r="134" spans="1:10" ht="37.5" x14ac:dyDescent="0.35">
      <c r="A134" s="306" t="s">
        <v>251</v>
      </c>
      <c r="B134" s="308" t="s">
        <v>1681</v>
      </c>
      <c r="C134" s="306" t="s">
        <v>200</v>
      </c>
      <c r="D134" s="306" t="s">
        <v>1682</v>
      </c>
      <c r="E134" s="465" t="s">
        <v>299</v>
      </c>
      <c r="F134" s="465"/>
      <c r="G134" s="307" t="s">
        <v>217</v>
      </c>
      <c r="H134" s="310">
        <v>6.1000000000000004E-3</v>
      </c>
      <c r="I134" s="309">
        <v>567.70000000000005</v>
      </c>
      <c r="J134" s="309">
        <v>3.46</v>
      </c>
    </row>
    <row r="135" spans="1:10" ht="37.5" x14ac:dyDescent="0.35">
      <c r="A135" s="306" t="s">
        <v>251</v>
      </c>
      <c r="B135" s="308" t="s">
        <v>1683</v>
      </c>
      <c r="C135" s="306" t="s">
        <v>200</v>
      </c>
      <c r="D135" s="306" t="s">
        <v>1684</v>
      </c>
      <c r="E135" s="465" t="s">
        <v>1679</v>
      </c>
      <c r="F135" s="465"/>
      <c r="G135" s="307" t="s">
        <v>1685</v>
      </c>
      <c r="H135" s="310">
        <v>2.64E-2</v>
      </c>
      <c r="I135" s="309">
        <v>43.8</v>
      </c>
      <c r="J135" s="309">
        <v>1.1499999999999999</v>
      </c>
    </row>
    <row r="136" spans="1:10" ht="25" x14ac:dyDescent="0.35">
      <c r="A136" s="311" t="s">
        <v>260</v>
      </c>
      <c r="B136" s="313" t="s">
        <v>1686</v>
      </c>
      <c r="C136" s="311" t="s">
        <v>200</v>
      </c>
      <c r="D136" s="311" t="s">
        <v>1687</v>
      </c>
      <c r="E136" s="463" t="s">
        <v>263</v>
      </c>
      <c r="F136" s="463"/>
      <c r="G136" s="312" t="s">
        <v>208</v>
      </c>
      <c r="H136" s="315">
        <v>2</v>
      </c>
      <c r="I136" s="314">
        <v>7.34</v>
      </c>
      <c r="J136" s="314">
        <v>14.68</v>
      </c>
    </row>
    <row r="137" spans="1:10" ht="25" x14ac:dyDescent="0.35">
      <c r="A137" s="311" t="s">
        <v>260</v>
      </c>
      <c r="B137" s="313" t="s">
        <v>1688</v>
      </c>
      <c r="C137" s="311" t="s">
        <v>200</v>
      </c>
      <c r="D137" s="311" t="s">
        <v>1689</v>
      </c>
      <c r="E137" s="463" t="s">
        <v>263</v>
      </c>
      <c r="F137" s="463"/>
      <c r="G137" s="312" t="s">
        <v>264</v>
      </c>
      <c r="H137" s="315">
        <v>6.8000000000000005E-2</v>
      </c>
      <c r="I137" s="314">
        <v>16.04</v>
      </c>
      <c r="J137" s="314">
        <v>1.0907199999999999</v>
      </c>
    </row>
    <row r="138" spans="1:10" ht="37.5" x14ac:dyDescent="0.35">
      <c r="A138" s="311" t="s">
        <v>260</v>
      </c>
      <c r="B138" s="313" t="s">
        <v>1690</v>
      </c>
      <c r="C138" s="311" t="s">
        <v>200</v>
      </c>
      <c r="D138" s="311" t="s">
        <v>1691</v>
      </c>
      <c r="E138" s="463" t="s">
        <v>263</v>
      </c>
      <c r="F138" s="463"/>
      <c r="G138" s="312" t="s">
        <v>205</v>
      </c>
      <c r="H138" s="315">
        <v>0.58530000000000004</v>
      </c>
      <c r="I138" s="314">
        <v>41.21</v>
      </c>
      <c r="J138" s="314">
        <v>24.120213</v>
      </c>
    </row>
    <row r="139" spans="1:10" ht="25" x14ac:dyDescent="0.35">
      <c r="A139" s="311" t="s">
        <v>260</v>
      </c>
      <c r="B139" s="313" t="s">
        <v>1581</v>
      </c>
      <c r="C139" s="311" t="s">
        <v>200</v>
      </c>
      <c r="D139" s="311" t="s">
        <v>1582</v>
      </c>
      <c r="E139" s="463" t="s">
        <v>263</v>
      </c>
      <c r="F139" s="463"/>
      <c r="G139" s="312" t="s">
        <v>208</v>
      </c>
      <c r="H139" s="315">
        <v>1.2273000000000001</v>
      </c>
      <c r="I139" s="314">
        <v>10.28</v>
      </c>
      <c r="J139" s="314">
        <v>12.616644000000001</v>
      </c>
    </row>
    <row r="140" spans="1:10" x14ac:dyDescent="0.35">
      <c r="A140" s="316"/>
      <c r="B140" s="316"/>
      <c r="C140" s="316"/>
      <c r="D140" s="316"/>
      <c r="E140" s="316" t="s">
        <v>275</v>
      </c>
      <c r="F140" s="317">
        <v>28.25</v>
      </c>
      <c r="G140" s="316" t="s">
        <v>276</v>
      </c>
      <c r="H140" s="317">
        <v>0</v>
      </c>
      <c r="I140" s="316" t="s">
        <v>277</v>
      </c>
      <c r="J140" s="317">
        <v>28.25</v>
      </c>
    </row>
    <row r="141" spans="1:10" x14ac:dyDescent="0.35">
      <c r="A141" s="316"/>
      <c r="B141" s="316"/>
      <c r="C141" s="316"/>
      <c r="D141" s="316"/>
      <c r="E141" s="316" t="s">
        <v>278</v>
      </c>
      <c r="F141" s="317">
        <v>19.78</v>
      </c>
      <c r="G141" s="316"/>
      <c r="H141" s="464" t="s">
        <v>279</v>
      </c>
      <c r="I141" s="464"/>
      <c r="J141" s="317">
        <v>114.84</v>
      </c>
    </row>
    <row r="142" spans="1:10" ht="15" thickBot="1" x14ac:dyDescent="0.4">
      <c r="A142" s="333"/>
      <c r="B142" s="333"/>
      <c r="C142" s="333"/>
      <c r="D142" s="333"/>
      <c r="E142" s="333"/>
      <c r="F142" s="333"/>
      <c r="G142" s="333"/>
      <c r="H142" s="335"/>
      <c r="I142" s="333"/>
      <c r="J142" s="334"/>
    </row>
    <row r="143" spans="1:10" ht="15" thickTop="1" x14ac:dyDescent="0.35">
      <c r="A143" s="332"/>
      <c r="B143" s="332"/>
      <c r="C143" s="332"/>
      <c r="D143" s="332"/>
      <c r="E143" s="332"/>
      <c r="F143" s="332"/>
      <c r="G143" s="332"/>
      <c r="H143" s="332"/>
      <c r="I143" s="332"/>
      <c r="J143" s="332"/>
    </row>
    <row r="144" spans="1:10" x14ac:dyDescent="0.35">
      <c r="A144" s="329" t="s">
        <v>202</v>
      </c>
      <c r="B144" s="329"/>
      <c r="C144" s="329"/>
      <c r="D144" s="329" t="s">
        <v>351</v>
      </c>
      <c r="E144" s="329"/>
      <c r="F144" s="472"/>
      <c r="G144" s="472"/>
      <c r="H144" s="330"/>
      <c r="I144" s="329"/>
      <c r="J144" s="331">
        <v>52974.98</v>
      </c>
    </row>
    <row r="145" spans="1:11" x14ac:dyDescent="0.35">
      <c r="A145" s="298" t="s">
        <v>352</v>
      </c>
      <c r="B145" s="300" t="s">
        <v>3</v>
      </c>
      <c r="C145" s="298" t="s">
        <v>4</v>
      </c>
      <c r="D145" s="298" t="s">
        <v>5</v>
      </c>
      <c r="E145" s="461" t="s">
        <v>249</v>
      </c>
      <c r="F145" s="461"/>
      <c r="G145" s="299" t="s">
        <v>6</v>
      </c>
      <c r="H145" s="300" t="s">
        <v>7</v>
      </c>
      <c r="I145" s="300" t="s">
        <v>8</v>
      </c>
      <c r="J145" s="300" t="s">
        <v>10</v>
      </c>
    </row>
    <row r="146" spans="1:11" x14ac:dyDescent="0.35">
      <c r="A146" s="301" t="s">
        <v>246</v>
      </c>
      <c r="B146" s="303">
        <v>100781</v>
      </c>
      <c r="C146" s="301" t="s">
        <v>3148</v>
      </c>
      <c r="D146" s="301" t="s">
        <v>146</v>
      </c>
      <c r="E146" s="462" t="s">
        <v>254</v>
      </c>
      <c r="F146" s="462"/>
      <c r="G146" s="302" t="s">
        <v>201</v>
      </c>
      <c r="H146" s="305">
        <v>1</v>
      </c>
      <c r="I146" s="304">
        <v>239.38</v>
      </c>
      <c r="J146" s="304">
        <f>SUM(J147:J151)</f>
        <v>239.38499999999999</v>
      </c>
    </row>
    <row r="147" spans="1:11" ht="25" x14ac:dyDescent="0.35">
      <c r="A147" s="306" t="s">
        <v>251</v>
      </c>
      <c r="B147" s="308">
        <v>90766</v>
      </c>
      <c r="C147" s="306" t="s">
        <v>200</v>
      </c>
      <c r="D147" s="306" t="s">
        <v>3149</v>
      </c>
      <c r="E147" s="473" t="s">
        <v>254</v>
      </c>
      <c r="F147" s="474" t="s">
        <v>254</v>
      </c>
      <c r="G147" s="307" t="s">
        <v>201</v>
      </c>
      <c r="H147" s="310">
        <v>1</v>
      </c>
      <c r="I147" s="308" t="s">
        <v>3152</v>
      </c>
      <c r="J147" s="309">
        <f>I147*H147</f>
        <v>38.130000000000003</v>
      </c>
    </row>
    <row r="148" spans="1:11" ht="25" x14ac:dyDescent="0.35">
      <c r="A148" s="306" t="s">
        <v>251</v>
      </c>
      <c r="B148" s="308">
        <v>90776</v>
      </c>
      <c r="C148" s="306" t="s">
        <v>200</v>
      </c>
      <c r="D148" s="306" t="s">
        <v>1782</v>
      </c>
      <c r="E148" s="473" t="s">
        <v>254</v>
      </c>
      <c r="F148" s="474" t="s">
        <v>254</v>
      </c>
      <c r="G148" s="307" t="s">
        <v>201</v>
      </c>
      <c r="H148" s="310">
        <v>1</v>
      </c>
      <c r="I148" s="308" t="s">
        <v>3153</v>
      </c>
      <c r="J148" s="309">
        <f t="shared" ref="J148:J151" si="0">I148*H148</f>
        <v>47.2</v>
      </c>
    </row>
    <row r="149" spans="1:11" ht="25" x14ac:dyDescent="0.35">
      <c r="A149" s="306" t="s">
        <v>251</v>
      </c>
      <c r="B149" s="308">
        <v>90778</v>
      </c>
      <c r="C149" s="306" t="s">
        <v>200</v>
      </c>
      <c r="D149" s="306" t="s">
        <v>1784</v>
      </c>
      <c r="E149" s="473" t="s">
        <v>254</v>
      </c>
      <c r="F149" s="474" t="s">
        <v>254</v>
      </c>
      <c r="G149" s="307" t="s">
        <v>201</v>
      </c>
      <c r="H149" s="310">
        <v>0.5</v>
      </c>
      <c r="I149" s="308" t="s">
        <v>3154</v>
      </c>
      <c r="J149" s="309">
        <f t="shared" si="0"/>
        <v>75.355000000000004</v>
      </c>
    </row>
    <row r="150" spans="1:11" ht="25" x14ac:dyDescent="0.35">
      <c r="A150" s="306" t="s">
        <v>251</v>
      </c>
      <c r="B150" s="308">
        <v>100309</v>
      </c>
      <c r="C150" s="306" t="s">
        <v>200</v>
      </c>
      <c r="D150" s="306" t="s">
        <v>3150</v>
      </c>
      <c r="E150" s="473" t="s">
        <v>254</v>
      </c>
      <c r="F150" s="474" t="s">
        <v>254</v>
      </c>
      <c r="G150" s="307" t="s">
        <v>201</v>
      </c>
      <c r="H150" s="310">
        <v>1</v>
      </c>
      <c r="I150" s="308" t="s">
        <v>3155</v>
      </c>
      <c r="J150" s="309">
        <f t="shared" si="0"/>
        <v>52.45</v>
      </c>
    </row>
    <row r="151" spans="1:11" ht="25" x14ac:dyDescent="0.35">
      <c r="A151" s="306" t="s">
        <v>251</v>
      </c>
      <c r="B151" s="308">
        <v>100289</v>
      </c>
      <c r="C151" s="306" t="s">
        <v>200</v>
      </c>
      <c r="D151" s="306" t="s">
        <v>3151</v>
      </c>
      <c r="E151" s="473" t="s">
        <v>254</v>
      </c>
      <c r="F151" s="474" t="s">
        <v>254</v>
      </c>
      <c r="G151" s="307" t="s">
        <v>201</v>
      </c>
      <c r="H151" s="310">
        <v>1</v>
      </c>
      <c r="I151" s="308" t="s">
        <v>3156</v>
      </c>
      <c r="J151" s="309">
        <f t="shared" si="0"/>
        <v>26.25</v>
      </c>
    </row>
    <row r="152" spans="1:11" x14ac:dyDescent="0.35">
      <c r="A152" s="316"/>
      <c r="B152" s="316"/>
      <c r="C152" s="316"/>
      <c r="D152" s="316"/>
      <c r="E152" s="316" t="s">
        <v>278</v>
      </c>
      <c r="F152" s="317">
        <f>I146*0.2081</f>
        <v>49.814978000000004</v>
      </c>
      <c r="G152" s="316"/>
      <c r="H152" s="464" t="s">
        <v>279</v>
      </c>
      <c r="I152" s="464"/>
      <c r="J152" s="317">
        <f>J146*1.2081</f>
        <v>289.20101849999998</v>
      </c>
      <c r="K152" s="372"/>
    </row>
    <row r="153" spans="1:11" ht="15" thickBot="1" x14ac:dyDescent="0.4">
      <c r="A153" s="333"/>
      <c r="B153" s="333"/>
      <c r="C153" s="333"/>
      <c r="D153" s="333"/>
      <c r="E153" s="333"/>
      <c r="F153" s="333"/>
      <c r="G153" s="333"/>
      <c r="H153" s="335"/>
      <c r="I153" s="333"/>
      <c r="J153" s="334"/>
    </row>
    <row r="154" spans="1:11" ht="15" thickTop="1" x14ac:dyDescent="0.35">
      <c r="A154" s="332"/>
      <c r="B154" s="332"/>
      <c r="C154" s="332"/>
      <c r="D154" s="332"/>
      <c r="E154" s="332"/>
      <c r="F154" s="332"/>
      <c r="G154" s="332"/>
      <c r="H154" s="332"/>
      <c r="I154" s="332"/>
      <c r="J154" s="332"/>
    </row>
    <row r="155" spans="1:11" x14ac:dyDescent="0.35">
      <c r="A155" s="329" t="s">
        <v>354</v>
      </c>
      <c r="B155" s="329"/>
      <c r="C155" s="329"/>
      <c r="D155" s="329" t="s">
        <v>355</v>
      </c>
      <c r="E155" s="329"/>
      <c r="F155" s="472"/>
      <c r="G155" s="472"/>
      <c r="H155" s="330"/>
      <c r="I155" s="329"/>
      <c r="J155" s="331">
        <v>9589.8700000000008</v>
      </c>
    </row>
    <row r="156" spans="1:11" x14ac:dyDescent="0.35">
      <c r="A156" s="298" t="s">
        <v>356</v>
      </c>
      <c r="B156" s="300" t="s">
        <v>3</v>
      </c>
      <c r="C156" s="298" t="s">
        <v>4</v>
      </c>
      <c r="D156" s="298" t="s">
        <v>5</v>
      </c>
      <c r="E156" s="461" t="s">
        <v>249</v>
      </c>
      <c r="F156" s="461"/>
      <c r="G156" s="299" t="s">
        <v>6</v>
      </c>
      <c r="H156" s="300" t="s">
        <v>7</v>
      </c>
      <c r="I156" s="300" t="s">
        <v>8</v>
      </c>
      <c r="J156" s="300" t="s">
        <v>10</v>
      </c>
    </row>
    <row r="157" spans="1:11" x14ac:dyDescent="0.35">
      <c r="A157" s="301" t="s">
        <v>246</v>
      </c>
      <c r="B157" s="303" t="s">
        <v>357</v>
      </c>
      <c r="C157" s="301" t="s">
        <v>214</v>
      </c>
      <c r="D157" s="301" t="s">
        <v>358</v>
      </c>
      <c r="E157" s="462" t="s">
        <v>1557</v>
      </c>
      <c r="F157" s="462"/>
      <c r="G157" s="302" t="s">
        <v>226</v>
      </c>
      <c r="H157" s="305">
        <v>1</v>
      </c>
      <c r="I157" s="304">
        <v>7937.98</v>
      </c>
      <c r="J157" s="304">
        <v>7937.98</v>
      </c>
    </row>
    <row r="158" spans="1:11" ht="25" x14ac:dyDescent="0.35">
      <c r="A158" s="306" t="s">
        <v>251</v>
      </c>
      <c r="B158" s="308" t="s">
        <v>256</v>
      </c>
      <c r="C158" s="306" t="s">
        <v>200</v>
      </c>
      <c r="D158" s="306" t="s">
        <v>247</v>
      </c>
      <c r="E158" s="465" t="s">
        <v>254</v>
      </c>
      <c r="F158" s="465"/>
      <c r="G158" s="307" t="s">
        <v>201</v>
      </c>
      <c r="H158" s="310">
        <v>100.914</v>
      </c>
      <c r="I158" s="309">
        <v>25.81</v>
      </c>
      <c r="J158" s="309">
        <v>2604.59</v>
      </c>
    </row>
    <row r="159" spans="1:11" ht="25" x14ac:dyDescent="0.35">
      <c r="A159" s="306" t="s">
        <v>251</v>
      </c>
      <c r="B159" s="308" t="s">
        <v>1577</v>
      </c>
      <c r="C159" s="306" t="s">
        <v>200</v>
      </c>
      <c r="D159" s="306" t="s">
        <v>1578</v>
      </c>
      <c r="E159" s="465" t="s">
        <v>254</v>
      </c>
      <c r="F159" s="465"/>
      <c r="G159" s="307" t="s">
        <v>201</v>
      </c>
      <c r="H159" s="310">
        <v>18.07</v>
      </c>
      <c r="I159" s="309">
        <v>26.24</v>
      </c>
      <c r="J159" s="309">
        <v>474.15</v>
      </c>
    </row>
    <row r="160" spans="1:11" ht="25" x14ac:dyDescent="0.35">
      <c r="A160" s="306" t="s">
        <v>251</v>
      </c>
      <c r="B160" s="308" t="s">
        <v>252</v>
      </c>
      <c r="C160" s="306" t="s">
        <v>200</v>
      </c>
      <c r="D160" s="306" t="s">
        <v>253</v>
      </c>
      <c r="E160" s="465" t="s">
        <v>254</v>
      </c>
      <c r="F160" s="465"/>
      <c r="G160" s="307" t="s">
        <v>201</v>
      </c>
      <c r="H160" s="310">
        <v>18.07</v>
      </c>
      <c r="I160" s="309">
        <v>32.590000000000003</v>
      </c>
      <c r="J160" s="309">
        <v>588.9</v>
      </c>
    </row>
    <row r="161" spans="1:10" ht="25" x14ac:dyDescent="0.35">
      <c r="A161" s="306" t="s">
        <v>251</v>
      </c>
      <c r="B161" s="308" t="s">
        <v>1693</v>
      </c>
      <c r="C161" s="306" t="s">
        <v>200</v>
      </c>
      <c r="D161" s="306" t="s">
        <v>1694</v>
      </c>
      <c r="E161" s="465" t="s">
        <v>254</v>
      </c>
      <c r="F161" s="465"/>
      <c r="G161" s="307" t="s">
        <v>201</v>
      </c>
      <c r="H161" s="310">
        <v>6.3780000000000001</v>
      </c>
      <c r="I161" s="309">
        <v>33.03</v>
      </c>
      <c r="J161" s="309">
        <v>210.66</v>
      </c>
    </row>
    <row r="162" spans="1:10" ht="25" x14ac:dyDescent="0.35">
      <c r="A162" s="306" t="s">
        <v>251</v>
      </c>
      <c r="B162" s="308" t="s">
        <v>1560</v>
      </c>
      <c r="C162" s="306" t="s">
        <v>200</v>
      </c>
      <c r="D162" s="306" t="s">
        <v>1561</v>
      </c>
      <c r="E162" s="465" t="s">
        <v>254</v>
      </c>
      <c r="F162" s="465"/>
      <c r="G162" s="307" t="s">
        <v>201</v>
      </c>
      <c r="H162" s="310">
        <v>57.4</v>
      </c>
      <c r="I162" s="309">
        <v>27.11</v>
      </c>
      <c r="J162" s="309">
        <v>1556.11</v>
      </c>
    </row>
    <row r="163" spans="1:10" ht="25" x14ac:dyDescent="0.35">
      <c r="A163" s="306" t="s">
        <v>251</v>
      </c>
      <c r="B163" s="308" t="s">
        <v>1596</v>
      </c>
      <c r="C163" s="306" t="s">
        <v>200</v>
      </c>
      <c r="D163" s="306" t="s">
        <v>1597</v>
      </c>
      <c r="E163" s="465" t="s">
        <v>254</v>
      </c>
      <c r="F163" s="465"/>
      <c r="G163" s="307" t="s">
        <v>201</v>
      </c>
      <c r="H163" s="310">
        <v>20.196000000000002</v>
      </c>
      <c r="I163" s="309">
        <v>33.799999999999997</v>
      </c>
      <c r="J163" s="309">
        <v>682.62</v>
      </c>
    </row>
    <row r="164" spans="1:10" ht="25" x14ac:dyDescent="0.35">
      <c r="A164" s="306" t="s">
        <v>251</v>
      </c>
      <c r="B164" s="308" t="s">
        <v>1558</v>
      </c>
      <c r="C164" s="306" t="s">
        <v>200</v>
      </c>
      <c r="D164" s="306" t="s">
        <v>1559</v>
      </c>
      <c r="E164" s="465" t="s">
        <v>254</v>
      </c>
      <c r="F164" s="465"/>
      <c r="G164" s="307" t="s">
        <v>201</v>
      </c>
      <c r="H164" s="310">
        <v>28.7</v>
      </c>
      <c r="I164" s="309">
        <v>34.78</v>
      </c>
      <c r="J164" s="309">
        <v>998.18</v>
      </c>
    </row>
    <row r="165" spans="1:10" ht="25" x14ac:dyDescent="0.35">
      <c r="A165" s="306" t="s">
        <v>251</v>
      </c>
      <c r="B165" s="308" t="s">
        <v>1695</v>
      </c>
      <c r="C165" s="306" t="s">
        <v>200</v>
      </c>
      <c r="D165" s="306" t="s">
        <v>1696</v>
      </c>
      <c r="E165" s="465" t="s">
        <v>254</v>
      </c>
      <c r="F165" s="465"/>
      <c r="G165" s="307" t="s">
        <v>201</v>
      </c>
      <c r="H165" s="310">
        <v>13.818</v>
      </c>
      <c r="I165" s="309">
        <v>35.69</v>
      </c>
      <c r="J165" s="309">
        <v>493.16</v>
      </c>
    </row>
    <row r="166" spans="1:10" ht="25" x14ac:dyDescent="0.35">
      <c r="A166" s="306" t="s">
        <v>251</v>
      </c>
      <c r="B166" s="308" t="s">
        <v>1697</v>
      </c>
      <c r="C166" s="306" t="s">
        <v>200</v>
      </c>
      <c r="D166" s="306" t="s">
        <v>1698</v>
      </c>
      <c r="E166" s="465" t="s">
        <v>254</v>
      </c>
      <c r="F166" s="465"/>
      <c r="G166" s="307" t="s">
        <v>201</v>
      </c>
      <c r="H166" s="310">
        <v>12.756</v>
      </c>
      <c r="I166" s="309">
        <v>25.84</v>
      </c>
      <c r="J166" s="309">
        <v>329.61</v>
      </c>
    </row>
    <row r="167" spans="1:10" x14ac:dyDescent="0.35">
      <c r="A167" s="316"/>
      <c r="B167" s="316"/>
      <c r="C167" s="316"/>
      <c r="D167" s="316"/>
      <c r="E167" s="316" t="s">
        <v>275</v>
      </c>
      <c r="F167" s="317">
        <v>5316.32</v>
      </c>
      <c r="G167" s="316" t="s">
        <v>276</v>
      </c>
      <c r="H167" s="317">
        <v>0</v>
      </c>
      <c r="I167" s="316" t="s">
        <v>277</v>
      </c>
      <c r="J167" s="317">
        <v>5316.32</v>
      </c>
    </row>
    <row r="168" spans="1:10" x14ac:dyDescent="0.35">
      <c r="A168" s="316"/>
      <c r="B168" s="316"/>
      <c r="C168" s="316"/>
      <c r="D168" s="316"/>
      <c r="E168" s="316" t="s">
        <v>278</v>
      </c>
      <c r="F168" s="317">
        <v>1651.89</v>
      </c>
      <c r="G168" s="316"/>
      <c r="H168" s="464" t="s">
        <v>279</v>
      </c>
      <c r="I168" s="464"/>
      <c r="J168" s="317">
        <v>9589.8700000000008</v>
      </c>
    </row>
    <row r="169" spans="1:10" ht="15" thickBot="1" x14ac:dyDescent="0.4">
      <c r="A169" s="333"/>
      <c r="B169" s="333"/>
      <c r="C169" s="333"/>
      <c r="D169" s="333"/>
      <c r="E169" s="333"/>
      <c r="F169" s="333"/>
      <c r="G169" s="333"/>
      <c r="H169" s="335"/>
      <c r="I169" s="333"/>
      <c r="J169" s="334"/>
    </row>
    <row r="170" spans="1:10" ht="15" thickTop="1" x14ac:dyDescent="0.35">
      <c r="A170" s="332"/>
      <c r="B170" s="332"/>
      <c r="C170" s="332"/>
      <c r="D170" s="332"/>
      <c r="E170" s="332"/>
      <c r="F170" s="332"/>
      <c r="G170" s="332"/>
      <c r="H170" s="332"/>
      <c r="I170" s="332"/>
      <c r="J170" s="332"/>
    </row>
    <row r="171" spans="1:10" x14ac:dyDescent="0.35">
      <c r="A171" s="329" t="s">
        <v>359</v>
      </c>
      <c r="B171" s="329"/>
      <c r="C171" s="329"/>
      <c r="D171" s="329" t="s">
        <v>360</v>
      </c>
      <c r="E171" s="329"/>
      <c r="F171" s="472"/>
      <c r="G171" s="472"/>
      <c r="H171" s="330"/>
      <c r="I171" s="329"/>
      <c r="J171" s="331">
        <v>9702.9599999999991</v>
      </c>
    </row>
    <row r="172" spans="1:10" x14ac:dyDescent="0.35">
      <c r="A172" s="298" t="s">
        <v>361</v>
      </c>
      <c r="B172" s="300" t="s">
        <v>3</v>
      </c>
      <c r="C172" s="298" t="s">
        <v>4</v>
      </c>
      <c r="D172" s="298" t="s">
        <v>5</v>
      </c>
      <c r="E172" s="461" t="s">
        <v>249</v>
      </c>
      <c r="F172" s="461"/>
      <c r="G172" s="299" t="s">
        <v>6</v>
      </c>
      <c r="H172" s="300" t="s">
        <v>7</v>
      </c>
      <c r="I172" s="300" t="s">
        <v>8</v>
      </c>
      <c r="J172" s="300" t="s">
        <v>10</v>
      </c>
    </row>
    <row r="173" spans="1:10" ht="75" x14ac:dyDescent="0.35">
      <c r="A173" s="301" t="s">
        <v>246</v>
      </c>
      <c r="B173" s="303" t="s">
        <v>362</v>
      </c>
      <c r="C173" s="301" t="s">
        <v>214</v>
      </c>
      <c r="D173" s="301" t="s">
        <v>363</v>
      </c>
      <c r="E173" s="462" t="s">
        <v>280</v>
      </c>
      <c r="F173" s="462"/>
      <c r="G173" s="302" t="s">
        <v>364</v>
      </c>
      <c r="H173" s="305">
        <v>1</v>
      </c>
      <c r="I173" s="304">
        <v>29.38</v>
      </c>
      <c r="J173" s="304">
        <v>29.38</v>
      </c>
    </row>
    <row r="174" spans="1:10" ht="50" x14ac:dyDescent="0.35">
      <c r="A174" s="306" t="s">
        <v>251</v>
      </c>
      <c r="B174" s="308" t="s">
        <v>1699</v>
      </c>
      <c r="C174" s="306" t="s">
        <v>200</v>
      </c>
      <c r="D174" s="306" t="s">
        <v>1700</v>
      </c>
      <c r="E174" s="465" t="s">
        <v>1701</v>
      </c>
      <c r="F174" s="465"/>
      <c r="G174" s="307" t="s">
        <v>205</v>
      </c>
      <c r="H174" s="310">
        <v>0.41599999999999998</v>
      </c>
      <c r="I174" s="309">
        <v>26.49</v>
      </c>
      <c r="J174" s="309">
        <v>11.01</v>
      </c>
    </row>
    <row r="175" spans="1:10" ht="75" x14ac:dyDescent="0.35">
      <c r="A175" s="311" t="s">
        <v>260</v>
      </c>
      <c r="B175" s="313" t="s">
        <v>1702</v>
      </c>
      <c r="C175" s="311" t="s">
        <v>200</v>
      </c>
      <c r="D175" s="311" t="s">
        <v>1703</v>
      </c>
      <c r="E175" s="463" t="s">
        <v>1576</v>
      </c>
      <c r="F175" s="463"/>
      <c r="G175" s="312" t="s">
        <v>1704</v>
      </c>
      <c r="H175" s="315">
        <v>1</v>
      </c>
      <c r="I175" s="314">
        <v>18.37</v>
      </c>
      <c r="J175" s="314">
        <v>18.37</v>
      </c>
    </row>
    <row r="176" spans="1:10" x14ac:dyDescent="0.35">
      <c r="A176" s="316"/>
      <c r="B176" s="316"/>
      <c r="C176" s="316"/>
      <c r="D176" s="316"/>
      <c r="E176" s="316" t="s">
        <v>275</v>
      </c>
      <c r="F176" s="317">
        <v>8.26</v>
      </c>
      <c r="G176" s="316" t="s">
        <v>276</v>
      </c>
      <c r="H176" s="317">
        <v>0</v>
      </c>
      <c r="I176" s="316" t="s">
        <v>277</v>
      </c>
      <c r="J176" s="317">
        <v>8.26</v>
      </c>
    </row>
    <row r="177" spans="1:10" x14ac:dyDescent="0.35">
      <c r="A177" s="316"/>
      <c r="B177" s="316"/>
      <c r="C177" s="316"/>
      <c r="D177" s="316"/>
      <c r="E177" s="316" t="s">
        <v>278</v>
      </c>
      <c r="F177" s="317">
        <v>6.11</v>
      </c>
      <c r="G177" s="316"/>
      <c r="H177" s="464" t="s">
        <v>279</v>
      </c>
      <c r="I177" s="464"/>
      <c r="J177" s="317">
        <v>35.49</v>
      </c>
    </row>
    <row r="178" spans="1:10" ht="15" thickBot="1" x14ac:dyDescent="0.4">
      <c r="A178" s="333"/>
      <c r="B178" s="333"/>
      <c r="C178" s="333"/>
      <c r="D178" s="333"/>
      <c r="E178" s="333"/>
      <c r="F178" s="333"/>
      <c r="G178" s="333"/>
      <c r="H178" s="335"/>
      <c r="I178" s="333"/>
      <c r="J178" s="334"/>
    </row>
    <row r="179" spans="1:10" ht="15" thickTop="1" x14ac:dyDescent="0.35">
      <c r="A179" s="332"/>
      <c r="B179" s="332"/>
      <c r="C179" s="332"/>
      <c r="D179" s="332"/>
      <c r="E179" s="332"/>
      <c r="F179" s="332"/>
      <c r="G179" s="332"/>
      <c r="H179" s="332"/>
      <c r="I179" s="332"/>
      <c r="J179" s="332"/>
    </row>
    <row r="180" spans="1:10" x14ac:dyDescent="0.35">
      <c r="A180" s="329" t="s">
        <v>365</v>
      </c>
      <c r="B180" s="329"/>
      <c r="C180" s="329"/>
      <c r="D180" s="329" t="s">
        <v>366</v>
      </c>
      <c r="E180" s="329"/>
      <c r="F180" s="472"/>
      <c r="G180" s="472"/>
      <c r="H180" s="330"/>
      <c r="I180" s="329"/>
      <c r="J180" s="331">
        <v>229313.6</v>
      </c>
    </row>
    <row r="181" spans="1:10" x14ac:dyDescent="0.35">
      <c r="A181" s="298" t="s">
        <v>203</v>
      </c>
      <c r="B181" s="300" t="s">
        <v>3</v>
      </c>
      <c r="C181" s="298" t="s">
        <v>4</v>
      </c>
      <c r="D181" s="298" t="s">
        <v>5</v>
      </c>
      <c r="E181" s="461" t="s">
        <v>249</v>
      </c>
      <c r="F181" s="461"/>
      <c r="G181" s="299" t="s">
        <v>6</v>
      </c>
      <c r="H181" s="300" t="s">
        <v>7</v>
      </c>
      <c r="I181" s="300" t="s">
        <v>8</v>
      </c>
      <c r="J181" s="300" t="s">
        <v>10</v>
      </c>
    </row>
    <row r="182" spans="1:10" ht="37.5" x14ac:dyDescent="0.35">
      <c r="A182" s="301" t="s">
        <v>246</v>
      </c>
      <c r="B182" s="303" t="s">
        <v>367</v>
      </c>
      <c r="C182" s="301" t="s">
        <v>200</v>
      </c>
      <c r="D182" s="301" t="s">
        <v>368</v>
      </c>
      <c r="E182" s="462" t="s">
        <v>1705</v>
      </c>
      <c r="F182" s="462"/>
      <c r="G182" s="302" t="s">
        <v>208</v>
      </c>
      <c r="H182" s="305">
        <v>1</v>
      </c>
      <c r="I182" s="304">
        <v>71.319999999999993</v>
      </c>
      <c r="J182" s="304">
        <v>71.319999999999993</v>
      </c>
    </row>
    <row r="183" spans="1:10" ht="25" x14ac:dyDescent="0.35">
      <c r="A183" s="306" t="s">
        <v>251</v>
      </c>
      <c r="B183" s="308" t="s">
        <v>1579</v>
      </c>
      <c r="C183" s="306" t="s">
        <v>200</v>
      </c>
      <c r="D183" s="306" t="s">
        <v>1580</v>
      </c>
      <c r="E183" s="465" t="s">
        <v>254</v>
      </c>
      <c r="F183" s="465"/>
      <c r="G183" s="307" t="s">
        <v>201</v>
      </c>
      <c r="H183" s="310">
        <v>0.72470000000000001</v>
      </c>
      <c r="I183" s="309">
        <v>33.68</v>
      </c>
      <c r="J183" s="309">
        <v>24.4</v>
      </c>
    </row>
    <row r="184" spans="1:10" ht="37.5" x14ac:dyDescent="0.35">
      <c r="A184" s="306" t="s">
        <v>251</v>
      </c>
      <c r="B184" s="308" t="s">
        <v>1683</v>
      </c>
      <c r="C184" s="306" t="s">
        <v>200</v>
      </c>
      <c r="D184" s="306" t="s">
        <v>1684</v>
      </c>
      <c r="E184" s="465" t="s">
        <v>1679</v>
      </c>
      <c r="F184" s="465"/>
      <c r="G184" s="307" t="s">
        <v>1685</v>
      </c>
      <c r="H184" s="310">
        <v>2.8000000000000001E-2</v>
      </c>
      <c r="I184" s="309">
        <v>43.8</v>
      </c>
      <c r="J184" s="309">
        <v>1.22</v>
      </c>
    </row>
    <row r="185" spans="1:10" ht="37.5" x14ac:dyDescent="0.35">
      <c r="A185" s="306" t="s">
        <v>251</v>
      </c>
      <c r="B185" s="308" t="s">
        <v>1681</v>
      </c>
      <c r="C185" s="306" t="s">
        <v>200</v>
      </c>
      <c r="D185" s="306" t="s">
        <v>1682</v>
      </c>
      <c r="E185" s="465" t="s">
        <v>299</v>
      </c>
      <c r="F185" s="465"/>
      <c r="G185" s="307" t="s">
        <v>217</v>
      </c>
      <c r="H185" s="310">
        <v>4.0000000000000001E-3</v>
      </c>
      <c r="I185" s="309">
        <v>567.70000000000005</v>
      </c>
      <c r="J185" s="309">
        <v>2.27</v>
      </c>
    </row>
    <row r="186" spans="1:10" ht="37.5" x14ac:dyDescent="0.35">
      <c r="A186" s="306" t="s">
        <v>251</v>
      </c>
      <c r="B186" s="308" t="s">
        <v>1677</v>
      </c>
      <c r="C186" s="306" t="s">
        <v>200</v>
      </c>
      <c r="D186" s="306" t="s">
        <v>1678</v>
      </c>
      <c r="E186" s="465" t="s">
        <v>1679</v>
      </c>
      <c r="F186" s="465"/>
      <c r="G186" s="307" t="s">
        <v>1680</v>
      </c>
      <c r="H186" s="310">
        <v>7.0000000000000001E-3</v>
      </c>
      <c r="I186" s="309">
        <v>45.35</v>
      </c>
      <c r="J186" s="309">
        <v>0.31</v>
      </c>
    </row>
    <row r="187" spans="1:10" ht="25" x14ac:dyDescent="0.35">
      <c r="A187" s="306" t="s">
        <v>251</v>
      </c>
      <c r="B187" s="308" t="s">
        <v>1577</v>
      </c>
      <c r="C187" s="306" t="s">
        <v>200</v>
      </c>
      <c r="D187" s="306" t="s">
        <v>1578</v>
      </c>
      <c r="E187" s="465" t="s">
        <v>254</v>
      </c>
      <c r="F187" s="465"/>
      <c r="G187" s="307" t="s">
        <v>201</v>
      </c>
      <c r="H187" s="310">
        <v>0.72470000000000001</v>
      </c>
      <c r="I187" s="309">
        <v>26.24</v>
      </c>
      <c r="J187" s="309">
        <v>19.010000000000002</v>
      </c>
    </row>
    <row r="188" spans="1:10" ht="37.5" x14ac:dyDescent="0.35">
      <c r="A188" s="311" t="s">
        <v>260</v>
      </c>
      <c r="B188" s="313" t="s">
        <v>1706</v>
      </c>
      <c r="C188" s="311" t="s">
        <v>200</v>
      </c>
      <c r="D188" s="311" t="s">
        <v>1707</v>
      </c>
      <c r="E188" s="463" t="s">
        <v>263</v>
      </c>
      <c r="F188" s="463"/>
      <c r="G188" s="312" t="s">
        <v>208</v>
      </c>
      <c r="H188" s="315">
        <v>0.41249999999999998</v>
      </c>
      <c r="I188" s="314">
        <v>24.27</v>
      </c>
      <c r="J188" s="314">
        <v>10.011374999999999</v>
      </c>
    </row>
    <row r="189" spans="1:10" ht="25" x14ac:dyDescent="0.35">
      <c r="A189" s="311" t="s">
        <v>260</v>
      </c>
      <c r="B189" s="313" t="s">
        <v>1593</v>
      </c>
      <c r="C189" s="311" t="s">
        <v>200</v>
      </c>
      <c r="D189" s="311" t="s">
        <v>1594</v>
      </c>
      <c r="E189" s="463" t="s">
        <v>263</v>
      </c>
      <c r="F189" s="463"/>
      <c r="G189" s="312" t="s">
        <v>264</v>
      </c>
      <c r="H189" s="315">
        <v>0.111</v>
      </c>
      <c r="I189" s="314">
        <v>16.32</v>
      </c>
      <c r="J189" s="314">
        <v>1.81152</v>
      </c>
    </row>
    <row r="190" spans="1:10" ht="25" x14ac:dyDescent="0.35">
      <c r="A190" s="311" t="s">
        <v>260</v>
      </c>
      <c r="B190" s="313" t="s">
        <v>1708</v>
      </c>
      <c r="C190" s="311" t="s">
        <v>200</v>
      </c>
      <c r="D190" s="311" t="s">
        <v>1709</v>
      </c>
      <c r="E190" s="463" t="s">
        <v>263</v>
      </c>
      <c r="F190" s="463"/>
      <c r="G190" s="312" t="s">
        <v>208</v>
      </c>
      <c r="H190" s="315">
        <v>0.55000000000000004</v>
      </c>
      <c r="I190" s="314">
        <v>11.62</v>
      </c>
      <c r="J190" s="314">
        <v>6.391</v>
      </c>
    </row>
    <row r="191" spans="1:10" ht="37.5" x14ac:dyDescent="0.35">
      <c r="A191" s="311" t="s">
        <v>260</v>
      </c>
      <c r="B191" s="313" t="s">
        <v>1710</v>
      </c>
      <c r="C191" s="311" t="s">
        <v>200</v>
      </c>
      <c r="D191" s="311" t="s">
        <v>1711</v>
      </c>
      <c r="E191" s="463" t="s">
        <v>263</v>
      </c>
      <c r="F191" s="463"/>
      <c r="G191" s="312" t="s">
        <v>208</v>
      </c>
      <c r="H191" s="315">
        <v>0.74450000000000005</v>
      </c>
      <c r="I191" s="314">
        <v>6.75</v>
      </c>
      <c r="J191" s="314">
        <v>5.0253750000000004</v>
      </c>
    </row>
    <row r="192" spans="1:10" ht="25" x14ac:dyDescent="0.35">
      <c r="A192" s="311" t="s">
        <v>260</v>
      </c>
      <c r="B192" s="313" t="s">
        <v>1712</v>
      </c>
      <c r="C192" s="311" t="s">
        <v>200</v>
      </c>
      <c r="D192" s="311" t="s">
        <v>1713</v>
      </c>
      <c r="E192" s="463" t="s">
        <v>263</v>
      </c>
      <c r="F192" s="463"/>
      <c r="G192" s="312" t="s">
        <v>89</v>
      </c>
      <c r="H192" s="315">
        <v>2.5600000000000001E-2</v>
      </c>
      <c r="I192" s="314">
        <v>34.58</v>
      </c>
      <c r="J192" s="314">
        <v>0.88524800000000003</v>
      </c>
    </row>
    <row r="193" spans="1:10" x14ac:dyDescent="0.35">
      <c r="A193" s="316"/>
      <c r="B193" s="316"/>
      <c r="C193" s="316"/>
      <c r="D193" s="316"/>
      <c r="E193" s="316" t="s">
        <v>275</v>
      </c>
      <c r="F193" s="317">
        <v>31.84</v>
      </c>
      <c r="G193" s="316" t="s">
        <v>276</v>
      </c>
      <c r="H193" s="317">
        <v>0</v>
      </c>
      <c r="I193" s="316" t="s">
        <v>277</v>
      </c>
      <c r="J193" s="317">
        <v>31.84</v>
      </c>
    </row>
    <row r="194" spans="1:10" x14ac:dyDescent="0.35">
      <c r="A194" s="316"/>
      <c r="B194" s="316"/>
      <c r="C194" s="316"/>
      <c r="D194" s="316"/>
      <c r="E194" s="316" t="s">
        <v>278</v>
      </c>
      <c r="F194" s="317">
        <v>14.84</v>
      </c>
      <c r="G194" s="316"/>
      <c r="H194" s="464" t="s">
        <v>279</v>
      </c>
      <c r="I194" s="464"/>
      <c r="J194" s="317">
        <v>86.16</v>
      </c>
    </row>
    <row r="195" spans="1:10" ht="15" thickBot="1" x14ac:dyDescent="0.4">
      <c r="A195" s="333"/>
      <c r="B195" s="333"/>
      <c r="C195" s="333"/>
      <c r="D195" s="333"/>
      <c r="E195" s="333"/>
      <c r="F195" s="333"/>
      <c r="G195" s="333"/>
      <c r="H195" s="335"/>
      <c r="I195" s="333"/>
      <c r="J195" s="334"/>
    </row>
    <row r="196" spans="1:10" ht="15" thickTop="1" x14ac:dyDescent="0.35">
      <c r="A196" s="332"/>
      <c r="B196" s="332"/>
      <c r="C196" s="332"/>
      <c r="D196" s="332"/>
      <c r="E196" s="332"/>
      <c r="F196" s="332"/>
      <c r="G196" s="332"/>
      <c r="H196" s="332"/>
      <c r="I196" s="332"/>
      <c r="J196" s="332"/>
    </row>
    <row r="197" spans="1:10" x14ac:dyDescent="0.35">
      <c r="A197" s="298" t="s">
        <v>206</v>
      </c>
      <c r="B197" s="300" t="s">
        <v>3</v>
      </c>
      <c r="C197" s="298" t="s">
        <v>4</v>
      </c>
      <c r="D197" s="298" t="s">
        <v>5</v>
      </c>
      <c r="E197" s="461" t="s">
        <v>249</v>
      </c>
      <c r="F197" s="461"/>
      <c r="G197" s="299" t="s">
        <v>6</v>
      </c>
      <c r="H197" s="300" t="s">
        <v>7</v>
      </c>
      <c r="I197" s="300" t="s">
        <v>8</v>
      </c>
      <c r="J197" s="300" t="s">
        <v>10</v>
      </c>
    </row>
    <row r="198" spans="1:10" ht="75" x14ac:dyDescent="0.35">
      <c r="A198" s="301" t="s">
        <v>246</v>
      </c>
      <c r="B198" s="303" t="s">
        <v>369</v>
      </c>
      <c r="C198" s="301" t="s">
        <v>200</v>
      </c>
      <c r="D198" s="301" t="s">
        <v>370</v>
      </c>
      <c r="E198" s="462" t="s">
        <v>259</v>
      </c>
      <c r="F198" s="462"/>
      <c r="G198" s="302" t="s">
        <v>217</v>
      </c>
      <c r="H198" s="305">
        <v>1</v>
      </c>
      <c r="I198" s="304">
        <v>15.06</v>
      </c>
      <c r="J198" s="304">
        <v>15.06</v>
      </c>
    </row>
    <row r="199" spans="1:10" ht="75" x14ac:dyDescent="0.35">
      <c r="A199" s="306" t="s">
        <v>251</v>
      </c>
      <c r="B199" s="308" t="s">
        <v>1714</v>
      </c>
      <c r="C199" s="306" t="s">
        <v>200</v>
      </c>
      <c r="D199" s="306" t="s">
        <v>1715</v>
      </c>
      <c r="E199" s="465" t="s">
        <v>1679</v>
      </c>
      <c r="F199" s="465"/>
      <c r="G199" s="307" t="s">
        <v>1685</v>
      </c>
      <c r="H199" s="310">
        <v>5.4928200000000003E-2</v>
      </c>
      <c r="I199" s="309">
        <v>80.08</v>
      </c>
      <c r="J199" s="309">
        <v>4.3899999999999997</v>
      </c>
    </row>
    <row r="200" spans="1:10" ht="75" x14ac:dyDescent="0.35">
      <c r="A200" s="306" t="s">
        <v>251</v>
      </c>
      <c r="B200" s="308" t="s">
        <v>1716</v>
      </c>
      <c r="C200" s="306" t="s">
        <v>200</v>
      </c>
      <c r="D200" s="306" t="s">
        <v>1717</v>
      </c>
      <c r="E200" s="465" t="s">
        <v>1679</v>
      </c>
      <c r="F200" s="465"/>
      <c r="G200" s="307" t="s">
        <v>1680</v>
      </c>
      <c r="H200" s="310">
        <v>4.8695700000000001E-2</v>
      </c>
      <c r="I200" s="309">
        <v>164.42</v>
      </c>
      <c r="J200" s="309">
        <v>8</v>
      </c>
    </row>
    <row r="201" spans="1:10" ht="25" x14ac:dyDescent="0.35">
      <c r="A201" s="306" t="s">
        <v>251</v>
      </c>
      <c r="B201" s="308" t="s">
        <v>256</v>
      </c>
      <c r="C201" s="306" t="s">
        <v>200</v>
      </c>
      <c r="D201" s="306" t="s">
        <v>247</v>
      </c>
      <c r="E201" s="465" t="s">
        <v>254</v>
      </c>
      <c r="F201" s="465"/>
      <c r="G201" s="307" t="s">
        <v>201</v>
      </c>
      <c r="H201" s="310">
        <v>0.10362399999999999</v>
      </c>
      <c r="I201" s="309">
        <v>25.81</v>
      </c>
      <c r="J201" s="309">
        <v>2.67</v>
      </c>
    </row>
    <row r="202" spans="1:10" x14ac:dyDescent="0.35">
      <c r="A202" s="316"/>
      <c r="B202" s="316"/>
      <c r="C202" s="316"/>
      <c r="D202" s="316"/>
      <c r="E202" s="316" t="s">
        <v>275</v>
      </c>
      <c r="F202" s="317">
        <v>5.69</v>
      </c>
      <c r="G202" s="316" t="s">
        <v>276</v>
      </c>
      <c r="H202" s="317">
        <v>0</v>
      </c>
      <c r="I202" s="316" t="s">
        <v>277</v>
      </c>
      <c r="J202" s="317">
        <v>5.69</v>
      </c>
    </row>
    <row r="203" spans="1:10" x14ac:dyDescent="0.35">
      <c r="A203" s="316"/>
      <c r="B203" s="316"/>
      <c r="C203" s="316"/>
      <c r="D203" s="316"/>
      <c r="E203" s="316" t="s">
        <v>278</v>
      </c>
      <c r="F203" s="317">
        <v>3.13</v>
      </c>
      <c r="G203" s="316"/>
      <c r="H203" s="464" t="s">
        <v>279</v>
      </c>
      <c r="I203" s="464"/>
      <c r="J203" s="317">
        <v>18.190000000000001</v>
      </c>
    </row>
    <row r="204" spans="1:10" ht="15" thickBot="1" x14ac:dyDescent="0.4">
      <c r="A204" s="333"/>
      <c r="B204" s="333"/>
      <c r="C204" s="333"/>
      <c r="D204" s="333"/>
      <c r="E204" s="333"/>
      <c r="F204" s="333"/>
      <c r="G204" s="333"/>
      <c r="H204" s="335"/>
      <c r="I204" s="333"/>
      <c r="J204" s="334"/>
    </row>
    <row r="205" spans="1:10" ht="15" thickTop="1" x14ac:dyDescent="0.35">
      <c r="A205" s="332"/>
      <c r="B205" s="332"/>
      <c r="C205" s="332"/>
      <c r="D205" s="332"/>
      <c r="E205" s="332"/>
      <c r="F205" s="332"/>
      <c r="G205" s="332"/>
      <c r="H205" s="332"/>
      <c r="I205" s="332"/>
      <c r="J205" s="332"/>
    </row>
    <row r="206" spans="1:10" x14ac:dyDescent="0.35">
      <c r="A206" s="298" t="s">
        <v>371</v>
      </c>
      <c r="B206" s="300" t="s">
        <v>3</v>
      </c>
      <c r="C206" s="298" t="s">
        <v>4</v>
      </c>
      <c r="D206" s="298" t="s">
        <v>5</v>
      </c>
      <c r="E206" s="461" t="s">
        <v>249</v>
      </c>
      <c r="F206" s="461"/>
      <c r="G206" s="299" t="s">
        <v>6</v>
      </c>
      <c r="H206" s="300" t="s">
        <v>7</v>
      </c>
      <c r="I206" s="300" t="s">
        <v>8</v>
      </c>
      <c r="J206" s="300" t="s">
        <v>10</v>
      </c>
    </row>
    <row r="207" spans="1:10" x14ac:dyDescent="0.35">
      <c r="A207" s="301" t="s">
        <v>246</v>
      </c>
      <c r="B207" s="303" t="s">
        <v>257</v>
      </c>
      <c r="C207" s="301" t="s">
        <v>200</v>
      </c>
      <c r="D207" s="301" t="s">
        <v>258</v>
      </c>
      <c r="E207" s="462" t="s">
        <v>259</v>
      </c>
      <c r="F207" s="462"/>
      <c r="G207" s="302" t="s">
        <v>217</v>
      </c>
      <c r="H207" s="305">
        <v>1</v>
      </c>
      <c r="I207" s="304">
        <v>102.09</v>
      </c>
      <c r="J207" s="304">
        <v>102.09</v>
      </c>
    </row>
    <row r="208" spans="1:10" ht="25" x14ac:dyDescent="0.35">
      <c r="A208" s="306" t="s">
        <v>251</v>
      </c>
      <c r="B208" s="308" t="s">
        <v>256</v>
      </c>
      <c r="C208" s="306" t="s">
        <v>200</v>
      </c>
      <c r="D208" s="306" t="s">
        <v>247</v>
      </c>
      <c r="E208" s="465" t="s">
        <v>254</v>
      </c>
      <c r="F208" s="465"/>
      <c r="G208" s="307" t="s">
        <v>201</v>
      </c>
      <c r="H208" s="310">
        <v>3.9557666999999999</v>
      </c>
      <c r="I208" s="309">
        <v>25.81</v>
      </c>
      <c r="J208" s="309">
        <v>102.09</v>
      </c>
    </row>
    <row r="209" spans="1:10" x14ac:dyDescent="0.35">
      <c r="A209" s="316"/>
      <c r="B209" s="316"/>
      <c r="C209" s="316"/>
      <c r="D209" s="316"/>
      <c r="E209" s="316" t="s">
        <v>275</v>
      </c>
      <c r="F209" s="317">
        <v>64.790000000000006</v>
      </c>
      <c r="G209" s="316" t="s">
        <v>276</v>
      </c>
      <c r="H209" s="317">
        <v>0</v>
      </c>
      <c r="I209" s="316" t="s">
        <v>277</v>
      </c>
      <c r="J209" s="317">
        <v>64.790000000000006</v>
      </c>
    </row>
    <row r="210" spans="1:10" x14ac:dyDescent="0.35">
      <c r="A210" s="316"/>
      <c r="B210" s="316"/>
      <c r="C210" s="316"/>
      <c r="D210" s="316"/>
      <c r="E210" s="316" t="s">
        <v>278</v>
      </c>
      <c r="F210" s="317">
        <v>21.24</v>
      </c>
      <c r="G210" s="316"/>
      <c r="H210" s="464" t="s">
        <v>279</v>
      </c>
      <c r="I210" s="464"/>
      <c r="J210" s="317">
        <v>123.33</v>
      </c>
    </row>
    <row r="211" spans="1:10" ht="15" thickBot="1" x14ac:dyDescent="0.4">
      <c r="A211" s="333"/>
      <c r="B211" s="333"/>
      <c r="C211" s="333"/>
      <c r="D211" s="333"/>
      <c r="E211" s="333"/>
      <c r="F211" s="333"/>
      <c r="G211" s="333"/>
      <c r="H211" s="335"/>
      <c r="I211" s="333"/>
      <c r="J211" s="334"/>
    </row>
    <row r="212" spans="1:10" ht="15" thickTop="1" x14ac:dyDescent="0.35">
      <c r="A212" s="332"/>
      <c r="B212" s="332"/>
      <c r="C212" s="332"/>
      <c r="D212" s="332"/>
      <c r="E212" s="332"/>
      <c r="F212" s="332"/>
      <c r="G212" s="332"/>
      <c r="H212" s="332"/>
      <c r="I212" s="332"/>
      <c r="J212" s="332"/>
    </row>
    <row r="213" spans="1:10" x14ac:dyDescent="0.35">
      <c r="A213" s="298" t="s">
        <v>372</v>
      </c>
      <c r="B213" s="300" t="s">
        <v>3</v>
      </c>
      <c r="C213" s="298" t="s">
        <v>4</v>
      </c>
      <c r="D213" s="298" t="s">
        <v>5</v>
      </c>
      <c r="E213" s="461" t="s">
        <v>249</v>
      </c>
      <c r="F213" s="461"/>
      <c r="G213" s="299" t="s">
        <v>6</v>
      </c>
      <c r="H213" s="300" t="s">
        <v>7</v>
      </c>
      <c r="I213" s="300" t="s">
        <v>8</v>
      </c>
      <c r="J213" s="300" t="s">
        <v>10</v>
      </c>
    </row>
    <row r="214" spans="1:10" ht="50" x14ac:dyDescent="0.35">
      <c r="A214" s="301" t="s">
        <v>246</v>
      </c>
      <c r="B214" s="303" t="s">
        <v>373</v>
      </c>
      <c r="C214" s="301" t="s">
        <v>200</v>
      </c>
      <c r="D214" s="301" t="s">
        <v>374</v>
      </c>
      <c r="E214" s="462" t="s">
        <v>1718</v>
      </c>
      <c r="F214" s="462"/>
      <c r="G214" s="302" t="s">
        <v>217</v>
      </c>
      <c r="H214" s="305">
        <v>1</v>
      </c>
      <c r="I214" s="304">
        <v>209.32</v>
      </c>
      <c r="J214" s="304">
        <v>209.32</v>
      </c>
    </row>
    <row r="215" spans="1:10" ht="50" x14ac:dyDescent="0.35">
      <c r="A215" s="306" t="s">
        <v>251</v>
      </c>
      <c r="B215" s="308" t="s">
        <v>1719</v>
      </c>
      <c r="C215" s="306" t="s">
        <v>200</v>
      </c>
      <c r="D215" s="306" t="s">
        <v>1720</v>
      </c>
      <c r="E215" s="465" t="s">
        <v>1679</v>
      </c>
      <c r="F215" s="465"/>
      <c r="G215" s="307" t="s">
        <v>1680</v>
      </c>
      <c r="H215" s="310">
        <v>3.2000000000000001E-2</v>
      </c>
      <c r="I215" s="309">
        <v>10.43</v>
      </c>
      <c r="J215" s="309">
        <v>0.33</v>
      </c>
    </row>
    <row r="216" spans="1:10" ht="25" x14ac:dyDescent="0.35">
      <c r="A216" s="306" t="s">
        <v>251</v>
      </c>
      <c r="B216" s="308" t="s">
        <v>255</v>
      </c>
      <c r="C216" s="306" t="s">
        <v>200</v>
      </c>
      <c r="D216" s="306" t="s">
        <v>248</v>
      </c>
      <c r="E216" s="465" t="s">
        <v>254</v>
      </c>
      <c r="F216" s="465"/>
      <c r="G216" s="307" t="s">
        <v>201</v>
      </c>
      <c r="H216" s="310">
        <v>1.579</v>
      </c>
      <c r="I216" s="309">
        <v>34.28</v>
      </c>
      <c r="J216" s="309">
        <v>54.12</v>
      </c>
    </row>
    <row r="217" spans="1:10" ht="25" x14ac:dyDescent="0.35">
      <c r="A217" s="306" t="s">
        <v>251</v>
      </c>
      <c r="B217" s="308" t="s">
        <v>256</v>
      </c>
      <c r="C217" s="306" t="s">
        <v>200</v>
      </c>
      <c r="D217" s="306" t="s">
        <v>247</v>
      </c>
      <c r="E217" s="465" t="s">
        <v>254</v>
      </c>
      <c r="F217" s="465"/>
      <c r="G217" s="307" t="s">
        <v>201</v>
      </c>
      <c r="H217" s="310">
        <v>0.63400000000000001</v>
      </c>
      <c r="I217" s="309">
        <v>25.81</v>
      </c>
      <c r="J217" s="309">
        <v>16.36</v>
      </c>
    </row>
    <row r="218" spans="1:10" ht="50" x14ac:dyDescent="0.35">
      <c r="A218" s="306" t="s">
        <v>251</v>
      </c>
      <c r="B218" s="308" t="s">
        <v>1721</v>
      </c>
      <c r="C218" s="306" t="s">
        <v>200</v>
      </c>
      <c r="D218" s="306" t="s">
        <v>1722</v>
      </c>
      <c r="E218" s="465" t="s">
        <v>1679</v>
      </c>
      <c r="F218" s="465"/>
      <c r="G218" s="307" t="s">
        <v>1685</v>
      </c>
      <c r="H218" s="310">
        <v>0.03</v>
      </c>
      <c r="I218" s="309">
        <v>0.64</v>
      </c>
      <c r="J218" s="309">
        <v>0.01</v>
      </c>
    </row>
    <row r="219" spans="1:10" ht="25" x14ac:dyDescent="0.35">
      <c r="A219" s="311" t="s">
        <v>260</v>
      </c>
      <c r="B219" s="313" t="s">
        <v>271</v>
      </c>
      <c r="C219" s="311" t="s">
        <v>200</v>
      </c>
      <c r="D219" s="311" t="s">
        <v>272</v>
      </c>
      <c r="E219" s="463" t="s">
        <v>263</v>
      </c>
      <c r="F219" s="463"/>
      <c r="G219" s="312" t="s">
        <v>217</v>
      </c>
      <c r="H219" s="315">
        <v>0.59499999999999997</v>
      </c>
      <c r="I219" s="314">
        <v>116.7</v>
      </c>
      <c r="J219" s="314">
        <v>69.436499999999995</v>
      </c>
    </row>
    <row r="220" spans="1:10" ht="25" x14ac:dyDescent="0.35">
      <c r="A220" s="311" t="s">
        <v>260</v>
      </c>
      <c r="B220" s="313" t="s">
        <v>269</v>
      </c>
      <c r="C220" s="311" t="s">
        <v>200</v>
      </c>
      <c r="D220" s="311" t="s">
        <v>270</v>
      </c>
      <c r="E220" s="463" t="s">
        <v>263</v>
      </c>
      <c r="F220" s="463"/>
      <c r="G220" s="312" t="s">
        <v>217</v>
      </c>
      <c r="H220" s="315">
        <v>0.59499999999999997</v>
      </c>
      <c r="I220" s="314">
        <v>116.09</v>
      </c>
      <c r="J220" s="314">
        <v>69.073549999999997</v>
      </c>
    </row>
    <row r="221" spans="1:10" x14ac:dyDescent="0.35">
      <c r="A221" s="316"/>
      <c r="B221" s="316"/>
      <c r="C221" s="316"/>
      <c r="D221" s="316"/>
      <c r="E221" s="316" t="s">
        <v>275</v>
      </c>
      <c r="F221" s="317">
        <v>49.53</v>
      </c>
      <c r="G221" s="316" t="s">
        <v>276</v>
      </c>
      <c r="H221" s="317">
        <v>0</v>
      </c>
      <c r="I221" s="316" t="s">
        <v>277</v>
      </c>
      <c r="J221" s="317">
        <v>49.53</v>
      </c>
    </row>
    <row r="222" spans="1:10" x14ac:dyDescent="0.35">
      <c r="A222" s="316"/>
      <c r="B222" s="316"/>
      <c r="C222" s="316"/>
      <c r="D222" s="316"/>
      <c r="E222" s="316" t="s">
        <v>278</v>
      </c>
      <c r="F222" s="317">
        <v>43.55</v>
      </c>
      <c r="G222" s="316"/>
      <c r="H222" s="464" t="s">
        <v>279</v>
      </c>
      <c r="I222" s="464"/>
      <c r="J222" s="317">
        <v>252.87</v>
      </c>
    </row>
    <row r="223" spans="1:10" ht="15" thickBot="1" x14ac:dyDescent="0.4">
      <c r="A223" s="333"/>
      <c r="B223" s="333"/>
      <c r="C223" s="333"/>
      <c r="D223" s="333"/>
      <c r="E223" s="333"/>
      <c r="F223" s="333"/>
      <c r="G223" s="333"/>
      <c r="H223" s="335"/>
      <c r="I223" s="333"/>
      <c r="J223" s="334"/>
    </row>
    <row r="224" spans="1:10" ht="15" thickTop="1" x14ac:dyDescent="0.35">
      <c r="A224" s="332"/>
      <c r="B224" s="332"/>
      <c r="C224" s="332"/>
      <c r="D224" s="332"/>
      <c r="E224" s="332"/>
      <c r="F224" s="332"/>
      <c r="G224" s="332"/>
      <c r="H224" s="332"/>
      <c r="I224" s="332"/>
      <c r="J224" s="332"/>
    </row>
    <row r="225" spans="1:10" x14ac:dyDescent="0.35">
      <c r="A225" s="298" t="s">
        <v>375</v>
      </c>
      <c r="B225" s="300" t="s">
        <v>3</v>
      </c>
      <c r="C225" s="298" t="s">
        <v>4</v>
      </c>
      <c r="D225" s="298" t="s">
        <v>5</v>
      </c>
      <c r="E225" s="461" t="s">
        <v>249</v>
      </c>
      <c r="F225" s="461"/>
      <c r="G225" s="299" t="s">
        <v>6</v>
      </c>
      <c r="H225" s="300" t="s">
        <v>7</v>
      </c>
      <c r="I225" s="300" t="s">
        <v>8</v>
      </c>
      <c r="J225" s="300" t="s">
        <v>10</v>
      </c>
    </row>
    <row r="226" spans="1:10" ht="50" x14ac:dyDescent="0.35">
      <c r="A226" s="301" t="s">
        <v>246</v>
      </c>
      <c r="B226" s="303" t="s">
        <v>376</v>
      </c>
      <c r="C226" s="301" t="s">
        <v>200</v>
      </c>
      <c r="D226" s="301" t="s">
        <v>377</v>
      </c>
      <c r="E226" s="462" t="s">
        <v>1723</v>
      </c>
      <c r="F226" s="462"/>
      <c r="G226" s="302" t="s">
        <v>205</v>
      </c>
      <c r="H226" s="305">
        <v>1</v>
      </c>
      <c r="I226" s="304">
        <v>93.57</v>
      </c>
      <c r="J226" s="304">
        <v>93.57</v>
      </c>
    </row>
    <row r="227" spans="1:10" ht="37.5" x14ac:dyDescent="0.35">
      <c r="A227" s="306" t="s">
        <v>251</v>
      </c>
      <c r="B227" s="308" t="s">
        <v>1677</v>
      </c>
      <c r="C227" s="306" t="s">
        <v>200</v>
      </c>
      <c r="D227" s="306" t="s">
        <v>1678</v>
      </c>
      <c r="E227" s="465" t="s">
        <v>1679</v>
      </c>
      <c r="F227" s="465"/>
      <c r="G227" s="307" t="s">
        <v>1680</v>
      </c>
      <c r="H227" s="310">
        <v>1.0999999999999999E-2</v>
      </c>
      <c r="I227" s="309">
        <v>45.35</v>
      </c>
      <c r="J227" s="309">
        <v>0.49</v>
      </c>
    </row>
    <row r="228" spans="1:10" ht="25" x14ac:dyDescent="0.35">
      <c r="A228" s="306" t="s">
        <v>251</v>
      </c>
      <c r="B228" s="308" t="s">
        <v>1577</v>
      </c>
      <c r="C228" s="306" t="s">
        <v>200</v>
      </c>
      <c r="D228" s="306" t="s">
        <v>1578</v>
      </c>
      <c r="E228" s="465" t="s">
        <v>254</v>
      </c>
      <c r="F228" s="465"/>
      <c r="G228" s="307" t="s">
        <v>201</v>
      </c>
      <c r="H228" s="310">
        <v>0.58799999999999997</v>
      </c>
      <c r="I228" s="309">
        <v>26.24</v>
      </c>
      <c r="J228" s="309">
        <v>15.42</v>
      </c>
    </row>
    <row r="229" spans="1:10" ht="25" x14ac:dyDescent="0.35">
      <c r="A229" s="306" t="s">
        <v>251</v>
      </c>
      <c r="B229" s="308" t="s">
        <v>1579</v>
      </c>
      <c r="C229" s="306" t="s">
        <v>200</v>
      </c>
      <c r="D229" s="306" t="s">
        <v>1580</v>
      </c>
      <c r="E229" s="465" t="s">
        <v>254</v>
      </c>
      <c r="F229" s="465"/>
      <c r="G229" s="307" t="s">
        <v>201</v>
      </c>
      <c r="H229" s="310">
        <v>1.3340000000000001</v>
      </c>
      <c r="I229" s="309">
        <v>33.68</v>
      </c>
      <c r="J229" s="309">
        <v>44.92</v>
      </c>
    </row>
    <row r="230" spans="1:10" ht="37.5" x14ac:dyDescent="0.35">
      <c r="A230" s="306" t="s">
        <v>251</v>
      </c>
      <c r="B230" s="308" t="s">
        <v>1683</v>
      </c>
      <c r="C230" s="306" t="s">
        <v>200</v>
      </c>
      <c r="D230" s="306" t="s">
        <v>1684</v>
      </c>
      <c r="E230" s="465" t="s">
        <v>1679</v>
      </c>
      <c r="F230" s="465"/>
      <c r="G230" s="307" t="s">
        <v>1685</v>
      </c>
      <c r="H230" s="310">
        <v>4.3999999999999997E-2</v>
      </c>
      <c r="I230" s="309">
        <v>43.8</v>
      </c>
      <c r="J230" s="309">
        <v>1.92</v>
      </c>
    </row>
    <row r="231" spans="1:10" ht="25" x14ac:dyDescent="0.35">
      <c r="A231" s="311" t="s">
        <v>260</v>
      </c>
      <c r="B231" s="313" t="s">
        <v>1724</v>
      </c>
      <c r="C231" s="311" t="s">
        <v>200</v>
      </c>
      <c r="D231" s="311" t="s">
        <v>1725</v>
      </c>
      <c r="E231" s="463" t="s">
        <v>263</v>
      </c>
      <c r="F231" s="463"/>
      <c r="G231" s="312" t="s">
        <v>208</v>
      </c>
      <c r="H231" s="315">
        <v>0.92400000000000004</v>
      </c>
      <c r="I231" s="314">
        <v>3.6</v>
      </c>
      <c r="J231" s="314">
        <v>3.3264</v>
      </c>
    </row>
    <row r="232" spans="1:10" ht="25" x14ac:dyDescent="0.35">
      <c r="A232" s="311" t="s">
        <v>260</v>
      </c>
      <c r="B232" s="313" t="s">
        <v>1726</v>
      </c>
      <c r="C232" s="311" t="s">
        <v>200</v>
      </c>
      <c r="D232" s="311" t="s">
        <v>1727</v>
      </c>
      <c r="E232" s="463" t="s">
        <v>263</v>
      </c>
      <c r="F232" s="463"/>
      <c r="G232" s="312" t="s">
        <v>89</v>
      </c>
      <c r="H232" s="315">
        <v>1.67E-2</v>
      </c>
      <c r="I232" s="314">
        <v>6.24</v>
      </c>
      <c r="J232" s="314">
        <v>0.104208</v>
      </c>
    </row>
    <row r="233" spans="1:10" ht="25" x14ac:dyDescent="0.35">
      <c r="A233" s="311" t="s">
        <v>260</v>
      </c>
      <c r="B233" s="313" t="s">
        <v>1728</v>
      </c>
      <c r="C233" s="311" t="s">
        <v>200</v>
      </c>
      <c r="D233" s="311" t="s">
        <v>1729</v>
      </c>
      <c r="E233" s="463" t="s">
        <v>263</v>
      </c>
      <c r="F233" s="463"/>
      <c r="G233" s="312" t="s">
        <v>264</v>
      </c>
      <c r="H233" s="315">
        <v>1.0999999999999999E-2</v>
      </c>
      <c r="I233" s="314">
        <v>18.28</v>
      </c>
      <c r="J233" s="314">
        <v>0.20108000000000001</v>
      </c>
    </row>
    <row r="234" spans="1:10" ht="25" x14ac:dyDescent="0.35">
      <c r="A234" s="311" t="s">
        <v>260</v>
      </c>
      <c r="B234" s="313" t="s">
        <v>1730</v>
      </c>
      <c r="C234" s="311" t="s">
        <v>200</v>
      </c>
      <c r="D234" s="311" t="s">
        <v>1731</v>
      </c>
      <c r="E234" s="463" t="s">
        <v>263</v>
      </c>
      <c r="F234" s="463"/>
      <c r="G234" s="312" t="s">
        <v>264</v>
      </c>
      <c r="H234" s="315">
        <v>2.9000000000000001E-2</v>
      </c>
      <c r="I234" s="314">
        <v>20.14</v>
      </c>
      <c r="J234" s="314">
        <v>0.58406000000000002</v>
      </c>
    </row>
    <row r="235" spans="1:10" ht="25" x14ac:dyDescent="0.35">
      <c r="A235" s="311" t="s">
        <v>260</v>
      </c>
      <c r="B235" s="313" t="s">
        <v>1732</v>
      </c>
      <c r="C235" s="311" t="s">
        <v>200</v>
      </c>
      <c r="D235" s="311" t="s">
        <v>1733</v>
      </c>
      <c r="E235" s="463" t="s">
        <v>263</v>
      </c>
      <c r="F235" s="463"/>
      <c r="G235" s="312" t="s">
        <v>208</v>
      </c>
      <c r="H235" s="315">
        <v>1.155</v>
      </c>
      <c r="I235" s="314">
        <v>17.05</v>
      </c>
      <c r="J235" s="314">
        <v>19.69275</v>
      </c>
    </row>
    <row r="236" spans="1:10" ht="25" x14ac:dyDescent="0.35">
      <c r="A236" s="311" t="s">
        <v>260</v>
      </c>
      <c r="B236" s="313" t="s">
        <v>1581</v>
      </c>
      <c r="C236" s="311" t="s">
        <v>200</v>
      </c>
      <c r="D236" s="311" t="s">
        <v>1582</v>
      </c>
      <c r="E236" s="463" t="s">
        <v>263</v>
      </c>
      <c r="F236" s="463"/>
      <c r="G236" s="312" t="s">
        <v>208</v>
      </c>
      <c r="H236" s="315">
        <v>0.67500000000000004</v>
      </c>
      <c r="I236" s="314">
        <v>10.28</v>
      </c>
      <c r="J236" s="314">
        <v>6.9390000000000001</v>
      </c>
    </row>
    <row r="237" spans="1:10" x14ac:dyDescent="0.35">
      <c r="A237" s="316"/>
      <c r="B237" s="316"/>
      <c r="C237" s="316"/>
      <c r="D237" s="316"/>
      <c r="E237" s="316" t="s">
        <v>275</v>
      </c>
      <c r="F237" s="317">
        <v>44.77</v>
      </c>
      <c r="G237" s="316" t="s">
        <v>276</v>
      </c>
      <c r="H237" s="317">
        <v>0</v>
      </c>
      <c r="I237" s="316" t="s">
        <v>277</v>
      </c>
      <c r="J237" s="317">
        <v>44.77</v>
      </c>
    </row>
    <row r="238" spans="1:10" x14ac:dyDescent="0.35">
      <c r="A238" s="316"/>
      <c r="B238" s="316"/>
      <c r="C238" s="316"/>
      <c r="D238" s="316"/>
      <c r="E238" s="316" t="s">
        <v>278</v>
      </c>
      <c r="F238" s="317">
        <v>19.47</v>
      </c>
      <c r="G238" s="316"/>
      <c r="H238" s="464" t="s">
        <v>279</v>
      </c>
      <c r="I238" s="464"/>
      <c r="J238" s="317">
        <v>113.04</v>
      </c>
    </row>
    <row r="239" spans="1:10" ht="15" thickBot="1" x14ac:dyDescent="0.4">
      <c r="A239" s="333"/>
      <c r="B239" s="333"/>
      <c r="C239" s="333"/>
      <c r="D239" s="333"/>
      <c r="E239" s="333"/>
      <c r="F239" s="333"/>
      <c r="G239" s="333"/>
      <c r="H239" s="335"/>
      <c r="I239" s="333"/>
      <c r="J239" s="334"/>
    </row>
    <row r="240" spans="1:10" ht="15" thickTop="1" x14ac:dyDescent="0.35">
      <c r="A240" s="332"/>
      <c r="B240" s="332"/>
      <c r="C240" s="332"/>
      <c r="D240" s="332"/>
      <c r="E240" s="332"/>
      <c r="F240" s="332"/>
      <c r="G240" s="332"/>
      <c r="H240" s="332"/>
      <c r="I240" s="332"/>
      <c r="J240" s="332"/>
    </row>
    <row r="241" spans="1:10" x14ac:dyDescent="0.35">
      <c r="A241" s="298" t="s">
        <v>378</v>
      </c>
      <c r="B241" s="300" t="s">
        <v>3</v>
      </c>
      <c r="C241" s="298" t="s">
        <v>4</v>
      </c>
      <c r="D241" s="298" t="s">
        <v>5</v>
      </c>
      <c r="E241" s="461" t="s">
        <v>249</v>
      </c>
      <c r="F241" s="461"/>
      <c r="G241" s="299" t="s">
        <v>6</v>
      </c>
      <c r="H241" s="300" t="s">
        <v>7</v>
      </c>
      <c r="I241" s="300" t="s">
        <v>8</v>
      </c>
      <c r="J241" s="300" t="s">
        <v>10</v>
      </c>
    </row>
    <row r="242" spans="1:10" ht="25" x14ac:dyDescent="0.35">
      <c r="A242" s="301" t="s">
        <v>246</v>
      </c>
      <c r="B242" s="303" t="s">
        <v>379</v>
      </c>
      <c r="C242" s="301" t="s">
        <v>200</v>
      </c>
      <c r="D242" s="301" t="s">
        <v>380</v>
      </c>
      <c r="E242" s="462" t="s">
        <v>1723</v>
      </c>
      <c r="F242" s="462"/>
      <c r="G242" s="302" t="s">
        <v>264</v>
      </c>
      <c r="H242" s="305">
        <v>1</v>
      </c>
      <c r="I242" s="304">
        <v>21.31</v>
      </c>
      <c r="J242" s="304">
        <v>21.31</v>
      </c>
    </row>
    <row r="243" spans="1:10" ht="25" x14ac:dyDescent="0.35">
      <c r="A243" s="306" t="s">
        <v>251</v>
      </c>
      <c r="B243" s="308" t="s">
        <v>1734</v>
      </c>
      <c r="C243" s="306" t="s">
        <v>200</v>
      </c>
      <c r="D243" s="306" t="s">
        <v>1735</v>
      </c>
      <c r="E243" s="465" t="s">
        <v>1736</v>
      </c>
      <c r="F243" s="465"/>
      <c r="G243" s="307" t="s">
        <v>264</v>
      </c>
      <c r="H243" s="310">
        <v>1</v>
      </c>
      <c r="I243" s="309">
        <v>9.36</v>
      </c>
      <c r="J243" s="309">
        <v>9.36</v>
      </c>
    </row>
    <row r="244" spans="1:10" ht="25" x14ac:dyDescent="0.35">
      <c r="A244" s="306" t="s">
        <v>251</v>
      </c>
      <c r="B244" s="308" t="s">
        <v>1737</v>
      </c>
      <c r="C244" s="306" t="s">
        <v>200</v>
      </c>
      <c r="D244" s="306" t="s">
        <v>1738</v>
      </c>
      <c r="E244" s="465" t="s">
        <v>254</v>
      </c>
      <c r="F244" s="465"/>
      <c r="G244" s="307" t="s">
        <v>201</v>
      </c>
      <c r="H244" s="310">
        <v>9.7000000000000003E-2</v>
      </c>
      <c r="I244" s="309">
        <v>26.56</v>
      </c>
      <c r="J244" s="309">
        <v>2.57</v>
      </c>
    </row>
    <row r="245" spans="1:10" ht="25" x14ac:dyDescent="0.35">
      <c r="A245" s="306" t="s">
        <v>251</v>
      </c>
      <c r="B245" s="308" t="s">
        <v>1739</v>
      </c>
      <c r="C245" s="306" t="s">
        <v>200</v>
      </c>
      <c r="D245" s="306" t="s">
        <v>1740</v>
      </c>
      <c r="E245" s="465" t="s">
        <v>254</v>
      </c>
      <c r="F245" s="465"/>
      <c r="G245" s="307" t="s">
        <v>201</v>
      </c>
      <c r="H245" s="310">
        <v>0.252</v>
      </c>
      <c r="I245" s="309">
        <v>34.049999999999997</v>
      </c>
      <c r="J245" s="309">
        <v>8.58</v>
      </c>
    </row>
    <row r="246" spans="1:10" ht="25" x14ac:dyDescent="0.35">
      <c r="A246" s="311" t="s">
        <v>260</v>
      </c>
      <c r="B246" s="313" t="s">
        <v>1741</v>
      </c>
      <c r="C246" s="311" t="s">
        <v>200</v>
      </c>
      <c r="D246" s="311" t="s">
        <v>1742</v>
      </c>
      <c r="E246" s="463" t="s">
        <v>263</v>
      </c>
      <c r="F246" s="463"/>
      <c r="G246" s="312" t="s">
        <v>264</v>
      </c>
      <c r="H246" s="315">
        <v>2.5000000000000001E-2</v>
      </c>
      <c r="I246" s="314">
        <v>23.55</v>
      </c>
      <c r="J246" s="314">
        <v>0.58875</v>
      </c>
    </row>
    <row r="247" spans="1:10" ht="37.5" x14ac:dyDescent="0.35">
      <c r="A247" s="311" t="s">
        <v>260</v>
      </c>
      <c r="B247" s="313" t="s">
        <v>1743</v>
      </c>
      <c r="C247" s="311" t="s">
        <v>200</v>
      </c>
      <c r="D247" s="311" t="s">
        <v>1744</v>
      </c>
      <c r="E247" s="463" t="s">
        <v>263</v>
      </c>
      <c r="F247" s="463"/>
      <c r="G247" s="312" t="s">
        <v>226</v>
      </c>
      <c r="H247" s="315">
        <v>1.143</v>
      </c>
      <c r="I247" s="314">
        <v>0.2</v>
      </c>
      <c r="J247" s="314">
        <v>0.2286</v>
      </c>
    </row>
    <row r="248" spans="1:10" x14ac:dyDescent="0.35">
      <c r="A248" s="316"/>
      <c r="B248" s="316"/>
      <c r="C248" s="316"/>
      <c r="D248" s="316"/>
      <c r="E248" s="316" t="s">
        <v>275</v>
      </c>
      <c r="F248" s="317">
        <v>9.42</v>
      </c>
      <c r="G248" s="316" t="s">
        <v>276</v>
      </c>
      <c r="H248" s="317">
        <v>0</v>
      </c>
      <c r="I248" s="316" t="s">
        <v>277</v>
      </c>
      <c r="J248" s="317">
        <v>9.42</v>
      </c>
    </row>
    <row r="249" spans="1:10" x14ac:dyDescent="0.35">
      <c r="A249" s="316"/>
      <c r="B249" s="316"/>
      <c r="C249" s="316"/>
      <c r="D249" s="316"/>
      <c r="E249" s="316" t="s">
        <v>278</v>
      </c>
      <c r="F249" s="317">
        <v>4.43</v>
      </c>
      <c r="G249" s="316"/>
      <c r="H249" s="464" t="s">
        <v>279</v>
      </c>
      <c r="I249" s="464"/>
      <c r="J249" s="317">
        <v>25.74</v>
      </c>
    </row>
    <row r="250" spans="1:10" ht="15" thickBot="1" x14ac:dyDescent="0.4">
      <c r="A250" s="333"/>
      <c r="B250" s="333"/>
      <c r="C250" s="333"/>
      <c r="D250" s="333"/>
      <c r="E250" s="333"/>
      <c r="F250" s="333"/>
      <c r="G250" s="333"/>
      <c r="H250" s="335"/>
      <c r="I250" s="333"/>
      <c r="J250" s="334"/>
    </row>
    <row r="251" spans="1:10" ht="15" thickTop="1" x14ac:dyDescent="0.35">
      <c r="A251" s="332"/>
      <c r="B251" s="332"/>
      <c r="C251" s="332"/>
      <c r="D251" s="332"/>
      <c r="E251" s="332"/>
      <c r="F251" s="332"/>
      <c r="G251" s="332"/>
      <c r="H251" s="332"/>
      <c r="I251" s="332"/>
      <c r="J251" s="332"/>
    </row>
    <row r="252" spans="1:10" x14ac:dyDescent="0.35">
      <c r="A252" s="298" t="s">
        <v>381</v>
      </c>
      <c r="B252" s="300" t="s">
        <v>3</v>
      </c>
      <c r="C252" s="298" t="s">
        <v>4</v>
      </c>
      <c r="D252" s="298" t="s">
        <v>5</v>
      </c>
      <c r="E252" s="461" t="s">
        <v>249</v>
      </c>
      <c r="F252" s="461"/>
      <c r="G252" s="299" t="s">
        <v>6</v>
      </c>
      <c r="H252" s="300" t="s">
        <v>7</v>
      </c>
      <c r="I252" s="300" t="s">
        <v>8</v>
      </c>
      <c r="J252" s="300" t="s">
        <v>10</v>
      </c>
    </row>
    <row r="253" spans="1:10" ht="25" x14ac:dyDescent="0.35">
      <c r="A253" s="301" t="s">
        <v>246</v>
      </c>
      <c r="B253" s="303" t="s">
        <v>382</v>
      </c>
      <c r="C253" s="301" t="s">
        <v>200</v>
      </c>
      <c r="D253" s="301" t="s">
        <v>383</v>
      </c>
      <c r="E253" s="462" t="s">
        <v>1723</v>
      </c>
      <c r="F253" s="462"/>
      <c r="G253" s="302" t="s">
        <v>264</v>
      </c>
      <c r="H253" s="305">
        <v>1</v>
      </c>
      <c r="I253" s="304">
        <v>18.559999999999999</v>
      </c>
      <c r="J253" s="304">
        <v>18.559999999999999</v>
      </c>
    </row>
    <row r="254" spans="1:10" ht="25" x14ac:dyDescent="0.35">
      <c r="A254" s="306" t="s">
        <v>251</v>
      </c>
      <c r="B254" s="308" t="s">
        <v>1737</v>
      </c>
      <c r="C254" s="306" t="s">
        <v>200</v>
      </c>
      <c r="D254" s="306" t="s">
        <v>1738</v>
      </c>
      <c r="E254" s="465" t="s">
        <v>254</v>
      </c>
      <c r="F254" s="465"/>
      <c r="G254" s="307" t="s">
        <v>201</v>
      </c>
      <c r="H254" s="310">
        <v>7.4999999999999997E-2</v>
      </c>
      <c r="I254" s="309">
        <v>26.56</v>
      </c>
      <c r="J254" s="309">
        <v>1.99</v>
      </c>
    </row>
    <row r="255" spans="1:10" ht="25" x14ac:dyDescent="0.35">
      <c r="A255" s="306" t="s">
        <v>251</v>
      </c>
      <c r="B255" s="308" t="s">
        <v>1739</v>
      </c>
      <c r="C255" s="306" t="s">
        <v>200</v>
      </c>
      <c r="D255" s="306" t="s">
        <v>1740</v>
      </c>
      <c r="E255" s="465" t="s">
        <v>254</v>
      </c>
      <c r="F255" s="465"/>
      <c r="G255" s="307" t="s">
        <v>201</v>
      </c>
      <c r="H255" s="310">
        <v>0.19600000000000001</v>
      </c>
      <c r="I255" s="309">
        <v>34.049999999999997</v>
      </c>
      <c r="J255" s="309">
        <v>6.67</v>
      </c>
    </row>
    <row r="256" spans="1:10" ht="25" x14ac:dyDescent="0.35">
      <c r="A256" s="306" t="s">
        <v>251</v>
      </c>
      <c r="B256" s="308" t="s">
        <v>1745</v>
      </c>
      <c r="C256" s="306" t="s">
        <v>200</v>
      </c>
      <c r="D256" s="306" t="s">
        <v>1746</v>
      </c>
      <c r="E256" s="465" t="s">
        <v>1736</v>
      </c>
      <c r="F256" s="465"/>
      <c r="G256" s="307" t="s">
        <v>264</v>
      </c>
      <c r="H256" s="310">
        <v>1</v>
      </c>
      <c r="I256" s="309">
        <v>9.15</v>
      </c>
      <c r="J256" s="309">
        <v>9.15</v>
      </c>
    </row>
    <row r="257" spans="1:10" ht="25" x14ac:dyDescent="0.35">
      <c r="A257" s="311" t="s">
        <v>260</v>
      </c>
      <c r="B257" s="313" t="s">
        <v>1741</v>
      </c>
      <c r="C257" s="311" t="s">
        <v>200</v>
      </c>
      <c r="D257" s="311" t="s">
        <v>1742</v>
      </c>
      <c r="E257" s="463" t="s">
        <v>263</v>
      </c>
      <c r="F257" s="463"/>
      <c r="G257" s="312" t="s">
        <v>264</v>
      </c>
      <c r="H257" s="315">
        <v>2.5000000000000001E-2</v>
      </c>
      <c r="I257" s="314">
        <v>23.55</v>
      </c>
      <c r="J257" s="314">
        <v>0.58875</v>
      </c>
    </row>
    <row r="258" spans="1:10" ht="37.5" x14ac:dyDescent="0.35">
      <c r="A258" s="311" t="s">
        <v>260</v>
      </c>
      <c r="B258" s="313" t="s">
        <v>1743</v>
      </c>
      <c r="C258" s="311" t="s">
        <v>200</v>
      </c>
      <c r="D258" s="311" t="s">
        <v>1744</v>
      </c>
      <c r="E258" s="463" t="s">
        <v>263</v>
      </c>
      <c r="F258" s="463"/>
      <c r="G258" s="312" t="s">
        <v>226</v>
      </c>
      <c r="H258" s="315">
        <v>0.85599999999999998</v>
      </c>
      <c r="I258" s="314">
        <v>0.2</v>
      </c>
      <c r="J258" s="314">
        <v>0.17119999999999999</v>
      </c>
    </row>
    <row r="259" spans="1:10" x14ac:dyDescent="0.35">
      <c r="A259" s="316"/>
      <c r="B259" s="316"/>
      <c r="C259" s="316"/>
      <c r="D259" s="316"/>
      <c r="E259" s="316" t="s">
        <v>275</v>
      </c>
      <c r="F259" s="317">
        <v>6.93</v>
      </c>
      <c r="G259" s="316" t="s">
        <v>276</v>
      </c>
      <c r="H259" s="317">
        <v>0</v>
      </c>
      <c r="I259" s="316" t="s">
        <v>277</v>
      </c>
      <c r="J259" s="317">
        <v>6.93</v>
      </c>
    </row>
    <row r="260" spans="1:10" x14ac:dyDescent="0.35">
      <c r="A260" s="316"/>
      <c r="B260" s="316"/>
      <c r="C260" s="316"/>
      <c r="D260" s="316"/>
      <c r="E260" s="316" t="s">
        <v>278</v>
      </c>
      <c r="F260" s="317">
        <v>3.86</v>
      </c>
      <c r="G260" s="316"/>
      <c r="H260" s="464" t="s">
        <v>279</v>
      </c>
      <c r="I260" s="464"/>
      <c r="J260" s="317">
        <v>22.42</v>
      </c>
    </row>
    <row r="261" spans="1:10" ht="15" thickBot="1" x14ac:dyDescent="0.4">
      <c r="A261" s="333"/>
      <c r="B261" s="333"/>
      <c r="C261" s="333"/>
      <c r="D261" s="333"/>
      <c r="E261" s="333"/>
      <c r="F261" s="333"/>
      <c r="G261" s="333"/>
      <c r="H261" s="335"/>
      <c r="I261" s="333"/>
      <c r="J261" s="334"/>
    </row>
    <row r="262" spans="1:10" ht="15" thickTop="1" x14ac:dyDescent="0.35">
      <c r="A262" s="332"/>
      <c r="B262" s="332"/>
      <c r="C262" s="332"/>
      <c r="D262" s="332"/>
      <c r="E262" s="332"/>
      <c r="F262" s="332"/>
      <c r="G262" s="332"/>
      <c r="H262" s="332"/>
      <c r="I262" s="332"/>
      <c r="J262" s="332"/>
    </row>
    <row r="263" spans="1:10" x14ac:dyDescent="0.35">
      <c r="A263" s="298" t="s">
        <v>384</v>
      </c>
      <c r="B263" s="300" t="s">
        <v>3</v>
      </c>
      <c r="C263" s="298" t="s">
        <v>4</v>
      </c>
      <c r="D263" s="298" t="s">
        <v>5</v>
      </c>
      <c r="E263" s="461" t="s">
        <v>249</v>
      </c>
      <c r="F263" s="461"/>
      <c r="G263" s="299" t="s">
        <v>6</v>
      </c>
      <c r="H263" s="300" t="s">
        <v>7</v>
      </c>
      <c r="I263" s="300" t="s">
        <v>8</v>
      </c>
      <c r="J263" s="300" t="s">
        <v>10</v>
      </c>
    </row>
    <row r="264" spans="1:10" ht="25" x14ac:dyDescent="0.35">
      <c r="A264" s="301" t="s">
        <v>246</v>
      </c>
      <c r="B264" s="303" t="s">
        <v>385</v>
      </c>
      <c r="C264" s="301" t="s">
        <v>200</v>
      </c>
      <c r="D264" s="301" t="s">
        <v>386</v>
      </c>
      <c r="E264" s="462" t="s">
        <v>1723</v>
      </c>
      <c r="F264" s="462"/>
      <c r="G264" s="302" t="s">
        <v>264</v>
      </c>
      <c r="H264" s="305">
        <v>1</v>
      </c>
      <c r="I264" s="304">
        <v>16.23</v>
      </c>
      <c r="J264" s="304">
        <v>16.23</v>
      </c>
    </row>
    <row r="265" spans="1:10" ht="25" x14ac:dyDescent="0.35">
      <c r="A265" s="306" t="s">
        <v>251</v>
      </c>
      <c r="B265" s="308" t="s">
        <v>1747</v>
      </c>
      <c r="C265" s="306" t="s">
        <v>200</v>
      </c>
      <c r="D265" s="306" t="s">
        <v>1748</v>
      </c>
      <c r="E265" s="465" t="s">
        <v>1736</v>
      </c>
      <c r="F265" s="465"/>
      <c r="G265" s="307" t="s">
        <v>264</v>
      </c>
      <c r="H265" s="310">
        <v>1</v>
      </c>
      <c r="I265" s="309">
        <v>8.92</v>
      </c>
      <c r="J265" s="309">
        <v>8.92</v>
      </c>
    </row>
    <row r="266" spans="1:10" ht="25" x14ac:dyDescent="0.35">
      <c r="A266" s="306" t="s">
        <v>251</v>
      </c>
      <c r="B266" s="308" t="s">
        <v>1739</v>
      </c>
      <c r="C266" s="306" t="s">
        <v>200</v>
      </c>
      <c r="D266" s="306" t="s">
        <v>1740</v>
      </c>
      <c r="E266" s="465" t="s">
        <v>254</v>
      </c>
      <c r="F266" s="465"/>
      <c r="G266" s="307" t="s">
        <v>201</v>
      </c>
      <c r="H266" s="310">
        <v>0.15</v>
      </c>
      <c r="I266" s="309">
        <v>34.049999999999997</v>
      </c>
      <c r="J266" s="309">
        <v>5.0999999999999996</v>
      </c>
    </row>
    <row r="267" spans="1:10" ht="25" x14ac:dyDescent="0.35">
      <c r="A267" s="306" t="s">
        <v>251</v>
      </c>
      <c r="B267" s="308" t="s">
        <v>1737</v>
      </c>
      <c r="C267" s="306" t="s">
        <v>200</v>
      </c>
      <c r="D267" s="306" t="s">
        <v>1738</v>
      </c>
      <c r="E267" s="465" t="s">
        <v>254</v>
      </c>
      <c r="F267" s="465"/>
      <c r="G267" s="307" t="s">
        <v>201</v>
      </c>
      <c r="H267" s="310">
        <v>5.7000000000000002E-2</v>
      </c>
      <c r="I267" s="309">
        <v>26.56</v>
      </c>
      <c r="J267" s="309">
        <v>1.51</v>
      </c>
    </row>
    <row r="268" spans="1:10" ht="37.5" x14ac:dyDescent="0.35">
      <c r="A268" s="311" t="s">
        <v>260</v>
      </c>
      <c r="B268" s="313" t="s">
        <v>1743</v>
      </c>
      <c r="C268" s="311" t="s">
        <v>200</v>
      </c>
      <c r="D268" s="311" t="s">
        <v>1744</v>
      </c>
      <c r="E268" s="463" t="s">
        <v>263</v>
      </c>
      <c r="F268" s="463"/>
      <c r="G268" s="312" t="s">
        <v>226</v>
      </c>
      <c r="H268" s="315">
        <v>0.63500000000000001</v>
      </c>
      <c r="I268" s="314">
        <v>0.2</v>
      </c>
      <c r="J268" s="314">
        <v>0.127</v>
      </c>
    </row>
    <row r="269" spans="1:10" ht="25" x14ac:dyDescent="0.35">
      <c r="A269" s="311" t="s">
        <v>260</v>
      </c>
      <c r="B269" s="313" t="s">
        <v>1741</v>
      </c>
      <c r="C269" s="311" t="s">
        <v>200</v>
      </c>
      <c r="D269" s="311" t="s">
        <v>1742</v>
      </c>
      <c r="E269" s="463" t="s">
        <v>263</v>
      </c>
      <c r="F269" s="463"/>
      <c r="G269" s="312" t="s">
        <v>264</v>
      </c>
      <c r="H269" s="315">
        <v>2.5000000000000001E-2</v>
      </c>
      <c r="I269" s="314">
        <v>23.55</v>
      </c>
      <c r="J269" s="314">
        <v>0.58875</v>
      </c>
    </row>
    <row r="270" spans="1:10" x14ac:dyDescent="0.35">
      <c r="A270" s="316"/>
      <c r="B270" s="316"/>
      <c r="C270" s="316"/>
      <c r="D270" s="316"/>
      <c r="E270" s="316" t="s">
        <v>275</v>
      </c>
      <c r="F270" s="317">
        <v>5.08</v>
      </c>
      <c r="G270" s="316" t="s">
        <v>276</v>
      </c>
      <c r="H270" s="317">
        <v>0</v>
      </c>
      <c r="I270" s="316" t="s">
        <v>277</v>
      </c>
      <c r="J270" s="317">
        <v>5.08</v>
      </c>
    </row>
    <row r="271" spans="1:10" x14ac:dyDescent="0.35">
      <c r="A271" s="316"/>
      <c r="B271" s="316"/>
      <c r="C271" s="316"/>
      <c r="D271" s="316"/>
      <c r="E271" s="316" t="s">
        <v>278</v>
      </c>
      <c r="F271" s="317">
        <v>3.37</v>
      </c>
      <c r="G271" s="316"/>
      <c r="H271" s="464" t="s">
        <v>279</v>
      </c>
      <c r="I271" s="464"/>
      <c r="J271" s="317">
        <v>19.600000000000001</v>
      </c>
    </row>
    <row r="272" spans="1:10" ht="15" thickBot="1" x14ac:dyDescent="0.4">
      <c r="A272" s="333"/>
      <c r="B272" s="333"/>
      <c r="C272" s="333"/>
      <c r="D272" s="333"/>
      <c r="E272" s="333"/>
      <c r="F272" s="333"/>
      <c r="G272" s="333"/>
      <c r="H272" s="335"/>
      <c r="I272" s="333"/>
      <c r="J272" s="334"/>
    </row>
    <row r="273" spans="1:10" ht="15" thickTop="1" x14ac:dyDescent="0.35">
      <c r="A273" s="332"/>
      <c r="B273" s="332"/>
      <c r="C273" s="332"/>
      <c r="D273" s="332"/>
      <c r="E273" s="332"/>
      <c r="F273" s="332"/>
      <c r="G273" s="332"/>
      <c r="H273" s="332"/>
      <c r="I273" s="332"/>
      <c r="J273" s="332"/>
    </row>
    <row r="274" spans="1:10" x14ac:dyDescent="0.35">
      <c r="A274" s="298" t="s">
        <v>387</v>
      </c>
      <c r="B274" s="300" t="s">
        <v>3</v>
      </c>
      <c r="C274" s="298" t="s">
        <v>4</v>
      </c>
      <c r="D274" s="298" t="s">
        <v>5</v>
      </c>
      <c r="E274" s="461" t="s">
        <v>249</v>
      </c>
      <c r="F274" s="461"/>
      <c r="G274" s="299" t="s">
        <v>6</v>
      </c>
      <c r="H274" s="300" t="s">
        <v>7</v>
      </c>
      <c r="I274" s="300" t="s">
        <v>8</v>
      </c>
      <c r="J274" s="300" t="s">
        <v>10</v>
      </c>
    </row>
    <row r="275" spans="1:10" ht="25" x14ac:dyDescent="0.35">
      <c r="A275" s="301" t="s">
        <v>246</v>
      </c>
      <c r="B275" s="303" t="s">
        <v>388</v>
      </c>
      <c r="C275" s="301" t="s">
        <v>200</v>
      </c>
      <c r="D275" s="301" t="s">
        <v>389</v>
      </c>
      <c r="E275" s="462" t="s">
        <v>1723</v>
      </c>
      <c r="F275" s="462"/>
      <c r="G275" s="302" t="s">
        <v>264</v>
      </c>
      <c r="H275" s="305">
        <v>1</v>
      </c>
      <c r="I275" s="304">
        <v>13.92</v>
      </c>
      <c r="J275" s="304">
        <v>13.92</v>
      </c>
    </row>
    <row r="276" spans="1:10" ht="25" x14ac:dyDescent="0.35">
      <c r="A276" s="306" t="s">
        <v>251</v>
      </c>
      <c r="B276" s="308" t="s">
        <v>1737</v>
      </c>
      <c r="C276" s="306" t="s">
        <v>200</v>
      </c>
      <c r="D276" s="306" t="s">
        <v>1738</v>
      </c>
      <c r="E276" s="465" t="s">
        <v>254</v>
      </c>
      <c r="F276" s="465"/>
      <c r="G276" s="307" t="s">
        <v>201</v>
      </c>
      <c r="H276" s="310">
        <v>4.3999999999999997E-2</v>
      </c>
      <c r="I276" s="309">
        <v>26.56</v>
      </c>
      <c r="J276" s="309">
        <v>1.1599999999999999</v>
      </c>
    </row>
    <row r="277" spans="1:10" ht="25" x14ac:dyDescent="0.35">
      <c r="A277" s="306" t="s">
        <v>251</v>
      </c>
      <c r="B277" s="308" t="s">
        <v>1739</v>
      </c>
      <c r="C277" s="306" t="s">
        <v>200</v>
      </c>
      <c r="D277" s="306" t="s">
        <v>1740</v>
      </c>
      <c r="E277" s="465" t="s">
        <v>254</v>
      </c>
      <c r="F277" s="465"/>
      <c r="G277" s="307" t="s">
        <v>201</v>
      </c>
      <c r="H277" s="310">
        <v>0.11600000000000001</v>
      </c>
      <c r="I277" s="309">
        <v>34.049999999999997</v>
      </c>
      <c r="J277" s="309">
        <v>3.94</v>
      </c>
    </row>
    <row r="278" spans="1:10" ht="25" x14ac:dyDescent="0.35">
      <c r="A278" s="306" t="s">
        <v>251</v>
      </c>
      <c r="B278" s="308" t="s">
        <v>1749</v>
      </c>
      <c r="C278" s="306" t="s">
        <v>200</v>
      </c>
      <c r="D278" s="306" t="s">
        <v>1750</v>
      </c>
      <c r="E278" s="465" t="s">
        <v>1736</v>
      </c>
      <c r="F278" s="465"/>
      <c r="G278" s="307" t="s">
        <v>264</v>
      </c>
      <c r="H278" s="310">
        <v>1</v>
      </c>
      <c r="I278" s="309">
        <v>8.15</v>
      </c>
      <c r="J278" s="309">
        <v>8.15</v>
      </c>
    </row>
    <row r="279" spans="1:10" ht="25" x14ac:dyDescent="0.35">
      <c r="A279" s="311" t="s">
        <v>260</v>
      </c>
      <c r="B279" s="313" t="s">
        <v>1741</v>
      </c>
      <c r="C279" s="311" t="s">
        <v>200</v>
      </c>
      <c r="D279" s="311" t="s">
        <v>1742</v>
      </c>
      <c r="E279" s="463" t="s">
        <v>263</v>
      </c>
      <c r="F279" s="463"/>
      <c r="G279" s="312" t="s">
        <v>264</v>
      </c>
      <c r="H279" s="315">
        <v>2.5000000000000001E-2</v>
      </c>
      <c r="I279" s="314">
        <v>23.55</v>
      </c>
      <c r="J279" s="314">
        <v>0.58875</v>
      </c>
    </row>
    <row r="280" spans="1:10" ht="37.5" x14ac:dyDescent="0.35">
      <c r="A280" s="311" t="s">
        <v>260</v>
      </c>
      <c r="B280" s="313" t="s">
        <v>1743</v>
      </c>
      <c r="C280" s="311" t="s">
        <v>200</v>
      </c>
      <c r="D280" s="311" t="s">
        <v>1744</v>
      </c>
      <c r="E280" s="463" t="s">
        <v>263</v>
      </c>
      <c r="F280" s="463"/>
      <c r="G280" s="312" t="s">
        <v>226</v>
      </c>
      <c r="H280" s="315">
        <v>0.48</v>
      </c>
      <c r="I280" s="314">
        <v>0.2</v>
      </c>
      <c r="J280" s="314">
        <v>9.6000000000000002E-2</v>
      </c>
    </row>
    <row r="281" spans="1:10" x14ac:dyDescent="0.35">
      <c r="A281" s="316"/>
      <c r="B281" s="316"/>
      <c r="C281" s="316"/>
      <c r="D281" s="316"/>
      <c r="E281" s="316" t="s">
        <v>275</v>
      </c>
      <c r="F281" s="317">
        <v>3.83</v>
      </c>
      <c r="G281" s="316" t="s">
        <v>276</v>
      </c>
      <c r="H281" s="317">
        <v>0</v>
      </c>
      <c r="I281" s="316" t="s">
        <v>277</v>
      </c>
      <c r="J281" s="317">
        <v>3.83</v>
      </c>
    </row>
    <row r="282" spans="1:10" x14ac:dyDescent="0.35">
      <c r="A282" s="316"/>
      <c r="B282" s="316"/>
      <c r="C282" s="316"/>
      <c r="D282" s="316"/>
      <c r="E282" s="316" t="s">
        <v>278</v>
      </c>
      <c r="F282" s="317">
        <v>2.89</v>
      </c>
      <c r="G282" s="316"/>
      <c r="H282" s="464" t="s">
        <v>279</v>
      </c>
      <c r="I282" s="464"/>
      <c r="J282" s="317">
        <v>16.809999999999999</v>
      </c>
    </row>
    <row r="283" spans="1:10" ht="15" thickBot="1" x14ac:dyDescent="0.4">
      <c r="A283" s="333"/>
      <c r="B283" s="333"/>
      <c r="C283" s="333"/>
      <c r="D283" s="333"/>
      <c r="E283" s="333"/>
      <c r="F283" s="333"/>
      <c r="G283" s="333"/>
      <c r="H283" s="335"/>
      <c r="I283" s="333"/>
      <c r="J283" s="334"/>
    </row>
    <row r="284" spans="1:10" ht="15" thickTop="1" x14ac:dyDescent="0.35">
      <c r="A284" s="332"/>
      <c r="B284" s="332"/>
      <c r="C284" s="332"/>
      <c r="D284" s="332"/>
      <c r="E284" s="332"/>
      <c r="F284" s="332"/>
      <c r="G284" s="332"/>
      <c r="H284" s="332"/>
      <c r="I284" s="332"/>
      <c r="J284" s="332"/>
    </row>
    <row r="285" spans="1:10" x14ac:dyDescent="0.35">
      <c r="A285" s="298" t="s">
        <v>390</v>
      </c>
      <c r="B285" s="300" t="s">
        <v>3</v>
      </c>
      <c r="C285" s="298" t="s">
        <v>4</v>
      </c>
      <c r="D285" s="298" t="s">
        <v>5</v>
      </c>
      <c r="E285" s="461" t="s">
        <v>249</v>
      </c>
      <c r="F285" s="461"/>
      <c r="G285" s="299" t="s">
        <v>6</v>
      </c>
      <c r="H285" s="300" t="s">
        <v>7</v>
      </c>
      <c r="I285" s="300" t="s">
        <v>8</v>
      </c>
      <c r="J285" s="300" t="s">
        <v>10</v>
      </c>
    </row>
    <row r="286" spans="1:10" ht="37.5" x14ac:dyDescent="0.35">
      <c r="A286" s="301" t="s">
        <v>246</v>
      </c>
      <c r="B286" s="303" t="s">
        <v>391</v>
      </c>
      <c r="C286" s="301" t="s">
        <v>200</v>
      </c>
      <c r="D286" s="301" t="s">
        <v>392</v>
      </c>
      <c r="E286" s="462" t="s">
        <v>1723</v>
      </c>
      <c r="F286" s="462"/>
      <c r="G286" s="302" t="s">
        <v>264</v>
      </c>
      <c r="H286" s="305">
        <v>1</v>
      </c>
      <c r="I286" s="304">
        <v>10.44</v>
      </c>
      <c r="J286" s="304">
        <v>10.44</v>
      </c>
    </row>
    <row r="287" spans="1:10" ht="25" x14ac:dyDescent="0.35">
      <c r="A287" s="306" t="s">
        <v>251</v>
      </c>
      <c r="B287" s="308" t="s">
        <v>1737</v>
      </c>
      <c r="C287" s="306" t="s">
        <v>200</v>
      </c>
      <c r="D287" s="306" t="s">
        <v>1738</v>
      </c>
      <c r="E287" s="465" t="s">
        <v>254</v>
      </c>
      <c r="F287" s="465"/>
      <c r="G287" s="307" t="s">
        <v>201</v>
      </c>
      <c r="H287" s="310">
        <v>2.5000000000000001E-2</v>
      </c>
      <c r="I287" s="309">
        <v>26.56</v>
      </c>
      <c r="J287" s="309">
        <v>0.66</v>
      </c>
    </row>
    <row r="288" spans="1:10" ht="25" x14ac:dyDescent="0.35">
      <c r="A288" s="306" t="s">
        <v>251</v>
      </c>
      <c r="B288" s="308" t="s">
        <v>1739</v>
      </c>
      <c r="C288" s="306" t="s">
        <v>200</v>
      </c>
      <c r="D288" s="306" t="s">
        <v>1740</v>
      </c>
      <c r="E288" s="465" t="s">
        <v>254</v>
      </c>
      <c r="F288" s="465"/>
      <c r="G288" s="307" t="s">
        <v>201</v>
      </c>
      <c r="H288" s="310">
        <v>6.4000000000000001E-2</v>
      </c>
      <c r="I288" s="309">
        <v>34.049999999999997</v>
      </c>
      <c r="J288" s="309">
        <v>2.17</v>
      </c>
    </row>
    <row r="289" spans="1:10" ht="25" x14ac:dyDescent="0.35">
      <c r="A289" s="306" t="s">
        <v>251</v>
      </c>
      <c r="B289" s="308" t="s">
        <v>1751</v>
      </c>
      <c r="C289" s="306" t="s">
        <v>200</v>
      </c>
      <c r="D289" s="306" t="s">
        <v>1752</v>
      </c>
      <c r="E289" s="465" t="s">
        <v>1736</v>
      </c>
      <c r="F289" s="465"/>
      <c r="G289" s="307" t="s">
        <v>264</v>
      </c>
      <c r="H289" s="310">
        <v>1</v>
      </c>
      <c r="I289" s="309">
        <v>6.97</v>
      </c>
      <c r="J289" s="309">
        <v>6.97</v>
      </c>
    </row>
    <row r="290" spans="1:10" ht="25" x14ac:dyDescent="0.35">
      <c r="A290" s="311" t="s">
        <v>260</v>
      </c>
      <c r="B290" s="313" t="s">
        <v>1741</v>
      </c>
      <c r="C290" s="311" t="s">
        <v>200</v>
      </c>
      <c r="D290" s="311" t="s">
        <v>1742</v>
      </c>
      <c r="E290" s="463" t="s">
        <v>263</v>
      </c>
      <c r="F290" s="463"/>
      <c r="G290" s="312" t="s">
        <v>264</v>
      </c>
      <c r="H290" s="315">
        <v>2.5000000000000001E-2</v>
      </c>
      <c r="I290" s="314">
        <v>23.55</v>
      </c>
      <c r="J290" s="314">
        <v>0.58875</v>
      </c>
    </row>
    <row r="291" spans="1:10" ht="37.5" x14ac:dyDescent="0.35">
      <c r="A291" s="311" t="s">
        <v>260</v>
      </c>
      <c r="B291" s="313" t="s">
        <v>1743</v>
      </c>
      <c r="C291" s="311" t="s">
        <v>200</v>
      </c>
      <c r="D291" s="311" t="s">
        <v>1744</v>
      </c>
      <c r="E291" s="463" t="s">
        <v>263</v>
      </c>
      <c r="F291" s="463"/>
      <c r="G291" s="312" t="s">
        <v>226</v>
      </c>
      <c r="H291" s="315">
        <v>0.317</v>
      </c>
      <c r="I291" s="314">
        <v>0.2</v>
      </c>
      <c r="J291" s="314">
        <v>6.3399999999999998E-2</v>
      </c>
    </row>
    <row r="292" spans="1:10" x14ac:dyDescent="0.35">
      <c r="A292" s="316"/>
      <c r="B292" s="316"/>
      <c r="C292" s="316"/>
      <c r="D292" s="316"/>
      <c r="E292" s="316" t="s">
        <v>275</v>
      </c>
      <c r="F292" s="317">
        <v>2.11</v>
      </c>
      <c r="G292" s="316" t="s">
        <v>276</v>
      </c>
      <c r="H292" s="317">
        <v>0</v>
      </c>
      <c r="I292" s="316" t="s">
        <v>277</v>
      </c>
      <c r="J292" s="317">
        <v>2.11</v>
      </c>
    </row>
    <row r="293" spans="1:10" x14ac:dyDescent="0.35">
      <c r="A293" s="316"/>
      <c r="B293" s="316"/>
      <c r="C293" s="316"/>
      <c r="D293" s="316"/>
      <c r="E293" s="316" t="s">
        <v>278</v>
      </c>
      <c r="F293" s="317">
        <v>2.17</v>
      </c>
      <c r="G293" s="316"/>
      <c r="H293" s="464" t="s">
        <v>279</v>
      </c>
      <c r="I293" s="464"/>
      <c r="J293" s="317">
        <v>12.61</v>
      </c>
    </row>
    <row r="294" spans="1:10" ht="15" thickBot="1" x14ac:dyDescent="0.4">
      <c r="A294" s="333"/>
      <c r="B294" s="333"/>
      <c r="C294" s="333"/>
      <c r="D294" s="333"/>
      <c r="E294" s="333"/>
      <c r="F294" s="333"/>
      <c r="G294" s="333"/>
      <c r="H294" s="335"/>
      <c r="I294" s="333"/>
      <c r="J294" s="334"/>
    </row>
    <row r="295" spans="1:10" ht="15" thickTop="1" x14ac:dyDescent="0.35">
      <c r="A295" s="332"/>
      <c r="B295" s="332"/>
      <c r="C295" s="332"/>
      <c r="D295" s="332"/>
      <c r="E295" s="332"/>
      <c r="F295" s="332"/>
      <c r="G295" s="332"/>
      <c r="H295" s="332"/>
      <c r="I295" s="332"/>
      <c r="J295" s="332"/>
    </row>
    <row r="296" spans="1:10" x14ac:dyDescent="0.35">
      <c r="A296" s="298" t="s">
        <v>393</v>
      </c>
      <c r="B296" s="300" t="s">
        <v>3</v>
      </c>
      <c r="C296" s="298" t="s">
        <v>4</v>
      </c>
      <c r="D296" s="298" t="s">
        <v>5</v>
      </c>
      <c r="E296" s="461" t="s">
        <v>249</v>
      </c>
      <c r="F296" s="461"/>
      <c r="G296" s="299" t="s">
        <v>6</v>
      </c>
      <c r="H296" s="300" t="s">
        <v>7</v>
      </c>
      <c r="I296" s="300" t="s">
        <v>8</v>
      </c>
      <c r="J296" s="300" t="s">
        <v>10</v>
      </c>
    </row>
    <row r="297" spans="1:10" ht="37.5" x14ac:dyDescent="0.35">
      <c r="A297" s="301" t="s">
        <v>246</v>
      </c>
      <c r="B297" s="303" t="s">
        <v>394</v>
      </c>
      <c r="C297" s="301" t="s">
        <v>200</v>
      </c>
      <c r="D297" s="301" t="s">
        <v>395</v>
      </c>
      <c r="E297" s="462" t="s">
        <v>1723</v>
      </c>
      <c r="F297" s="462"/>
      <c r="G297" s="302" t="s">
        <v>264</v>
      </c>
      <c r="H297" s="305">
        <v>1</v>
      </c>
      <c r="I297" s="304">
        <v>9.65</v>
      </c>
      <c r="J297" s="304">
        <v>9.65</v>
      </c>
    </row>
    <row r="298" spans="1:10" ht="25" x14ac:dyDescent="0.35">
      <c r="A298" s="306" t="s">
        <v>251</v>
      </c>
      <c r="B298" s="308" t="s">
        <v>1737</v>
      </c>
      <c r="C298" s="306" t="s">
        <v>200</v>
      </c>
      <c r="D298" s="306" t="s">
        <v>1738</v>
      </c>
      <c r="E298" s="465" t="s">
        <v>254</v>
      </c>
      <c r="F298" s="465"/>
      <c r="G298" s="307" t="s">
        <v>201</v>
      </c>
      <c r="H298" s="310">
        <v>1.9E-2</v>
      </c>
      <c r="I298" s="309">
        <v>26.56</v>
      </c>
      <c r="J298" s="309">
        <v>0.5</v>
      </c>
    </row>
    <row r="299" spans="1:10" ht="25" x14ac:dyDescent="0.35">
      <c r="A299" s="306" t="s">
        <v>251</v>
      </c>
      <c r="B299" s="308" t="s">
        <v>1753</v>
      </c>
      <c r="C299" s="306" t="s">
        <v>200</v>
      </c>
      <c r="D299" s="306" t="s">
        <v>1754</v>
      </c>
      <c r="E299" s="465" t="s">
        <v>1736</v>
      </c>
      <c r="F299" s="465"/>
      <c r="G299" s="307" t="s">
        <v>264</v>
      </c>
      <c r="H299" s="310">
        <v>1</v>
      </c>
      <c r="I299" s="309">
        <v>6.87</v>
      </c>
      <c r="J299" s="309">
        <v>6.87</v>
      </c>
    </row>
    <row r="300" spans="1:10" ht="25" x14ac:dyDescent="0.35">
      <c r="A300" s="306" t="s">
        <v>251</v>
      </c>
      <c r="B300" s="308" t="s">
        <v>1739</v>
      </c>
      <c r="C300" s="306" t="s">
        <v>200</v>
      </c>
      <c r="D300" s="306" t="s">
        <v>1740</v>
      </c>
      <c r="E300" s="465" t="s">
        <v>254</v>
      </c>
      <c r="F300" s="465"/>
      <c r="G300" s="307" t="s">
        <v>201</v>
      </c>
      <c r="H300" s="310">
        <v>4.9000000000000002E-2</v>
      </c>
      <c r="I300" s="309">
        <v>34.049999999999997</v>
      </c>
      <c r="J300" s="309">
        <v>1.66</v>
      </c>
    </row>
    <row r="301" spans="1:10" ht="25" x14ac:dyDescent="0.35">
      <c r="A301" s="311" t="s">
        <v>260</v>
      </c>
      <c r="B301" s="313" t="s">
        <v>1741</v>
      </c>
      <c r="C301" s="311" t="s">
        <v>200</v>
      </c>
      <c r="D301" s="311" t="s">
        <v>1742</v>
      </c>
      <c r="E301" s="463" t="s">
        <v>263</v>
      </c>
      <c r="F301" s="463"/>
      <c r="G301" s="312" t="s">
        <v>264</v>
      </c>
      <c r="H301" s="315">
        <v>2.5000000000000001E-2</v>
      </c>
      <c r="I301" s="314">
        <v>23.55</v>
      </c>
      <c r="J301" s="314">
        <v>0.58875</v>
      </c>
    </row>
    <row r="302" spans="1:10" ht="37.5" x14ac:dyDescent="0.35">
      <c r="A302" s="311" t="s">
        <v>260</v>
      </c>
      <c r="B302" s="313" t="s">
        <v>1743</v>
      </c>
      <c r="C302" s="311" t="s">
        <v>200</v>
      </c>
      <c r="D302" s="311" t="s">
        <v>1744</v>
      </c>
      <c r="E302" s="463" t="s">
        <v>263</v>
      </c>
      <c r="F302" s="463"/>
      <c r="G302" s="312" t="s">
        <v>226</v>
      </c>
      <c r="H302" s="315">
        <v>0.245</v>
      </c>
      <c r="I302" s="314">
        <v>0.2</v>
      </c>
      <c r="J302" s="314">
        <v>4.9000000000000002E-2</v>
      </c>
    </row>
    <row r="303" spans="1:10" x14ac:dyDescent="0.35">
      <c r="A303" s="316"/>
      <c r="B303" s="316"/>
      <c r="C303" s="316"/>
      <c r="D303" s="316"/>
      <c r="E303" s="316" t="s">
        <v>275</v>
      </c>
      <c r="F303" s="317">
        <v>1.58</v>
      </c>
      <c r="G303" s="316" t="s">
        <v>276</v>
      </c>
      <c r="H303" s="317">
        <v>0</v>
      </c>
      <c r="I303" s="316" t="s">
        <v>277</v>
      </c>
      <c r="J303" s="317">
        <v>1.58</v>
      </c>
    </row>
    <row r="304" spans="1:10" x14ac:dyDescent="0.35">
      <c r="A304" s="316"/>
      <c r="B304" s="316"/>
      <c r="C304" s="316"/>
      <c r="D304" s="316"/>
      <c r="E304" s="316" t="s">
        <v>278</v>
      </c>
      <c r="F304" s="317">
        <v>2</v>
      </c>
      <c r="G304" s="316"/>
      <c r="H304" s="464" t="s">
        <v>279</v>
      </c>
      <c r="I304" s="464"/>
      <c r="J304" s="317">
        <v>11.65</v>
      </c>
    </row>
    <row r="305" spans="1:10" ht="15" thickBot="1" x14ac:dyDescent="0.4">
      <c r="A305" s="333"/>
      <c r="B305" s="333"/>
      <c r="C305" s="333"/>
      <c r="D305" s="333"/>
      <c r="E305" s="333"/>
      <c r="F305" s="333"/>
      <c r="G305" s="333"/>
      <c r="H305" s="335"/>
      <c r="I305" s="333"/>
      <c r="J305" s="334"/>
    </row>
    <row r="306" spans="1:10" ht="15" thickTop="1" x14ac:dyDescent="0.35">
      <c r="A306" s="332"/>
      <c r="B306" s="332"/>
      <c r="C306" s="332"/>
      <c r="D306" s="332"/>
      <c r="E306" s="332"/>
      <c r="F306" s="332"/>
      <c r="G306" s="332"/>
      <c r="H306" s="332"/>
      <c r="I306" s="332"/>
      <c r="J306" s="332"/>
    </row>
    <row r="307" spans="1:10" x14ac:dyDescent="0.35">
      <c r="A307" s="298" t="s">
        <v>396</v>
      </c>
      <c r="B307" s="300" t="s">
        <v>3</v>
      </c>
      <c r="C307" s="298" t="s">
        <v>4</v>
      </c>
      <c r="D307" s="298" t="s">
        <v>5</v>
      </c>
      <c r="E307" s="461" t="s">
        <v>249</v>
      </c>
      <c r="F307" s="461"/>
      <c r="G307" s="299" t="s">
        <v>6</v>
      </c>
      <c r="H307" s="300" t="s">
        <v>7</v>
      </c>
      <c r="I307" s="300" t="s">
        <v>8</v>
      </c>
      <c r="J307" s="300" t="s">
        <v>10</v>
      </c>
    </row>
    <row r="308" spans="1:10" ht="50" x14ac:dyDescent="0.35">
      <c r="A308" s="301" t="s">
        <v>246</v>
      </c>
      <c r="B308" s="303" t="s">
        <v>397</v>
      </c>
      <c r="C308" s="301" t="s">
        <v>200</v>
      </c>
      <c r="D308" s="301" t="s">
        <v>398</v>
      </c>
      <c r="E308" s="462" t="s">
        <v>1723</v>
      </c>
      <c r="F308" s="462"/>
      <c r="G308" s="302" t="s">
        <v>217</v>
      </c>
      <c r="H308" s="305">
        <v>1</v>
      </c>
      <c r="I308" s="304">
        <v>836.56</v>
      </c>
      <c r="J308" s="304">
        <v>836.56</v>
      </c>
    </row>
    <row r="309" spans="1:10" ht="37.5" x14ac:dyDescent="0.35">
      <c r="A309" s="306" t="s">
        <v>251</v>
      </c>
      <c r="B309" s="308" t="s">
        <v>1755</v>
      </c>
      <c r="C309" s="306" t="s">
        <v>200</v>
      </c>
      <c r="D309" s="306" t="s">
        <v>1756</v>
      </c>
      <c r="E309" s="465" t="s">
        <v>1679</v>
      </c>
      <c r="F309" s="465"/>
      <c r="G309" s="307" t="s">
        <v>1680</v>
      </c>
      <c r="H309" s="310">
        <v>9.1999999999999998E-2</v>
      </c>
      <c r="I309" s="309">
        <v>1.47</v>
      </c>
      <c r="J309" s="309">
        <v>0.13</v>
      </c>
    </row>
    <row r="310" spans="1:10" ht="25" x14ac:dyDescent="0.35">
      <c r="A310" s="306" t="s">
        <v>251</v>
      </c>
      <c r="B310" s="308" t="s">
        <v>256</v>
      </c>
      <c r="C310" s="306" t="s">
        <v>200</v>
      </c>
      <c r="D310" s="306" t="s">
        <v>247</v>
      </c>
      <c r="E310" s="465" t="s">
        <v>254</v>
      </c>
      <c r="F310" s="465"/>
      <c r="G310" s="307" t="s">
        <v>201</v>
      </c>
      <c r="H310" s="310">
        <v>0.501</v>
      </c>
      <c r="I310" s="309">
        <v>25.81</v>
      </c>
      <c r="J310" s="309">
        <v>12.93</v>
      </c>
    </row>
    <row r="311" spans="1:10" ht="25" x14ac:dyDescent="0.35">
      <c r="A311" s="306" t="s">
        <v>251</v>
      </c>
      <c r="B311" s="308" t="s">
        <v>255</v>
      </c>
      <c r="C311" s="306" t="s">
        <v>200</v>
      </c>
      <c r="D311" s="306" t="s">
        <v>248</v>
      </c>
      <c r="E311" s="465" t="s">
        <v>254</v>
      </c>
      <c r="F311" s="465"/>
      <c r="G311" s="307" t="s">
        <v>201</v>
      </c>
      <c r="H311" s="310">
        <v>0.33400000000000002</v>
      </c>
      <c r="I311" s="309">
        <v>34.28</v>
      </c>
      <c r="J311" s="309">
        <v>11.44</v>
      </c>
    </row>
    <row r="312" spans="1:10" ht="37.5" x14ac:dyDescent="0.35">
      <c r="A312" s="306" t="s">
        <v>251</v>
      </c>
      <c r="B312" s="308" t="s">
        <v>1757</v>
      </c>
      <c r="C312" s="306" t="s">
        <v>200</v>
      </c>
      <c r="D312" s="306" t="s">
        <v>1758</v>
      </c>
      <c r="E312" s="465" t="s">
        <v>1679</v>
      </c>
      <c r="F312" s="465"/>
      <c r="G312" s="307" t="s">
        <v>1685</v>
      </c>
      <c r="H312" s="310">
        <v>7.4999999999999997E-2</v>
      </c>
      <c r="I312" s="309">
        <v>0.55000000000000004</v>
      </c>
      <c r="J312" s="309">
        <v>0.04</v>
      </c>
    </row>
    <row r="313" spans="1:10" ht="50" x14ac:dyDescent="0.35">
      <c r="A313" s="311" t="s">
        <v>260</v>
      </c>
      <c r="B313" s="313" t="s">
        <v>1759</v>
      </c>
      <c r="C313" s="311" t="s">
        <v>200</v>
      </c>
      <c r="D313" s="311" t="s">
        <v>1760</v>
      </c>
      <c r="E313" s="463" t="s">
        <v>263</v>
      </c>
      <c r="F313" s="463"/>
      <c r="G313" s="312" t="s">
        <v>217</v>
      </c>
      <c r="H313" s="315">
        <v>1.23</v>
      </c>
      <c r="I313" s="314">
        <v>660.18</v>
      </c>
      <c r="J313" s="314">
        <v>812.02139999999997</v>
      </c>
    </row>
    <row r="314" spans="1:10" x14ac:dyDescent="0.35">
      <c r="A314" s="316"/>
      <c r="B314" s="316"/>
      <c r="C314" s="316"/>
      <c r="D314" s="316"/>
      <c r="E314" s="316" t="s">
        <v>275</v>
      </c>
      <c r="F314" s="317">
        <v>16.48</v>
      </c>
      <c r="G314" s="316" t="s">
        <v>276</v>
      </c>
      <c r="H314" s="317">
        <v>0</v>
      </c>
      <c r="I314" s="316" t="s">
        <v>277</v>
      </c>
      <c r="J314" s="317">
        <v>16.48</v>
      </c>
    </row>
    <row r="315" spans="1:10" x14ac:dyDescent="0.35">
      <c r="A315" s="316"/>
      <c r="B315" s="316"/>
      <c r="C315" s="316"/>
      <c r="D315" s="316"/>
      <c r="E315" s="316" t="s">
        <v>278</v>
      </c>
      <c r="F315" s="317">
        <v>174.08</v>
      </c>
      <c r="G315" s="316"/>
      <c r="H315" s="464" t="s">
        <v>279</v>
      </c>
      <c r="I315" s="464"/>
      <c r="J315" s="317">
        <v>1010.64</v>
      </c>
    </row>
    <row r="316" spans="1:10" ht="15" thickBot="1" x14ac:dyDescent="0.4">
      <c r="A316" s="333"/>
      <c r="B316" s="333"/>
      <c r="C316" s="333"/>
      <c r="D316" s="333"/>
      <c r="E316" s="333"/>
      <c r="F316" s="333"/>
      <c r="G316" s="333"/>
      <c r="H316" s="335"/>
      <c r="I316" s="333"/>
      <c r="J316" s="334"/>
    </row>
    <row r="317" spans="1:10" ht="15" thickTop="1" x14ac:dyDescent="0.35">
      <c r="A317" s="332"/>
      <c r="B317" s="332"/>
      <c r="C317" s="332"/>
      <c r="D317" s="332"/>
      <c r="E317" s="332"/>
      <c r="F317" s="332"/>
      <c r="G317" s="332"/>
      <c r="H317" s="332"/>
      <c r="I317" s="332"/>
      <c r="J317" s="332"/>
    </row>
    <row r="318" spans="1:10" x14ac:dyDescent="0.35">
      <c r="A318" s="298" t="s">
        <v>399</v>
      </c>
      <c r="B318" s="300" t="s">
        <v>3</v>
      </c>
      <c r="C318" s="298" t="s">
        <v>4</v>
      </c>
      <c r="D318" s="298" t="s">
        <v>5</v>
      </c>
      <c r="E318" s="461" t="s">
        <v>249</v>
      </c>
      <c r="F318" s="461"/>
      <c r="G318" s="299" t="s">
        <v>6</v>
      </c>
      <c r="H318" s="300" t="s">
        <v>7</v>
      </c>
      <c r="I318" s="300" t="s">
        <v>8</v>
      </c>
      <c r="J318" s="300" t="s">
        <v>10</v>
      </c>
    </row>
    <row r="319" spans="1:10" ht="25" x14ac:dyDescent="0.35">
      <c r="A319" s="301" t="s">
        <v>246</v>
      </c>
      <c r="B319" s="303" t="s">
        <v>400</v>
      </c>
      <c r="C319" s="301" t="s">
        <v>200</v>
      </c>
      <c r="D319" s="301" t="s">
        <v>401</v>
      </c>
      <c r="E319" s="462" t="s">
        <v>1761</v>
      </c>
      <c r="F319" s="462"/>
      <c r="G319" s="302" t="s">
        <v>217</v>
      </c>
      <c r="H319" s="305">
        <v>1</v>
      </c>
      <c r="I319" s="304">
        <v>1.56</v>
      </c>
      <c r="J319" s="304">
        <v>1.56</v>
      </c>
    </row>
    <row r="320" spans="1:10" ht="37.5" x14ac:dyDescent="0.35">
      <c r="A320" s="306" t="s">
        <v>251</v>
      </c>
      <c r="B320" s="308" t="s">
        <v>1762</v>
      </c>
      <c r="C320" s="306" t="s">
        <v>200</v>
      </c>
      <c r="D320" s="306" t="s">
        <v>1763</v>
      </c>
      <c r="E320" s="465" t="s">
        <v>1679</v>
      </c>
      <c r="F320" s="465"/>
      <c r="G320" s="307" t="s">
        <v>1680</v>
      </c>
      <c r="H320" s="310">
        <v>2.5225999999999998E-3</v>
      </c>
      <c r="I320" s="309">
        <v>279.20999999999998</v>
      </c>
      <c r="J320" s="309">
        <v>0.7</v>
      </c>
    </row>
    <row r="321" spans="1:10" ht="25" x14ac:dyDescent="0.35">
      <c r="A321" s="306" t="s">
        <v>251</v>
      </c>
      <c r="B321" s="308" t="s">
        <v>256</v>
      </c>
      <c r="C321" s="306" t="s">
        <v>200</v>
      </c>
      <c r="D321" s="306" t="s">
        <v>247</v>
      </c>
      <c r="E321" s="465" t="s">
        <v>254</v>
      </c>
      <c r="F321" s="465"/>
      <c r="G321" s="307" t="s">
        <v>201</v>
      </c>
      <c r="H321" s="310">
        <v>8.626E-3</v>
      </c>
      <c r="I321" s="309">
        <v>25.81</v>
      </c>
      <c r="J321" s="309">
        <v>0.22</v>
      </c>
    </row>
    <row r="322" spans="1:10" ht="37.5" x14ac:dyDescent="0.35">
      <c r="A322" s="306" t="s">
        <v>251</v>
      </c>
      <c r="B322" s="308" t="s">
        <v>1764</v>
      </c>
      <c r="C322" s="306" t="s">
        <v>200</v>
      </c>
      <c r="D322" s="306" t="s">
        <v>1765</v>
      </c>
      <c r="E322" s="465" t="s">
        <v>1679</v>
      </c>
      <c r="F322" s="465"/>
      <c r="G322" s="307" t="s">
        <v>1685</v>
      </c>
      <c r="H322" s="310">
        <v>6.1034000000000001E-3</v>
      </c>
      <c r="I322" s="309">
        <v>106.41</v>
      </c>
      <c r="J322" s="309">
        <v>0.64</v>
      </c>
    </row>
    <row r="323" spans="1:10" x14ac:dyDescent="0.35">
      <c r="A323" s="316"/>
      <c r="B323" s="316"/>
      <c r="C323" s="316"/>
      <c r="D323" s="316"/>
      <c r="E323" s="316" t="s">
        <v>275</v>
      </c>
      <c r="F323" s="317">
        <v>0.43</v>
      </c>
      <c r="G323" s="316" t="s">
        <v>276</v>
      </c>
      <c r="H323" s="317">
        <v>0</v>
      </c>
      <c r="I323" s="316" t="s">
        <v>277</v>
      </c>
      <c r="J323" s="317">
        <v>0.43</v>
      </c>
    </row>
    <row r="324" spans="1:10" x14ac:dyDescent="0.35">
      <c r="A324" s="316"/>
      <c r="B324" s="316"/>
      <c r="C324" s="316"/>
      <c r="D324" s="316"/>
      <c r="E324" s="316" t="s">
        <v>278</v>
      </c>
      <c r="F324" s="317">
        <v>0.32</v>
      </c>
      <c r="G324" s="316"/>
      <c r="H324" s="464" t="s">
        <v>279</v>
      </c>
      <c r="I324" s="464"/>
      <c r="J324" s="317">
        <v>1.88</v>
      </c>
    </row>
    <row r="325" spans="1:10" ht="15" thickBot="1" x14ac:dyDescent="0.4">
      <c r="A325" s="333"/>
      <c r="B325" s="333"/>
      <c r="C325" s="333"/>
      <c r="D325" s="333"/>
      <c r="E325" s="333"/>
      <c r="F325" s="333"/>
      <c r="G325" s="333"/>
      <c r="H325" s="335"/>
      <c r="I325" s="333"/>
      <c r="J325" s="334"/>
    </row>
    <row r="326" spans="1:10" ht="15" thickTop="1" x14ac:dyDescent="0.35">
      <c r="A326" s="332"/>
      <c r="B326" s="332"/>
      <c r="C326" s="332"/>
      <c r="D326" s="332"/>
      <c r="E326" s="332"/>
      <c r="F326" s="332"/>
      <c r="G326" s="332"/>
      <c r="H326" s="332"/>
      <c r="I326" s="332"/>
      <c r="J326" s="332"/>
    </row>
    <row r="327" spans="1:10" x14ac:dyDescent="0.35">
      <c r="A327" s="298" t="s">
        <v>402</v>
      </c>
      <c r="B327" s="300" t="s">
        <v>3</v>
      </c>
      <c r="C327" s="298" t="s">
        <v>4</v>
      </c>
      <c r="D327" s="298" t="s">
        <v>5</v>
      </c>
      <c r="E327" s="461" t="s">
        <v>249</v>
      </c>
      <c r="F327" s="461"/>
      <c r="G327" s="299" t="s">
        <v>6</v>
      </c>
      <c r="H327" s="300" t="s">
        <v>7</v>
      </c>
      <c r="I327" s="300" t="s">
        <v>8</v>
      </c>
      <c r="J327" s="300" t="s">
        <v>10</v>
      </c>
    </row>
    <row r="328" spans="1:10" ht="25" x14ac:dyDescent="0.35">
      <c r="A328" s="301" t="s">
        <v>246</v>
      </c>
      <c r="B328" s="303" t="s">
        <v>403</v>
      </c>
      <c r="C328" s="301" t="s">
        <v>200</v>
      </c>
      <c r="D328" s="301" t="s">
        <v>404</v>
      </c>
      <c r="E328" s="462" t="s">
        <v>1766</v>
      </c>
      <c r="F328" s="462"/>
      <c r="G328" s="302" t="s">
        <v>217</v>
      </c>
      <c r="H328" s="305">
        <v>1</v>
      </c>
      <c r="I328" s="304">
        <v>32.340000000000003</v>
      </c>
      <c r="J328" s="304">
        <v>32.340000000000003</v>
      </c>
    </row>
    <row r="329" spans="1:10" ht="37.5" x14ac:dyDescent="0.35">
      <c r="A329" s="306" t="s">
        <v>251</v>
      </c>
      <c r="B329" s="308" t="s">
        <v>1767</v>
      </c>
      <c r="C329" s="306" t="s">
        <v>200</v>
      </c>
      <c r="D329" s="306" t="s">
        <v>1768</v>
      </c>
      <c r="E329" s="465" t="s">
        <v>1679</v>
      </c>
      <c r="F329" s="465"/>
      <c r="G329" s="307" t="s">
        <v>1680</v>
      </c>
      <c r="H329" s="310">
        <v>0.19620000000000001</v>
      </c>
      <c r="I329" s="309">
        <v>52.14</v>
      </c>
      <c r="J329" s="309">
        <v>10.220000000000001</v>
      </c>
    </row>
    <row r="330" spans="1:10" ht="62.5" x14ac:dyDescent="0.35">
      <c r="A330" s="306" t="s">
        <v>251</v>
      </c>
      <c r="B330" s="308" t="s">
        <v>1769</v>
      </c>
      <c r="C330" s="306" t="s">
        <v>200</v>
      </c>
      <c r="D330" s="306" t="s">
        <v>1770</v>
      </c>
      <c r="E330" s="465" t="s">
        <v>1679</v>
      </c>
      <c r="F330" s="465"/>
      <c r="G330" s="307" t="s">
        <v>1680</v>
      </c>
      <c r="H330" s="310">
        <v>5.4000000000000003E-3</v>
      </c>
      <c r="I330" s="309">
        <v>329.85</v>
      </c>
      <c r="J330" s="309">
        <v>1.78</v>
      </c>
    </row>
    <row r="331" spans="1:10" ht="62.5" x14ac:dyDescent="0.35">
      <c r="A331" s="306" t="s">
        <v>251</v>
      </c>
      <c r="B331" s="308" t="s">
        <v>1771</v>
      </c>
      <c r="C331" s="306" t="s">
        <v>200</v>
      </c>
      <c r="D331" s="306" t="s">
        <v>1772</v>
      </c>
      <c r="E331" s="465" t="s">
        <v>1679</v>
      </c>
      <c r="F331" s="465"/>
      <c r="G331" s="307" t="s">
        <v>1685</v>
      </c>
      <c r="H331" s="310">
        <v>5.9999999999999995E-4</v>
      </c>
      <c r="I331" s="309">
        <v>82.04</v>
      </c>
      <c r="J331" s="309">
        <v>0.04</v>
      </c>
    </row>
    <row r="332" spans="1:10" ht="25" x14ac:dyDescent="0.35">
      <c r="A332" s="306" t="s">
        <v>251</v>
      </c>
      <c r="B332" s="308" t="s">
        <v>256</v>
      </c>
      <c r="C332" s="306" t="s">
        <v>200</v>
      </c>
      <c r="D332" s="306" t="s">
        <v>247</v>
      </c>
      <c r="E332" s="465" t="s">
        <v>254</v>
      </c>
      <c r="F332" s="465"/>
      <c r="G332" s="307" t="s">
        <v>201</v>
      </c>
      <c r="H332" s="310">
        <v>0.78659999999999997</v>
      </c>
      <c r="I332" s="309">
        <v>25.81</v>
      </c>
      <c r="J332" s="309">
        <v>20.3</v>
      </c>
    </row>
    <row r="333" spans="1:10" x14ac:dyDescent="0.35">
      <c r="A333" s="316"/>
      <c r="B333" s="316"/>
      <c r="C333" s="316"/>
      <c r="D333" s="316"/>
      <c r="E333" s="316" t="s">
        <v>275</v>
      </c>
      <c r="F333" s="317">
        <v>19.95</v>
      </c>
      <c r="G333" s="316" t="s">
        <v>276</v>
      </c>
      <c r="H333" s="317">
        <v>0</v>
      </c>
      <c r="I333" s="316" t="s">
        <v>277</v>
      </c>
      <c r="J333" s="317">
        <v>19.95</v>
      </c>
    </row>
    <row r="334" spans="1:10" x14ac:dyDescent="0.35">
      <c r="A334" s="316"/>
      <c r="B334" s="316"/>
      <c r="C334" s="316"/>
      <c r="D334" s="316"/>
      <c r="E334" s="316" t="s">
        <v>278</v>
      </c>
      <c r="F334" s="317">
        <v>6.72</v>
      </c>
      <c r="G334" s="316"/>
      <c r="H334" s="464" t="s">
        <v>279</v>
      </c>
      <c r="I334" s="464"/>
      <c r="J334" s="317">
        <v>39.06</v>
      </c>
    </row>
    <row r="335" spans="1:10" ht="15" thickBot="1" x14ac:dyDescent="0.4">
      <c r="A335" s="333"/>
      <c r="B335" s="333"/>
      <c r="C335" s="333"/>
      <c r="D335" s="333"/>
      <c r="E335" s="333"/>
      <c r="F335" s="333"/>
      <c r="G335" s="333"/>
      <c r="H335" s="335"/>
      <c r="I335" s="333"/>
      <c r="J335" s="334"/>
    </row>
    <row r="336" spans="1:10" ht="15" thickTop="1" x14ac:dyDescent="0.35">
      <c r="A336" s="332"/>
      <c r="B336" s="332"/>
      <c r="C336" s="332"/>
      <c r="D336" s="332"/>
      <c r="E336" s="332"/>
      <c r="F336" s="332"/>
      <c r="G336" s="332"/>
      <c r="H336" s="332"/>
      <c r="I336" s="332"/>
      <c r="J336" s="332"/>
    </row>
    <row r="337" spans="1:10" x14ac:dyDescent="0.35">
      <c r="A337" s="298" t="s">
        <v>405</v>
      </c>
      <c r="B337" s="300" t="s">
        <v>3</v>
      </c>
      <c r="C337" s="298" t="s">
        <v>4</v>
      </c>
      <c r="D337" s="298" t="s">
        <v>5</v>
      </c>
      <c r="E337" s="461" t="s">
        <v>249</v>
      </c>
      <c r="F337" s="461"/>
      <c r="G337" s="299" t="s">
        <v>6</v>
      </c>
      <c r="H337" s="300" t="s">
        <v>7</v>
      </c>
      <c r="I337" s="300" t="s">
        <v>8</v>
      </c>
      <c r="J337" s="300" t="s">
        <v>10</v>
      </c>
    </row>
    <row r="338" spans="1:10" ht="25" x14ac:dyDescent="0.35">
      <c r="A338" s="301" t="s">
        <v>246</v>
      </c>
      <c r="B338" s="303" t="s">
        <v>406</v>
      </c>
      <c r="C338" s="301" t="s">
        <v>200</v>
      </c>
      <c r="D338" s="301" t="s">
        <v>407</v>
      </c>
      <c r="E338" s="462" t="s">
        <v>1773</v>
      </c>
      <c r="F338" s="462"/>
      <c r="G338" s="302" t="s">
        <v>205</v>
      </c>
      <c r="H338" s="305">
        <v>1</v>
      </c>
      <c r="I338" s="304">
        <v>49.86</v>
      </c>
      <c r="J338" s="304">
        <v>49.86</v>
      </c>
    </row>
    <row r="339" spans="1:10" ht="25" x14ac:dyDescent="0.35">
      <c r="A339" s="306" t="s">
        <v>251</v>
      </c>
      <c r="B339" s="308" t="s">
        <v>1774</v>
      </c>
      <c r="C339" s="306" t="s">
        <v>200</v>
      </c>
      <c r="D339" s="306" t="s">
        <v>1775</v>
      </c>
      <c r="E339" s="465" t="s">
        <v>254</v>
      </c>
      <c r="F339" s="465"/>
      <c r="G339" s="307" t="s">
        <v>201</v>
      </c>
      <c r="H339" s="310">
        <v>9.69E-2</v>
      </c>
      <c r="I339" s="309">
        <v>27.41</v>
      </c>
      <c r="J339" s="309">
        <v>2.65</v>
      </c>
    </row>
    <row r="340" spans="1:10" ht="25" x14ac:dyDescent="0.35">
      <c r="A340" s="306" t="s">
        <v>251</v>
      </c>
      <c r="B340" s="308" t="s">
        <v>1776</v>
      </c>
      <c r="C340" s="306" t="s">
        <v>200</v>
      </c>
      <c r="D340" s="306" t="s">
        <v>1777</v>
      </c>
      <c r="E340" s="465" t="s">
        <v>254</v>
      </c>
      <c r="F340" s="465"/>
      <c r="G340" s="307" t="s">
        <v>201</v>
      </c>
      <c r="H340" s="310">
        <v>0.4299</v>
      </c>
      <c r="I340" s="309">
        <v>35.79</v>
      </c>
      <c r="J340" s="309">
        <v>15.38</v>
      </c>
    </row>
    <row r="341" spans="1:10" ht="62.5" x14ac:dyDescent="0.35">
      <c r="A341" s="311" t="s">
        <v>260</v>
      </c>
      <c r="B341" s="313" t="s">
        <v>1778</v>
      </c>
      <c r="C341" s="311" t="s">
        <v>200</v>
      </c>
      <c r="D341" s="311" t="s">
        <v>1779</v>
      </c>
      <c r="E341" s="463" t="s">
        <v>263</v>
      </c>
      <c r="F341" s="463"/>
      <c r="G341" s="312" t="s">
        <v>264</v>
      </c>
      <c r="H341" s="315">
        <v>1.5</v>
      </c>
      <c r="I341" s="314">
        <v>21.22</v>
      </c>
      <c r="J341" s="314">
        <v>31.83</v>
      </c>
    </row>
    <row r="342" spans="1:10" x14ac:dyDescent="0.35">
      <c r="A342" s="316"/>
      <c r="B342" s="316"/>
      <c r="C342" s="316"/>
      <c r="D342" s="316"/>
      <c r="E342" s="316" t="s">
        <v>275</v>
      </c>
      <c r="F342" s="317">
        <v>13.05</v>
      </c>
      <c r="G342" s="316" t="s">
        <v>276</v>
      </c>
      <c r="H342" s="317">
        <v>0</v>
      </c>
      <c r="I342" s="316" t="s">
        <v>277</v>
      </c>
      <c r="J342" s="317">
        <v>13.05</v>
      </c>
    </row>
    <row r="343" spans="1:10" x14ac:dyDescent="0.35">
      <c r="A343" s="316"/>
      <c r="B343" s="316"/>
      <c r="C343" s="316"/>
      <c r="D343" s="316"/>
      <c r="E343" s="316" t="s">
        <v>278</v>
      </c>
      <c r="F343" s="317">
        <v>10.37</v>
      </c>
      <c r="G343" s="316"/>
      <c r="H343" s="464" t="s">
        <v>279</v>
      </c>
      <c r="I343" s="464"/>
      <c r="J343" s="317">
        <v>60.23</v>
      </c>
    </row>
    <row r="344" spans="1:10" ht="15" thickBot="1" x14ac:dyDescent="0.4">
      <c r="A344" s="333"/>
      <c r="B344" s="333"/>
      <c r="C344" s="333"/>
      <c r="D344" s="333"/>
      <c r="E344" s="333"/>
      <c r="F344" s="333"/>
      <c r="G344" s="333"/>
      <c r="H344" s="335"/>
      <c r="I344" s="333"/>
      <c r="J344" s="334"/>
    </row>
    <row r="345" spans="1:10" ht="15" thickTop="1" x14ac:dyDescent="0.35">
      <c r="A345" s="332"/>
      <c r="B345" s="332"/>
      <c r="C345" s="332"/>
      <c r="D345" s="332"/>
      <c r="E345" s="332"/>
      <c r="F345" s="332"/>
      <c r="G345" s="332"/>
      <c r="H345" s="332"/>
      <c r="I345" s="332"/>
      <c r="J345" s="332"/>
    </row>
    <row r="346" spans="1:10" x14ac:dyDescent="0.35">
      <c r="A346" s="341" t="s">
        <v>408</v>
      </c>
      <c r="B346" s="342" t="s">
        <v>3</v>
      </c>
      <c r="C346" s="341" t="s">
        <v>4</v>
      </c>
      <c r="D346" s="341" t="s">
        <v>5</v>
      </c>
      <c r="E346" s="457" t="s">
        <v>249</v>
      </c>
      <c r="F346" s="457"/>
      <c r="G346" s="343" t="s">
        <v>6</v>
      </c>
      <c r="H346" s="342" t="s">
        <v>7</v>
      </c>
      <c r="I346" s="342" t="s">
        <v>8</v>
      </c>
      <c r="J346" s="342" t="s">
        <v>10</v>
      </c>
    </row>
    <row r="347" spans="1:10" ht="14.5" customHeight="1" x14ac:dyDescent="0.35">
      <c r="A347" s="344" t="s">
        <v>246</v>
      </c>
      <c r="B347" s="345" t="s">
        <v>409</v>
      </c>
      <c r="C347" s="344" t="s">
        <v>214</v>
      </c>
      <c r="D347" s="344" t="s">
        <v>410</v>
      </c>
      <c r="E347" s="458" t="s">
        <v>1780</v>
      </c>
      <c r="F347" s="458"/>
      <c r="G347" s="346" t="s">
        <v>217</v>
      </c>
      <c r="H347" s="347">
        <v>1</v>
      </c>
      <c r="I347" s="348">
        <v>228.19</v>
      </c>
      <c r="J347" s="348">
        <v>228.19</v>
      </c>
    </row>
    <row r="348" spans="1:10" ht="26.5" customHeight="1" x14ac:dyDescent="0.35">
      <c r="A348" s="349" t="s">
        <v>251</v>
      </c>
      <c r="B348" s="350" t="s">
        <v>1781</v>
      </c>
      <c r="C348" s="349" t="s">
        <v>200</v>
      </c>
      <c r="D348" s="349" t="s">
        <v>1782</v>
      </c>
      <c r="E348" s="459" t="s">
        <v>254</v>
      </c>
      <c r="F348" s="459"/>
      <c r="G348" s="351" t="s">
        <v>201</v>
      </c>
      <c r="H348" s="352">
        <v>3.9E-2</v>
      </c>
      <c r="I348" s="353">
        <v>47.2</v>
      </c>
      <c r="J348" s="353">
        <v>1.84</v>
      </c>
    </row>
    <row r="349" spans="1:10" ht="26.5" customHeight="1" x14ac:dyDescent="0.35">
      <c r="A349" s="349" t="s">
        <v>251</v>
      </c>
      <c r="B349" s="350" t="s">
        <v>1783</v>
      </c>
      <c r="C349" s="349" t="s">
        <v>200</v>
      </c>
      <c r="D349" s="349" t="s">
        <v>1784</v>
      </c>
      <c r="E349" s="459" t="s">
        <v>254</v>
      </c>
      <c r="F349" s="459"/>
      <c r="G349" s="351" t="s">
        <v>201</v>
      </c>
      <c r="H349" s="352">
        <v>8.9999999999999993E-3</v>
      </c>
      <c r="I349" s="353">
        <v>150.71</v>
      </c>
      <c r="J349" s="353">
        <v>1.35</v>
      </c>
    </row>
    <row r="350" spans="1:10" x14ac:dyDescent="0.35">
      <c r="A350" s="356" t="s">
        <v>260</v>
      </c>
      <c r="B350" s="357" t="s">
        <v>2666</v>
      </c>
      <c r="C350" s="356" t="s">
        <v>1803</v>
      </c>
      <c r="D350" s="356" t="s">
        <v>2667</v>
      </c>
      <c r="E350" s="475" t="s">
        <v>1986</v>
      </c>
      <c r="F350" s="475"/>
      <c r="G350" s="358" t="s">
        <v>1834</v>
      </c>
      <c r="H350" s="359">
        <v>1</v>
      </c>
      <c r="I350" s="360">
        <v>225</v>
      </c>
      <c r="J350" s="360">
        <v>225</v>
      </c>
    </row>
    <row r="351" spans="1:10" x14ac:dyDescent="0.35">
      <c r="A351" s="354"/>
      <c r="B351" s="354"/>
      <c r="C351" s="354"/>
      <c r="D351" s="354"/>
      <c r="E351" s="354" t="s">
        <v>275</v>
      </c>
      <c r="F351" s="355">
        <v>2.77</v>
      </c>
      <c r="G351" s="354" t="s">
        <v>276</v>
      </c>
      <c r="H351" s="355">
        <v>0</v>
      </c>
      <c r="I351" s="354" t="s">
        <v>277</v>
      </c>
      <c r="J351" s="355">
        <v>2.77</v>
      </c>
    </row>
    <row r="352" spans="1:10" ht="14.5" customHeight="1" x14ac:dyDescent="0.35">
      <c r="A352" s="354"/>
      <c r="B352" s="354"/>
      <c r="C352" s="354"/>
      <c r="D352" s="354"/>
      <c r="E352" s="354" t="s">
        <v>278</v>
      </c>
      <c r="F352" s="355">
        <v>47.48</v>
      </c>
      <c r="G352" s="354"/>
      <c r="H352" s="460" t="s">
        <v>279</v>
      </c>
      <c r="I352" s="460"/>
      <c r="J352" s="355">
        <v>275.67</v>
      </c>
    </row>
    <row r="353" spans="1:10" ht="15" thickBot="1" x14ac:dyDescent="0.4">
      <c r="A353" s="333"/>
      <c r="B353" s="333"/>
      <c r="C353" s="333"/>
      <c r="D353" s="333"/>
      <c r="E353" s="333"/>
      <c r="F353" s="333"/>
      <c r="G353" s="333"/>
      <c r="H353" s="335"/>
      <c r="I353" s="333"/>
      <c r="J353" s="334"/>
    </row>
    <row r="354" spans="1:10" ht="15" thickTop="1" x14ac:dyDescent="0.35">
      <c r="A354" s="332"/>
      <c r="B354" s="332"/>
      <c r="C354" s="332"/>
      <c r="D354" s="332"/>
      <c r="E354" s="332"/>
      <c r="F354" s="332"/>
      <c r="G354" s="332"/>
      <c r="H354" s="332"/>
      <c r="I354" s="332"/>
      <c r="J354" s="332"/>
    </row>
    <row r="355" spans="1:10" x14ac:dyDescent="0.35">
      <c r="A355" s="329" t="s">
        <v>411</v>
      </c>
      <c r="B355" s="329"/>
      <c r="C355" s="329"/>
      <c r="D355" s="329" t="s">
        <v>412</v>
      </c>
      <c r="E355" s="329"/>
      <c r="F355" s="472"/>
      <c r="G355" s="472"/>
      <c r="H355" s="330"/>
      <c r="I355" s="329"/>
      <c r="J355" s="331">
        <v>328751.27</v>
      </c>
    </row>
    <row r="356" spans="1:10" x14ac:dyDescent="0.35">
      <c r="A356" s="329" t="s">
        <v>207</v>
      </c>
      <c r="B356" s="329"/>
      <c r="C356" s="329"/>
      <c r="D356" s="329" t="s">
        <v>413</v>
      </c>
      <c r="E356" s="329"/>
      <c r="F356" s="472"/>
      <c r="G356" s="472"/>
      <c r="H356" s="330"/>
      <c r="I356" s="329"/>
      <c r="J356" s="331">
        <v>51742.23</v>
      </c>
    </row>
    <row r="357" spans="1:10" x14ac:dyDescent="0.35">
      <c r="A357" s="298" t="s">
        <v>414</v>
      </c>
      <c r="B357" s="300" t="s">
        <v>3</v>
      </c>
      <c r="C357" s="298" t="s">
        <v>4</v>
      </c>
      <c r="D357" s="298" t="s">
        <v>5</v>
      </c>
      <c r="E357" s="461" t="s">
        <v>249</v>
      </c>
      <c r="F357" s="461"/>
      <c r="G357" s="299" t="s">
        <v>6</v>
      </c>
      <c r="H357" s="300" t="s">
        <v>7</v>
      </c>
      <c r="I357" s="300" t="s">
        <v>8</v>
      </c>
      <c r="J357" s="300" t="s">
        <v>10</v>
      </c>
    </row>
    <row r="358" spans="1:10" ht="62.5" x14ac:dyDescent="0.35">
      <c r="A358" s="301" t="s">
        <v>246</v>
      </c>
      <c r="B358" s="303" t="s">
        <v>415</v>
      </c>
      <c r="C358" s="301" t="s">
        <v>200</v>
      </c>
      <c r="D358" s="301" t="s">
        <v>416</v>
      </c>
      <c r="E358" s="462" t="s">
        <v>1786</v>
      </c>
      <c r="F358" s="462"/>
      <c r="G358" s="302" t="s">
        <v>205</v>
      </c>
      <c r="H358" s="305">
        <v>1</v>
      </c>
      <c r="I358" s="304">
        <v>80.209999999999994</v>
      </c>
      <c r="J358" s="304">
        <v>80.209999999999994</v>
      </c>
    </row>
    <row r="359" spans="1:10" ht="37.5" x14ac:dyDescent="0.35">
      <c r="A359" s="306" t="s">
        <v>251</v>
      </c>
      <c r="B359" s="308" t="s">
        <v>1787</v>
      </c>
      <c r="C359" s="306" t="s">
        <v>200</v>
      </c>
      <c r="D359" s="306" t="s">
        <v>1788</v>
      </c>
      <c r="E359" s="465" t="s">
        <v>1786</v>
      </c>
      <c r="F359" s="465"/>
      <c r="G359" s="307" t="s">
        <v>205</v>
      </c>
      <c r="H359" s="310">
        <v>0.188</v>
      </c>
      <c r="I359" s="309">
        <v>179.8</v>
      </c>
      <c r="J359" s="309">
        <v>33.799999999999997</v>
      </c>
    </row>
    <row r="360" spans="1:10" ht="25" x14ac:dyDescent="0.35">
      <c r="A360" s="306" t="s">
        <v>251</v>
      </c>
      <c r="B360" s="308" t="s">
        <v>1579</v>
      </c>
      <c r="C360" s="306" t="s">
        <v>200</v>
      </c>
      <c r="D360" s="306" t="s">
        <v>1580</v>
      </c>
      <c r="E360" s="465" t="s">
        <v>254</v>
      </c>
      <c r="F360" s="465"/>
      <c r="G360" s="307" t="s">
        <v>201</v>
      </c>
      <c r="H360" s="310">
        <v>0.752</v>
      </c>
      <c r="I360" s="309">
        <v>33.68</v>
      </c>
      <c r="J360" s="309">
        <v>25.32</v>
      </c>
    </row>
    <row r="361" spans="1:10" ht="25" x14ac:dyDescent="0.35">
      <c r="A361" s="306" t="s">
        <v>251</v>
      </c>
      <c r="B361" s="308" t="s">
        <v>1577</v>
      </c>
      <c r="C361" s="306" t="s">
        <v>200</v>
      </c>
      <c r="D361" s="306" t="s">
        <v>1578</v>
      </c>
      <c r="E361" s="465" t="s">
        <v>254</v>
      </c>
      <c r="F361" s="465"/>
      <c r="G361" s="307" t="s">
        <v>201</v>
      </c>
      <c r="H361" s="310">
        <v>0.13800000000000001</v>
      </c>
      <c r="I361" s="309">
        <v>26.24</v>
      </c>
      <c r="J361" s="309">
        <v>3.62</v>
      </c>
    </row>
    <row r="362" spans="1:10" ht="25" x14ac:dyDescent="0.35">
      <c r="A362" s="311" t="s">
        <v>260</v>
      </c>
      <c r="B362" s="313" t="s">
        <v>1726</v>
      </c>
      <c r="C362" s="311" t="s">
        <v>200</v>
      </c>
      <c r="D362" s="311" t="s">
        <v>1727</v>
      </c>
      <c r="E362" s="463" t="s">
        <v>263</v>
      </c>
      <c r="F362" s="463"/>
      <c r="G362" s="312" t="s">
        <v>89</v>
      </c>
      <c r="H362" s="315">
        <v>0.01</v>
      </c>
      <c r="I362" s="314">
        <v>6.24</v>
      </c>
      <c r="J362" s="314">
        <v>6.2399999999999997E-2</v>
      </c>
    </row>
    <row r="363" spans="1:10" ht="25" x14ac:dyDescent="0.35">
      <c r="A363" s="311" t="s">
        <v>260</v>
      </c>
      <c r="B363" s="313" t="s">
        <v>1730</v>
      </c>
      <c r="C363" s="311" t="s">
        <v>200</v>
      </c>
      <c r="D363" s="311" t="s">
        <v>1731</v>
      </c>
      <c r="E363" s="463" t="s">
        <v>263</v>
      </c>
      <c r="F363" s="463"/>
      <c r="G363" s="312" t="s">
        <v>264</v>
      </c>
      <c r="H363" s="315">
        <v>1.9E-2</v>
      </c>
      <c r="I363" s="314">
        <v>20.14</v>
      </c>
      <c r="J363" s="314">
        <v>0.38266</v>
      </c>
    </row>
    <row r="364" spans="1:10" ht="37.5" x14ac:dyDescent="0.35">
      <c r="A364" s="311" t="s">
        <v>260</v>
      </c>
      <c r="B364" s="313" t="s">
        <v>1789</v>
      </c>
      <c r="C364" s="311" t="s">
        <v>200</v>
      </c>
      <c r="D364" s="311" t="s">
        <v>1790</v>
      </c>
      <c r="E364" s="463" t="s">
        <v>1576</v>
      </c>
      <c r="F364" s="463"/>
      <c r="G364" s="312" t="s">
        <v>323</v>
      </c>
      <c r="H364" s="315">
        <v>0.19600000000000001</v>
      </c>
      <c r="I364" s="314">
        <v>18.75</v>
      </c>
      <c r="J364" s="314">
        <v>3.6749999999999998</v>
      </c>
    </row>
    <row r="365" spans="1:10" ht="37.5" x14ac:dyDescent="0.35">
      <c r="A365" s="311" t="s">
        <v>260</v>
      </c>
      <c r="B365" s="313" t="s">
        <v>1791</v>
      </c>
      <c r="C365" s="311" t="s">
        <v>200</v>
      </c>
      <c r="D365" s="311" t="s">
        <v>1792</v>
      </c>
      <c r="E365" s="463" t="s">
        <v>1576</v>
      </c>
      <c r="F365" s="463"/>
      <c r="G365" s="312" t="s">
        <v>353</v>
      </c>
      <c r="H365" s="315">
        <v>0.78500000000000003</v>
      </c>
      <c r="I365" s="314">
        <v>7.22</v>
      </c>
      <c r="J365" s="314">
        <v>5.6677</v>
      </c>
    </row>
    <row r="366" spans="1:10" ht="37.5" x14ac:dyDescent="0.35">
      <c r="A366" s="311" t="s">
        <v>260</v>
      </c>
      <c r="B366" s="313" t="s">
        <v>1793</v>
      </c>
      <c r="C366" s="311" t="s">
        <v>200</v>
      </c>
      <c r="D366" s="311" t="s">
        <v>1794</v>
      </c>
      <c r="E366" s="463" t="s">
        <v>1576</v>
      </c>
      <c r="F366" s="463"/>
      <c r="G366" s="312" t="s">
        <v>323</v>
      </c>
      <c r="H366" s="315">
        <v>0.39300000000000002</v>
      </c>
      <c r="I366" s="314">
        <v>19.600000000000001</v>
      </c>
      <c r="J366" s="314">
        <v>7.7027999999999999</v>
      </c>
    </row>
    <row r="367" spans="1:10" x14ac:dyDescent="0.35">
      <c r="A367" s="316"/>
      <c r="B367" s="316"/>
      <c r="C367" s="316"/>
      <c r="D367" s="316"/>
      <c r="E367" s="316" t="s">
        <v>275</v>
      </c>
      <c r="F367" s="317">
        <v>29.19</v>
      </c>
      <c r="G367" s="316" t="s">
        <v>276</v>
      </c>
      <c r="H367" s="317">
        <v>0</v>
      </c>
      <c r="I367" s="316" t="s">
        <v>277</v>
      </c>
      <c r="J367" s="317">
        <v>29.19</v>
      </c>
    </row>
    <row r="368" spans="1:10" x14ac:dyDescent="0.35">
      <c r="A368" s="316"/>
      <c r="B368" s="316"/>
      <c r="C368" s="316"/>
      <c r="D368" s="316"/>
      <c r="E368" s="316" t="s">
        <v>278</v>
      </c>
      <c r="F368" s="317">
        <v>16.690000000000001</v>
      </c>
      <c r="G368" s="316"/>
      <c r="H368" s="464" t="s">
        <v>279</v>
      </c>
      <c r="I368" s="464"/>
      <c r="J368" s="317">
        <v>96.9</v>
      </c>
    </row>
    <row r="369" spans="1:10" ht="15" thickBot="1" x14ac:dyDescent="0.4">
      <c r="A369" s="333"/>
      <c r="B369" s="333"/>
      <c r="C369" s="333"/>
      <c r="D369" s="333"/>
      <c r="E369" s="333"/>
      <c r="F369" s="333"/>
      <c r="G369" s="333"/>
      <c r="H369" s="335"/>
      <c r="I369" s="333"/>
      <c r="J369" s="334"/>
    </row>
    <row r="370" spans="1:10" ht="15" thickTop="1" x14ac:dyDescent="0.35">
      <c r="A370" s="332"/>
      <c r="B370" s="332"/>
      <c r="C370" s="332"/>
      <c r="D370" s="332"/>
      <c r="E370" s="332"/>
      <c r="F370" s="332"/>
      <c r="G370" s="332"/>
      <c r="H370" s="332"/>
      <c r="I370" s="332"/>
      <c r="J370" s="332"/>
    </row>
    <row r="371" spans="1:10" x14ac:dyDescent="0.35">
      <c r="A371" s="298" t="s">
        <v>417</v>
      </c>
      <c r="B371" s="300" t="s">
        <v>3</v>
      </c>
      <c r="C371" s="298" t="s">
        <v>4</v>
      </c>
      <c r="D371" s="298" t="s">
        <v>5</v>
      </c>
      <c r="E371" s="461" t="s">
        <v>249</v>
      </c>
      <c r="F371" s="461"/>
      <c r="G371" s="299" t="s">
        <v>6</v>
      </c>
      <c r="H371" s="300" t="s">
        <v>7</v>
      </c>
      <c r="I371" s="300" t="s">
        <v>8</v>
      </c>
      <c r="J371" s="300" t="s">
        <v>10</v>
      </c>
    </row>
    <row r="372" spans="1:10" ht="50" x14ac:dyDescent="0.35">
      <c r="A372" s="301" t="s">
        <v>246</v>
      </c>
      <c r="B372" s="303" t="s">
        <v>418</v>
      </c>
      <c r="C372" s="301" t="s">
        <v>200</v>
      </c>
      <c r="D372" s="301" t="s">
        <v>419</v>
      </c>
      <c r="E372" s="462" t="s">
        <v>1736</v>
      </c>
      <c r="F372" s="462"/>
      <c r="G372" s="302" t="s">
        <v>264</v>
      </c>
      <c r="H372" s="305">
        <v>1</v>
      </c>
      <c r="I372" s="304">
        <v>10.32</v>
      </c>
      <c r="J372" s="304">
        <v>10.32</v>
      </c>
    </row>
    <row r="373" spans="1:10" ht="25" x14ac:dyDescent="0.35">
      <c r="A373" s="306" t="s">
        <v>251</v>
      </c>
      <c r="B373" s="308" t="s">
        <v>1739</v>
      </c>
      <c r="C373" s="306" t="s">
        <v>200</v>
      </c>
      <c r="D373" s="306" t="s">
        <v>1740</v>
      </c>
      <c r="E373" s="465" t="s">
        <v>254</v>
      </c>
      <c r="F373" s="465"/>
      <c r="G373" s="307" t="s">
        <v>201</v>
      </c>
      <c r="H373" s="310">
        <v>3.9199999999999999E-2</v>
      </c>
      <c r="I373" s="309">
        <v>34.049999999999997</v>
      </c>
      <c r="J373" s="309">
        <v>1.33</v>
      </c>
    </row>
    <row r="374" spans="1:10" ht="25" x14ac:dyDescent="0.35">
      <c r="A374" s="306" t="s">
        <v>251</v>
      </c>
      <c r="B374" s="308" t="s">
        <v>1737</v>
      </c>
      <c r="C374" s="306" t="s">
        <v>200</v>
      </c>
      <c r="D374" s="306" t="s">
        <v>1738</v>
      </c>
      <c r="E374" s="465" t="s">
        <v>254</v>
      </c>
      <c r="F374" s="465"/>
      <c r="G374" s="307" t="s">
        <v>201</v>
      </c>
      <c r="H374" s="310">
        <v>6.4000000000000003E-3</v>
      </c>
      <c r="I374" s="309">
        <v>26.56</v>
      </c>
      <c r="J374" s="309">
        <v>0.16</v>
      </c>
    </row>
    <row r="375" spans="1:10" ht="25" x14ac:dyDescent="0.35">
      <c r="A375" s="306" t="s">
        <v>251</v>
      </c>
      <c r="B375" s="308" t="s">
        <v>1749</v>
      </c>
      <c r="C375" s="306" t="s">
        <v>200</v>
      </c>
      <c r="D375" s="306" t="s">
        <v>1750</v>
      </c>
      <c r="E375" s="465" t="s">
        <v>1736</v>
      </c>
      <c r="F375" s="465"/>
      <c r="G375" s="307" t="s">
        <v>264</v>
      </c>
      <c r="H375" s="310">
        <v>1</v>
      </c>
      <c r="I375" s="309">
        <v>8.15</v>
      </c>
      <c r="J375" s="309">
        <v>8.15</v>
      </c>
    </row>
    <row r="376" spans="1:10" ht="37.5" x14ac:dyDescent="0.35">
      <c r="A376" s="311" t="s">
        <v>260</v>
      </c>
      <c r="B376" s="313" t="s">
        <v>1743</v>
      </c>
      <c r="C376" s="311" t="s">
        <v>200</v>
      </c>
      <c r="D376" s="311" t="s">
        <v>1744</v>
      </c>
      <c r="E376" s="463" t="s">
        <v>263</v>
      </c>
      <c r="F376" s="463"/>
      <c r="G376" s="312" t="s">
        <v>226</v>
      </c>
      <c r="H376" s="315">
        <v>0.54300000000000004</v>
      </c>
      <c r="I376" s="314">
        <v>0.2</v>
      </c>
      <c r="J376" s="314">
        <v>0.1086</v>
      </c>
    </row>
    <row r="377" spans="1:10" ht="25" x14ac:dyDescent="0.35">
      <c r="A377" s="311" t="s">
        <v>260</v>
      </c>
      <c r="B377" s="313" t="s">
        <v>1741</v>
      </c>
      <c r="C377" s="311" t="s">
        <v>200</v>
      </c>
      <c r="D377" s="311" t="s">
        <v>1742</v>
      </c>
      <c r="E377" s="463" t="s">
        <v>263</v>
      </c>
      <c r="F377" s="463"/>
      <c r="G377" s="312" t="s">
        <v>264</v>
      </c>
      <c r="H377" s="315">
        <v>2.5000000000000001E-2</v>
      </c>
      <c r="I377" s="314">
        <v>23.55</v>
      </c>
      <c r="J377" s="314">
        <v>0.58875</v>
      </c>
    </row>
    <row r="378" spans="1:10" x14ac:dyDescent="0.35">
      <c r="A378" s="316"/>
      <c r="B378" s="316"/>
      <c r="C378" s="316"/>
      <c r="D378" s="316"/>
      <c r="E378" s="316" t="s">
        <v>275</v>
      </c>
      <c r="F378" s="317">
        <v>1.29</v>
      </c>
      <c r="G378" s="316" t="s">
        <v>276</v>
      </c>
      <c r="H378" s="317">
        <v>0</v>
      </c>
      <c r="I378" s="316" t="s">
        <v>277</v>
      </c>
      <c r="J378" s="317">
        <v>1.29</v>
      </c>
    </row>
    <row r="379" spans="1:10" x14ac:dyDescent="0.35">
      <c r="A379" s="316"/>
      <c r="B379" s="316"/>
      <c r="C379" s="316"/>
      <c r="D379" s="316"/>
      <c r="E379" s="316" t="s">
        <v>278</v>
      </c>
      <c r="F379" s="317">
        <v>2.14</v>
      </c>
      <c r="G379" s="316"/>
      <c r="H379" s="464" t="s">
        <v>279</v>
      </c>
      <c r="I379" s="464"/>
      <c r="J379" s="317">
        <v>12.46</v>
      </c>
    </row>
    <row r="380" spans="1:10" ht="15" thickBot="1" x14ac:dyDescent="0.4">
      <c r="A380" s="333"/>
      <c r="B380" s="333"/>
      <c r="C380" s="333"/>
      <c r="D380" s="333"/>
      <c r="E380" s="333"/>
      <c r="F380" s="333"/>
      <c r="G380" s="333"/>
      <c r="H380" s="335"/>
      <c r="I380" s="333"/>
      <c r="J380" s="334"/>
    </row>
    <row r="381" spans="1:10" ht="15" thickTop="1" x14ac:dyDescent="0.35">
      <c r="A381" s="332"/>
      <c r="B381" s="332"/>
      <c r="C381" s="332"/>
      <c r="D381" s="332"/>
      <c r="E381" s="332"/>
      <c r="F381" s="332"/>
      <c r="G381" s="332"/>
      <c r="H381" s="332"/>
      <c r="I381" s="332"/>
      <c r="J381" s="332"/>
    </row>
    <row r="382" spans="1:10" x14ac:dyDescent="0.35">
      <c r="A382" s="298" t="s">
        <v>420</v>
      </c>
      <c r="B382" s="300" t="s">
        <v>3</v>
      </c>
      <c r="C382" s="298" t="s">
        <v>4</v>
      </c>
      <c r="D382" s="298" t="s">
        <v>5</v>
      </c>
      <c r="E382" s="461" t="s">
        <v>249</v>
      </c>
      <c r="F382" s="461"/>
      <c r="G382" s="299" t="s">
        <v>6</v>
      </c>
      <c r="H382" s="300" t="s">
        <v>7</v>
      </c>
      <c r="I382" s="300" t="s">
        <v>8</v>
      </c>
      <c r="J382" s="300" t="s">
        <v>10</v>
      </c>
    </row>
    <row r="383" spans="1:10" ht="50" x14ac:dyDescent="0.35">
      <c r="A383" s="301" t="s">
        <v>246</v>
      </c>
      <c r="B383" s="303" t="s">
        <v>421</v>
      </c>
      <c r="C383" s="301" t="s">
        <v>200</v>
      </c>
      <c r="D383" s="301" t="s">
        <v>422</v>
      </c>
      <c r="E383" s="462" t="s">
        <v>1736</v>
      </c>
      <c r="F383" s="462"/>
      <c r="G383" s="302" t="s">
        <v>264</v>
      </c>
      <c r="H383" s="305">
        <v>1</v>
      </c>
      <c r="I383" s="304">
        <v>8.6</v>
      </c>
      <c r="J383" s="304">
        <v>8.6</v>
      </c>
    </row>
    <row r="384" spans="1:10" ht="25" x14ac:dyDescent="0.35">
      <c r="A384" s="306" t="s">
        <v>251</v>
      </c>
      <c r="B384" s="308" t="s">
        <v>1737</v>
      </c>
      <c r="C384" s="306" t="s">
        <v>200</v>
      </c>
      <c r="D384" s="306" t="s">
        <v>1738</v>
      </c>
      <c r="E384" s="465" t="s">
        <v>254</v>
      </c>
      <c r="F384" s="465"/>
      <c r="G384" s="307" t="s">
        <v>201</v>
      </c>
      <c r="H384" s="310">
        <v>4.1999999999999997E-3</v>
      </c>
      <c r="I384" s="309">
        <v>26.56</v>
      </c>
      <c r="J384" s="309">
        <v>0.11</v>
      </c>
    </row>
    <row r="385" spans="1:10" ht="25" x14ac:dyDescent="0.35">
      <c r="A385" s="306" t="s">
        <v>251</v>
      </c>
      <c r="B385" s="308" t="s">
        <v>1751</v>
      </c>
      <c r="C385" s="306" t="s">
        <v>200</v>
      </c>
      <c r="D385" s="306" t="s">
        <v>1752</v>
      </c>
      <c r="E385" s="465" t="s">
        <v>1736</v>
      </c>
      <c r="F385" s="465"/>
      <c r="G385" s="307" t="s">
        <v>264</v>
      </c>
      <c r="H385" s="310">
        <v>1</v>
      </c>
      <c r="I385" s="309">
        <v>6.97</v>
      </c>
      <c r="J385" s="309">
        <v>6.97</v>
      </c>
    </row>
    <row r="386" spans="1:10" ht="25" x14ac:dyDescent="0.35">
      <c r="A386" s="306" t="s">
        <v>251</v>
      </c>
      <c r="B386" s="308" t="s">
        <v>1739</v>
      </c>
      <c r="C386" s="306" t="s">
        <v>200</v>
      </c>
      <c r="D386" s="306" t="s">
        <v>1740</v>
      </c>
      <c r="E386" s="465" t="s">
        <v>254</v>
      </c>
      <c r="F386" s="465"/>
      <c r="G386" s="307" t="s">
        <v>201</v>
      </c>
      <c r="H386" s="310">
        <v>2.5700000000000001E-2</v>
      </c>
      <c r="I386" s="309">
        <v>34.049999999999997</v>
      </c>
      <c r="J386" s="309">
        <v>0.87</v>
      </c>
    </row>
    <row r="387" spans="1:10" ht="25" x14ac:dyDescent="0.35">
      <c r="A387" s="311" t="s">
        <v>260</v>
      </c>
      <c r="B387" s="313" t="s">
        <v>1741</v>
      </c>
      <c r="C387" s="311" t="s">
        <v>200</v>
      </c>
      <c r="D387" s="311" t="s">
        <v>1742</v>
      </c>
      <c r="E387" s="463" t="s">
        <v>263</v>
      </c>
      <c r="F387" s="463"/>
      <c r="G387" s="312" t="s">
        <v>264</v>
      </c>
      <c r="H387" s="315">
        <v>2.5000000000000001E-2</v>
      </c>
      <c r="I387" s="314">
        <v>23.55</v>
      </c>
      <c r="J387" s="314">
        <v>0.58875</v>
      </c>
    </row>
    <row r="388" spans="1:10" ht="37.5" x14ac:dyDescent="0.35">
      <c r="A388" s="311" t="s">
        <v>260</v>
      </c>
      <c r="B388" s="313" t="s">
        <v>1743</v>
      </c>
      <c r="C388" s="311" t="s">
        <v>200</v>
      </c>
      <c r="D388" s="311" t="s">
        <v>1744</v>
      </c>
      <c r="E388" s="463" t="s">
        <v>263</v>
      </c>
      <c r="F388" s="463"/>
      <c r="G388" s="312" t="s">
        <v>226</v>
      </c>
      <c r="H388" s="315">
        <v>0.36699999999999999</v>
      </c>
      <c r="I388" s="314">
        <v>0.2</v>
      </c>
      <c r="J388" s="314">
        <v>7.3400000000000007E-2</v>
      </c>
    </row>
    <row r="389" spans="1:10" x14ac:dyDescent="0.35">
      <c r="A389" s="316"/>
      <c r="B389" s="316"/>
      <c r="C389" s="316"/>
      <c r="D389" s="316"/>
      <c r="E389" s="316" t="s">
        <v>275</v>
      </c>
      <c r="F389" s="317">
        <v>0.82</v>
      </c>
      <c r="G389" s="316" t="s">
        <v>276</v>
      </c>
      <c r="H389" s="317">
        <v>0</v>
      </c>
      <c r="I389" s="316" t="s">
        <v>277</v>
      </c>
      <c r="J389" s="317">
        <v>0.82</v>
      </c>
    </row>
    <row r="390" spans="1:10" x14ac:dyDescent="0.35">
      <c r="A390" s="316"/>
      <c r="B390" s="316"/>
      <c r="C390" s="316"/>
      <c r="D390" s="316"/>
      <c r="E390" s="316" t="s">
        <v>278</v>
      </c>
      <c r="F390" s="317">
        <v>1.78</v>
      </c>
      <c r="G390" s="316"/>
      <c r="H390" s="464" t="s">
        <v>279</v>
      </c>
      <c r="I390" s="464"/>
      <c r="J390" s="317">
        <v>10.38</v>
      </c>
    </row>
    <row r="391" spans="1:10" ht="15" thickBot="1" x14ac:dyDescent="0.4">
      <c r="A391" s="333"/>
      <c r="B391" s="333"/>
      <c r="C391" s="333"/>
      <c r="D391" s="333"/>
      <c r="E391" s="333"/>
      <c r="F391" s="333"/>
      <c r="G391" s="333"/>
      <c r="H391" s="335"/>
      <c r="I391" s="333"/>
      <c r="J391" s="334"/>
    </row>
    <row r="392" spans="1:10" ht="15" thickTop="1" x14ac:dyDescent="0.35">
      <c r="A392" s="332"/>
      <c r="B392" s="332"/>
      <c r="C392" s="332"/>
      <c r="D392" s="332"/>
      <c r="E392" s="332"/>
      <c r="F392" s="332"/>
      <c r="G392" s="332"/>
      <c r="H392" s="332"/>
      <c r="I392" s="332"/>
      <c r="J392" s="332"/>
    </row>
    <row r="393" spans="1:10" x14ac:dyDescent="0.35">
      <c r="A393" s="298" t="s">
        <v>423</v>
      </c>
      <c r="B393" s="300" t="s">
        <v>3</v>
      </c>
      <c r="C393" s="298" t="s">
        <v>4</v>
      </c>
      <c r="D393" s="298" t="s">
        <v>5</v>
      </c>
      <c r="E393" s="461" t="s">
        <v>249</v>
      </c>
      <c r="F393" s="461"/>
      <c r="G393" s="299" t="s">
        <v>6</v>
      </c>
      <c r="H393" s="300" t="s">
        <v>7</v>
      </c>
      <c r="I393" s="300" t="s">
        <v>8</v>
      </c>
      <c r="J393" s="300" t="s">
        <v>10</v>
      </c>
    </row>
    <row r="394" spans="1:10" ht="50" x14ac:dyDescent="0.35">
      <c r="A394" s="301" t="s">
        <v>246</v>
      </c>
      <c r="B394" s="303" t="s">
        <v>424</v>
      </c>
      <c r="C394" s="301" t="s">
        <v>200</v>
      </c>
      <c r="D394" s="301" t="s">
        <v>425</v>
      </c>
      <c r="E394" s="462" t="s">
        <v>1736</v>
      </c>
      <c r="F394" s="462"/>
      <c r="G394" s="302" t="s">
        <v>264</v>
      </c>
      <c r="H394" s="305">
        <v>1</v>
      </c>
      <c r="I394" s="304">
        <v>14.26</v>
      </c>
      <c r="J394" s="304">
        <v>14.26</v>
      </c>
    </row>
    <row r="395" spans="1:10" ht="25" x14ac:dyDescent="0.35">
      <c r="A395" s="306" t="s">
        <v>251</v>
      </c>
      <c r="B395" s="308" t="s">
        <v>1737</v>
      </c>
      <c r="C395" s="306" t="s">
        <v>200</v>
      </c>
      <c r="D395" s="306" t="s">
        <v>1738</v>
      </c>
      <c r="E395" s="465" t="s">
        <v>254</v>
      </c>
      <c r="F395" s="465"/>
      <c r="G395" s="307" t="s">
        <v>201</v>
      </c>
      <c r="H395" s="310">
        <v>1.7500000000000002E-2</v>
      </c>
      <c r="I395" s="309">
        <v>26.56</v>
      </c>
      <c r="J395" s="309">
        <v>0.46</v>
      </c>
    </row>
    <row r="396" spans="1:10" ht="25" x14ac:dyDescent="0.35">
      <c r="A396" s="306" t="s">
        <v>251</v>
      </c>
      <c r="B396" s="308" t="s">
        <v>1734</v>
      </c>
      <c r="C396" s="306" t="s">
        <v>200</v>
      </c>
      <c r="D396" s="306" t="s">
        <v>1735</v>
      </c>
      <c r="E396" s="465" t="s">
        <v>1736</v>
      </c>
      <c r="F396" s="465"/>
      <c r="G396" s="307" t="s">
        <v>264</v>
      </c>
      <c r="H396" s="310">
        <v>1</v>
      </c>
      <c r="I396" s="309">
        <v>9.36</v>
      </c>
      <c r="J396" s="309">
        <v>9.36</v>
      </c>
    </row>
    <row r="397" spans="1:10" ht="25" x14ac:dyDescent="0.35">
      <c r="A397" s="306" t="s">
        <v>251</v>
      </c>
      <c r="B397" s="308" t="s">
        <v>1739</v>
      </c>
      <c r="C397" s="306" t="s">
        <v>200</v>
      </c>
      <c r="D397" s="306" t="s">
        <v>1740</v>
      </c>
      <c r="E397" s="465" t="s">
        <v>254</v>
      </c>
      <c r="F397" s="465"/>
      <c r="G397" s="307" t="s">
        <v>201</v>
      </c>
      <c r="H397" s="310">
        <v>0.1069</v>
      </c>
      <c r="I397" s="309">
        <v>34.049999999999997</v>
      </c>
      <c r="J397" s="309">
        <v>3.63</v>
      </c>
    </row>
    <row r="398" spans="1:10" ht="25" x14ac:dyDescent="0.35">
      <c r="A398" s="311" t="s">
        <v>260</v>
      </c>
      <c r="B398" s="313" t="s">
        <v>1741</v>
      </c>
      <c r="C398" s="311" t="s">
        <v>200</v>
      </c>
      <c r="D398" s="311" t="s">
        <v>1742</v>
      </c>
      <c r="E398" s="463" t="s">
        <v>263</v>
      </c>
      <c r="F398" s="463"/>
      <c r="G398" s="312" t="s">
        <v>264</v>
      </c>
      <c r="H398" s="315">
        <v>2.5000000000000001E-2</v>
      </c>
      <c r="I398" s="314">
        <v>23.55</v>
      </c>
      <c r="J398" s="314">
        <v>0.58875</v>
      </c>
    </row>
    <row r="399" spans="1:10" ht="37.5" x14ac:dyDescent="0.35">
      <c r="A399" s="311" t="s">
        <v>260</v>
      </c>
      <c r="B399" s="313" t="s">
        <v>1743</v>
      </c>
      <c r="C399" s="311" t="s">
        <v>200</v>
      </c>
      <c r="D399" s="311" t="s">
        <v>1744</v>
      </c>
      <c r="E399" s="463" t="s">
        <v>263</v>
      </c>
      <c r="F399" s="463"/>
      <c r="G399" s="312" t="s">
        <v>226</v>
      </c>
      <c r="H399" s="315">
        <v>1.19</v>
      </c>
      <c r="I399" s="314">
        <v>0.2</v>
      </c>
      <c r="J399" s="314">
        <v>0.23799999999999999</v>
      </c>
    </row>
    <row r="400" spans="1:10" x14ac:dyDescent="0.35">
      <c r="A400" s="316"/>
      <c r="B400" s="316"/>
      <c r="C400" s="316"/>
      <c r="D400" s="316"/>
      <c r="E400" s="316" t="s">
        <v>275</v>
      </c>
      <c r="F400" s="317">
        <v>4.49</v>
      </c>
      <c r="G400" s="316" t="s">
        <v>276</v>
      </c>
      <c r="H400" s="317">
        <v>0</v>
      </c>
      <c r="I400" s="316" t="s">
        <v>277</v>
      </c>
      <c r="J400" s="317">
        <v>4.49</v>
      </c>
    </row>
    <row r="401" spans="1:10" x14ac:dyDescent="0.35">
      <c r="A401" s="316"/>
      <c r="B401" s="316"/>
      <c r="C401" s="316"/>
      <c r="D401" s="316"/>
      <c r="E401" s="316" t="s">
        <v>278</v>
      </c>
      <c r="F401" s="317">
        <v>2.96</v>
      </c>
      <c r="G401" s="316"/>
      <c r="H401" s="464" t="s">
        <v>279</v>
      </c>
      <c r="I401" s="464"/>
      <c r="J401" s="317">
        <v>17.22</v>
      </c>
    </row>
    <row r="402" spans="1:10" ht="15" thickBot="1" x14ac:dyDescent="0.4">
      <c r="A402" s="333"/>
      <c r="B402" s="333"/>
      <c r="C402" s="333"/>
      <c r="D402" s="333"/>
      <c r="E402" s="333"/>
      <c r="F402" s="333"/>
      <c r="G402" s="333"/>
      <c r="H402" s="335"/>
      <c r="I402" s="333"/>
      <c r="J402" s="334"/>
    </row>
    <row r="403" spans="1:10" ht="15" thickTop="1" x14ac:dyDescent="0.35">
      <c r="A403" s="332"/>
      <c r="B403" s="332"/>
      <c r="C403" s="332"/>
      <c r="D403" s="332"/>
      <c r="E403" s="332"/>
      <c r="F403" s="332"/>
      <c r="G403" s="332"/>
      <c r="H403" s="332"/>
      <c r="I403" s="332"/>
      <c r="J403" s="332"/>
    </row>
    <row r="404" spans="1:10" x14ac:dyDescent="0.35">
      <c r="A404" s="298" t="s">
        <v>426</v>
      </c>
      <c r="B404" s="300" t="s">
        <v>3</v>
      </c>
      <c r="C404" s="298" t="s">
        <v>4</v>
      </c>
      <c r="D404" s="298" t="s">
        <v>5</v>
      </c>
      <c r="E404" s="461" t="s">
        <v>249</v>
      </c>
      <c r="F404" s="461"/>
      <c r="G404" s="299" t="s">
        <v>6</v>
      </c>
      <c r="H404" s="300" t="s">
        <v>7</v>
      </c>
      <c r="I404" s="300" t="s">
        <v>8</v>
      </c>
      <c r="J404" s="300" t="s">
        <v>10</v>
      </c>
    </row>
    <row r="405" spans="1:10" ht="37.5" x14ac:dyDescent="0.35">
      <c r="A405" s="301" t="s">
        <v>246</v>
      </c>
      <c r="B405" s="303" t="s">
        <v>427</v>
      </c>
      <c r="C405" s="301" t="s">
        <v>214</v>
      </c>
      <c r="D405" s="301" t="s">
        <v>428</v>
      </c>
      <c r="E405" s="462" t="s">
        <v>1780</v>
      </c>
      <c r="F405" s="462"/>
      <c r="G405" s="302" t="s">
        <v>217</v>
      </c>
      <c r="H405" s="305">
        <v>1</v>
      </c>
      <c r="I405" s="304">
        <v>778.29</v>
      </c>
      <c r="J405" s="304">
        <v>778.29</v>
      </c>
    </row>
    <row r="406" spans="1:10" ht="37.5" x14ac:dyDescent="0.35">
      <c r="A406" s="306" t="s">
        <v>251</v>
      </c>
      <c r="B406" s="308" t="s">
        <v>1757</v>
      </c>
      <c r="C406" s="306" t="s">
        <v>200</v>
      </c>
      <c r="D406" s="306" t="s">
        <v>1758</v>
      </c>
      <c r="E406" s="465" t="s">
        <v>1679</v>
      </c>
      <c r="F406" s="465"/>
      <c r="G406" s="307" t="s">
        <v>1685</v>
      </c>
      <c r="H406" s="310">
        <v>0.13</v>
      </c>
      <c r="I406" s="309">
        <v>0.55000000000000004</v>
      </c>
      <c r="J406" s="309">
        <v>7.0000000000000007E-2</v>
      </c>
    </row>
    <row r="407" spans="1:10" ht="37.5" x14ac:dyDescent="0.35">
      <c r="A407" s="306" t="s">
        <v>251</v>
      </c>
      <c r="B407" s="308" t="s">
        <v>1755</v>
      </c>
      <c r="C407" s="306" t="s">
        <v>200</v>
      </c>
      <c r="D407" s="306" t="s">
        <v>1756</v>
      </c>
      <c r="E407" s="465" t="s">
        <v>1679</v>
      </c>
      <c r="F407" s="465"/>
      <c r="G407" s="307" t="s">
        <v>1680</v>
      </c>
      <c r="H407" s="310">
        <v>9.4E-2</v>
      </c>
      <c r="I407" s="309">
        <v>1.47</v>
      </c>
      <c r="J407" s="309">
        <v>0.13</v>
      </c>
    </row>
    <row r="408" spans="1:10" ht="25" x14ac:dyDescent="0.35">
      <c r="A408" s="306" t="s">
        <v>251</v>
      </c>
      <c r="B408" s="308" t="s">
        <v>256</v>
      </c>
      <c r="C408" s="306" t="s">
        <v>200</v>
      </c>
      <c r="D408" s="306" t="s">
        <v>247</v>
      </c>
      <c r="E408" s="465" t="s">
        <v>254</v>
      </c>
      <c r="F408" s="465"/>
      <c r="G408" s="307" t="s">
        <v>201</v>
      </c>
      <c r="H408" s="310">
        <v>1.345</v>
      </c>
      <c r="I408" s="309">
        <v>25.81</v>
      </c>
      <c r="J408" s="309">
        <v>34.71</v>
      </c>
    </row>
    <row r="409" spans="1:10" ht="25" x14ac:dyDescent="0.35">
      <c r="A409" s="306" t="s">
        <v>251</v>
      </c>
      <c r="B409" s="308" t="s">
        <v>255</v>
      </c>
      <c r="C409" s="306" t="s">
        <v>200</v>
      </c>
      <c r="D409" s="306" t="s">
        <v>248</v>
      </c>
      <c r="E409" s="465" t="s">
        <v>254</v>
      </c>
      <c r="F409" s="465"/>
      <c r="G409" s="307" t="s">
        <v>201</v>
      </c>
      <c r="H409" s="310">
        <v>0.224</v>
      </c>
      <c r="I409" s="309">
        <v>34.28</v>
      </c>
      <c r="J409" s="309">
        <v>7.67</v>
      </c>
    </row>
    <row r="410" spans="1:10" ht="25" x14ac:dyDescent="0.35">
      <c r="A410" s="306" t="s">
        <v>251</v>
      </c>
      <c r="B410" s="308" t="s">
        <v>1579</v>
      </c>
      <c r="C410" s="306" t="s">
        <v>200</v>
      </c>
      <c r="D410" s="306" t="s">
        <v>1580</v>
      </c>
      <c r="E410" s="465" t="s">
        <v>254</v>
      </c>
      <c r="F410" s="465"/>
      <c r="G410" s="307" t="s">
        <v>201</v>
      </c>
      <c r="H410" s="310">
        <v>0.224</v>
      </c>
      <c r="I410" s="309">
        <v>33.68</v>
      </c>
      <c r="J410" s="309">
        <v>7.54</v>
      </c>
    </row>
    <row r="411" spans="1:10" ht="50" x14ac:dyDescent="0.35">
      <c r="A411" s="311" t="s">
        <v>260</v>
      </c>
      <c r="B411" s="313" t="s">
        <v>1759</v>
      </c>
      <c r="C411" s="311" t="s">
        <v>200</v>
      </c>
      <c r="D411" s="311" t="s">
        <v>1760</v>
      </c>
      <c r="E411" s="463" t="s">
        <v>263</v>
      </c>
      <c r="F411" s="463"/>
      <c r="G411" s="312" t="s">
        <v>217</v>
      </c>
      <c r="H411" s="315">
        <v>1.103</v>
      </c>
      <c r="I411" s="314">
        <v>660.18</v>
      </c>
      <c r="J411" s="314">
        <v>728.17854</v>
      </c>
    </row>
    <row r="412" spans="1:10" x14ac:dyDescent="0.35">
      <c r="A412" s="316"/>
      <c r="B412" s="316"/>
      <c r="C412" s="316"/>
      <c r="D412" s="316"/>
      <c r="E412" s="316" t="s">
        <v>275</v>
      </c>
      <c r="F412" s="317">
        <v>33.08</v>
      </c>
      <c r="G412" s="316" t="s">
        <v>276</v>
      </c>
      <c r="H412" s="317">
        <v>0</v>
      </c>
      <c r="I412" s="316" t="s">
        <v>277</v>
      </c>
      <c r="J412" s="317">
        <v>33.08</v>
      </c>
    </row>
    <row r="413" spans="1:10" x14ac:dyDescent="0.35">
      <c r="A413" s="316"/>
      <c r="B413" s="316"/>
      <c r="C413" s="316"/>
      <c r="D413" s="316"/>
      <c r="E413" s="316" t="s">
        <v>278</v>
      </c>
      <c r="F413" s="317">
        <v>161.96</v>
      </c>
      <c r="G413" s="316"/>
      <c r="H413" s="464" t="s">
        <v>279</v>
      </c>
      <c r="I413" s="464"/>
      <c r="J413" s="317">
        <v>940.25</v>
      </c>
    </row>
    <row r="414" spans="1:10" ht="15" thickBot="1" x14ac:dyDescent="0.4">
      <c r="A414" s="333"/>
      <c r="B414" s="333"/>
      <c r="C414" s="333"/>
      <c r="D414" s="333"/>
      <c r="E414" s="333"/>
      <c r="F414" s="333"/>
      <c r="G414" s="333"/>
      <c r="H414" s="335"/>
      <c r="I414" s="333"/>
      <c r="J414" s="334"/>
    </row>
    <row r="415" spans="1:10" ht="15" thickTop="1" x14ac:dyDescent="0.35">
      <c r="A415" s="332"/>
      <c r="B415" s="332"/>
      <c r="C415" s="332"/>
      <c r="D415" s="332"/>
      <c r="E415" s="332"/>
      <c r="F415" s="332"/>
      <c r="G415" s="332"/>
      <c r="H415" s="332"/>
      <c r="I415" s="332"/>
      <c r="J415" s="332"/>
    </row>
    <row r="416" spans="1:10" x14ac:dyDescent="0.35">
      <c r="A416" s="341" t="s">
        <v>429</v>
      </c>
      <c r="B416" s="342" t="s">
        <v>3</v>
      </c>
      <c r="C416" s="341" t="s">
        <v>4</v>
      </c>
      <c r="D416" s="341" t="s">
        <v>5</v>
      </c>
      <c r="E416" s="457" t="s">
        <v>249</v>
      </c>
      <c r="F416" s="457"/>
      <c r="G416" s="343" t="s">
        <v>6</v>
      </c>
      <c r="H416" s="342" t="s">
        <v>7</v>
      </c>
      <c r="I416" s="342" t="s">
        <v>8</v>
      </c>
      <c r="J416" s="342" t="s">
        <v>10</v>
      </c>
    </row>
    <row r="417" spans="1:10" ht="14.5" customHeight="1" x14ac:dyDescent="0.35">
      <c r="A417" s="344" t="s">
        <v>246</v>
      </c>
      <c r="B417" s="345" t="s">
        <v>409</v>
      </c>
      <c r="C417" s="344" t="s">
        <v>214</v>
      </c>
      <c r="D417" s="344" t="s">
        <v>410</v>
      </c>
      <c r="E417" s="458" t="s">
        <v>1780</v>
      </c>
      <c r="F417" s="458"/>
      <c r="G417" s="346" t="s">
        <v>217</v>
      </c>
      <c r="H417" s="347">
        <v>1</v>
      </c>
      <c r="I417" s="348">
        <v>228.19</v>
      </c>
      <c r="J417" s="348">
        <v>228.19</v>
      </c>
    </row>
    <row r="418" spans="1:10" ht="26.5" customHeight="1" x14ac:dyDescent="0.35">
      <c r="A418" s="349" t="s">
        <v>251</v>
      </c>
      <c r="B418" s="350" t="s">
        <v>1781</v>
      </c>
      <c r="C418" s="349" t="s">
        <v>200</v>
      </c>
      <c r="D418" s="349" t="s">
        <v>1782</v>
      </c>
      <c r="E418" s="459" t="s">
        <v>254</v>
      </c>
      <c r="F418" s="459"/>
      <c r="G418" s="351" t="s">
        <v>201</v>
      </c>
      <c r="H418" s="352">
        <v>3.9E-2</v>
      </c>
      <c r="I418" s="353">
        <v>47.2</v>
      </c>
      <c r="J418" s="353">
        <v>1.84</v>
      </c>
    </row>
    <row r="419" spans="1:10" ht="26.5" customHeight="1" x14ac:dyDescent="0.35">
      <c r="A419" s="349" t="s">
        <v>251</v>
      </c>
      <c r="B419" s="350" t="s">
        <v>1783</v>
      </c>
      <c r="C419" s="349" t="s">
        <v>200</v>
      </c>
      <c r="D419" s="349" t="s">
        <v>1784</v>
      </c>
      <c r="E419" s="459" t="s">
        <v>254</v>
      </c>
      <c r="F419" s="459"/>
      <c r="G419" s="351" t="s">
        <v>201</v>
      </c>
      <c r="H419" s="352">
        <v>8.9999999999999993E-3</v>
      </c>
      <c r="I419" s="353">
        <v>150.71</v>
      </c>
      <c r="J419" s="353">
        <v>1.35</v>
      </c>
    </row>
    <row r="420" spans="1:10" x14ac:dyDescent="0.35">
      <c r="A420" s="356" t="s">
        <v>260</v>
      </c>
      <c r="B420" s="357" t="s">
        <v>2666</v>
      </c>
      <c r="C420" s="356" t="s">
        <v>1803</v>
      </c>
      <c r="D420" s="356" t="s">
        <v>2667</v>
      </c>
      <c r="E420" s="475" t="s">
        <v>1986</v>
      </c>
      <c r="F420" s="475"/>
      <c r="G420" s="358" t="s">
        <v>1834</v>
      </c>
      <c r="H420" s="359">
        <v>1</v>
      </c>
      <c r="I420" s="360">
        <v>225</v>
      </c>
      <c r="J420" s="360">
        <v>225</v>
      </c>
    </row>
    <row r="421" spans="1:10" x14ac:dyDescent="0.35">
      <c r="A421" s="354"/>
      <c r="B421" s="354"/>
      <c r="C421" s="354"/>
      <c r="D421" s="354"/>
      <c r="E421" s="354" t="s">
        <v>275</v>
      </c>
      <c r="F421" s="355">
        <v>2.77</v>
      </c>
      <c r="G421" s="354" t="s">
        <v>276</v>
      </c>
      <c r="H421" s="355">
        <v>0</v>
      </c>
      <c r="I421" s="354" t="s">
        <v>277</v>
      </c>
      <c r="J421" s="355">
        <v>2.77</v>
      </c>
    </row>
    <row r="422" spans="1:10" ht="14.5" customHeight="1" x14ac:dyDescent="0.35">
      <c r="A422" s="354"/>
      <c r="B422" s="354"/>
      <c r="C422" s="354"/>
      <c r="D422" s="354"/>
      <c r="E422" s="354" t="s">
        <v>278</v>
      </c>
      <c r="F422" s="355">
        <v>47.48</v>
      </c>
      <c r="G422" s="354"/>
      <c r="H422" s="460" t="s">
        <v>279</v>
      </c>
      <c r="I422" s="460"/>
      <c r="J422" s="355">
        <v>275.67</v>
      </c>
    </row>
    <row r="423" spans="1:10" ht="15" thickBot="1" x14ac:dyDescent="0.4">
      <c r="A423" s="333"/>
      <c r="B423" s="333"/>
      <c r="C423" s="333"/>
      <c r="D423" s="333"/>
      <c r="E423" s="333"/>
      <c r="F423" s="333"/>
      <c r="G423" s="333"/>
      <c r="H423" s="335"/>
      <c r="I423" s="333"/>
      <c r="J423" s="334"/>
    </row>
    <row r="424" spans="1:10" ht="15" thickTop="1" x14ac:dyDescent="0.35">
      <c r="A424" s="332"/>
      <c r="B424" s="332"/>
      <c r="C424" s="332"/>
      <c r="D424" s="332"/>
      <c r="E424" s="332"/>
      <c r="F424" s="332"/>
      <c r="G424" s="332"/>
      <c r="H424" s="332"/>
      <c r="I424" s="332"/>
      <c r="J424" s="332"/>
    </row>
    <row r="425" spans="1:10" x14ac:dyDescent="0.35">
      <c r="A425" s="329" t="s">
        <v>209</v>
      </c>
      <c r="B425" s="329"/>
      <c r="C425" s="329"/>
      <c r="D425" s="329" t="s">
        <v>430</v>
      </c>
      <c r="E425" s="329"/>
      <c r="F425" s="472"/>
      <c r="G425" s="472"/>
      <c r="H425" s="330"/>
      <c r="I425" s="329"/>
      <c r="J425" s="331">
        <v>84746.07</v>
      </c>
    </row>
    <row r="426" spans="1:10" x14ac:dyDescent="0.35">
      <c r="A426" s="298" t="s">
        <v>431</v>
      </c>
      <c r="B426" s="300" t="s">
        <v>3</v>
      </c>
      <c r="C426" s="298" t="s">
        <v>4</v>
      </c>
      <c r="D426" s="298" t="s">
        <v>5</v>
      </c>
      <c r="E426" s="461" t="s">
        <v>249</v>
      </c>
      <c r="F426" s="461"/>
      <c r="G426" s="299" t="s">
        <v>6</v>
      </c>
      <c r="H426" s="300" t="s">
        <v>7</v>
      </c>
      <c r="I426" s="300" t="s">
        <v>8</v>
      </c>
      <c r="J426" s="300" t="s">
        <v>10</v>
      </c>
    </row>
    <row r="427" spans="1:10" ht="50" x14ac:dyDescent="0.35">
      <c r="A427" s="301" t="s">
        <v>246</v>
      </c>
      <c r="B427" s="303" t="s">
        <v>432</v>
      </c>
      <c r="C427" s="301" t="s">
        <v>200</v>
      </c>
      <c r="D427" s="301" t="s">
        <v>433</v>
      </c>
      <c r="E427" s="462" t="s">
        <v>1786</v>
      </c>
      <c r="F427" s="462"/>
      <c r="G427" s="302" t="s">
        <v>205</v>
      </c>
      <c r="H427" s="305">
        <v>1</v>
      </c>
      <c r="I427" s="304">
        <v>139.65</v>
      </c>
      <c r="J427" s="304">
        <v>139.65</v>
      </c>
    </row>
    <row r="428" spans="1:10" ht="25" x14ac:dyDescent="0.35">
      <c r="A428" s="306" t="s">
        <v>251</v>
      </c>
      <c r="B428" s="308" t="s">
        <v>1577</v>
      </c>
      <c r="C428" s="306" t="s">
        <v>200</v>
      </c>
      <c r="D428" s="306" t="s">
        <v>1578</v>
      </c>
      <c r="E428" s="465" t="s">
        <v>254</v>
      </c>
      <c r="F428" s="465"/>
      <c r="G428" s="307" t="s">
        <v>201</v>
      </c>
      <c r="H428" s="310">
        <v>0.27700000000000002</v>
      </c>
      <c r="I428" s="309">
        <v>26.24</v>
      </c>
      <c r="J428" s="309">
        <v>7.26</v>
      </c>
    </row>
    <row r="429" spans="1:10" ht="25" x14ac:dyDescent="0.35">
      <c r="A429" s="306" t="s">
        <v>251</v>
      </c>
      <c r="B429" s="308" t="s">
        <v>1579</v>
      </c>
      <c r="C429" s="306" t="s">
        <v>200</v>
      </c>
      <c r="D429" s="306" t="s">
        <v>1580</v>
      </c>
      <c r="E429" s="465" t="s">
        <v>254</v>
      </c>
      <c r="F429" s="465"/>
      <c r="G429" s="307" t="s">
        <v>201</v>
      </c>
      <c r="H429" s="310">
        <v>1.5109999999999999</v>
      </c>
      <c r="I429" s="309">
        <v>33.68</v>
      </c>
      <c r="J429" s="309">
        <v>50.89</v>
      </c>
    </row>
    <row r="430" spans="1:10" ht="37.5" x14ac:dyDescent="0.35">
      <c r="A430" s="306" t="s">
        <v>251</v>
      </c>
      <c r="B430" s="308" t="s">
        <v>1795</v>
      </c>
      <c r="C430" s="306" t="s">
        <v>200</v>
      </c>
      <c r="D430" s="306" t="s">
        <v>1796</v>
      </c>
      <c r="E430" s="465" t="s">
        <v>1786</v>
      </c>
      <c r="F430" s="465"/>
      <c r="G430" s="307" t="s">
        <v>205</v>
      </c>
      <c r="H430" s="310">
        <v>0.29699999999999999</v>
      </c>
      <c r="I430" s="309">
        <v>128.65</v>
      </c>
      <c r="J430" s="309">
        <v>38.200000000000003</v>
      </c>
    </row>
    <row r="431" spans="1:10" ht="25" x14ac:dyDescent="0.35">
      <c r="A431" s="311" t="s">
        <v>260</v>
      </c>
      <c r="B431" s="313" t="s">
        <v>1581</v>
      </c>
      <c r="C431" s="311" t="s">
        <v>200</v>
      </c>
      <c r="D431" s="311" t="s">
        <v>1582</v>
      </c>
      <c r="E431" s="463" t="s">
        <v>263</v>
      </c>
      <c r="F431" s="463"/>
      <c r="G431" s="312" t="s">
        <v>208</v>
      </c>
      <c r="H431" s="315">
        <v>0.372</v>
      </c>
      <c r="I431" s="314">
        <v>10.28</v>
      </c>
      <c r="J431" s="314">
        <v>3.82416</v>
      </c>
    </row>
    <row r="432" spans="1:10" ht="37.5" x14ac:dyDescent="0.35">
      <c r="A432" s="311" t="s">
        <v>260</v>
      </c>
      <c r="B432" s="313" t="s">
        <v>1791</v>
      </c>
      <c r="C432" s="311" t="s">
        <v>200</v>
      </c>
      <c r="D432" s="311" t="s">
        <v>1792</v>
      </c>
      <c r="E432" s="463" t="s">
        <v>1576</v>
      </c>
      <c r="F432" s="463"/>
      <c r="G432" s="312" t="s">
        <v>353</v>
      </c>
      <c r="H432" s="315">
        <v>0.47399999999999998</v>
      </c>
      <c r="I432" s="314">
        <v>7.22</v>
      </c>
      <c r="J432" s="314">
        <v>3.4222800000000002</v>
      </c>
    </row>
    <row r="433" spans="1:10" ht="25" x14ac:dyDescent="0.35">
      <c r="A433" s="311" t="s">
        <v>260</v>
      </c>
      <c r="B433" s="313" t="s">
        <v>1726</v>
      </c>
      <c r="C433" s="311" t="s">
        <v>200</v>
      </c>
      <c r="D433" s="311" t="s">
        <v>1727</v>
      </c>
      <c r="E433" s="463" t="s">
        <v>263</v>
      </c>
      <c r="F433" s="463"/>
      <c r="G433" s="312" t="s">
        <v>89</v>
      </c>
      <c r="H433" s="315">
        <v>0.01</v>
      </c>
      <c r="I433" s="314">
        <v>6.24</v>
      </c>
      <c r="J433" s="314">
        <v>6.2399999999999997E-2</v>
      </c>
    </row>
    <row r="434" spans="1:10" ht="37.5" x14ac:dyDescent="0.35">
      <c r="A434" s="311" t="s">
        <v>260</v>
      </c>
      <c r="B434" s="313" t="s">
        <v>1793</v>
      </c>
      <c r="C434" s="311" t="s">
        <v>200</v>
      </c>
      <c r="D434" s="311" t="s">
        <v>1794</v>
      </c>
      <c r="E434" s="463" t="s">
        <v>1576</v>
      </c>
      <c r="F434" s="463"/>
      <c r="G434" s="312" t="s">
        <v>323</v>
      </c>
      <c r="H434" s="315">
        <v>9.0499999999999997E-2</v>
      </c>
      <c r="I434" s="314">
        <v>19.600000000000001</v>
      </c>
      <c r="J434" s="314">
        <v>1.7738</v>
      </c>
    </row>
    <row r="435" spans="1:10" ht="50" x14ac:dyDescent="0.35">
      <c r="A435" s="311" t="s">
        <v>260</v>
      </c>
      <c r="B435" s="313" t="s">
        <v>1797</v>
      </c>
      <c r="C435" s="311" t="s">
        <v>200</v>
      </c>
      <c r="D435" s="311" t="s">
        <v>1798</v>
      </c>
      <c r="E435" s="463" t="s">
        <v>1576</v>
      </c>
      <c r="F435" s="463"/>
      <c r="G435" s="312" t="s">
        <v>323</v>
      </c>
      <c r="H435" s="315">
        <v>1.1859999999999999</v>
      </c>
      <c r="I435" s="314">
        <v>21.74</v>
      </c>
      <c r="J435" s="314">
        <v>25.783639999999998</v>
      </c>
    </row>
    <row r="436" spans="1:10" ht="25" x14ac:dyDescent="0.35">
      <c r="A436" s="311" t="s">
        <v>260</v>
      </c>
      <c r="B436" s="313" t="s">
        <v>1730</v>
      </c>
      <c r="C436" s="311" t="s">
        <v>200</v>
      </c>
      <c r="D436" s="311" t="s">
        <v>1731</v>
      </c>
      <c r="E436" s="463" t="s">
        <v>263</v>
      </c>
      <c r="F436" s="463"/>
      <c r="G436" s="312" t="s">
        <v>264</v>
      </c>
      <c r="H436" s="315">
        <v>3.3000000000000002E-2</v>
      </c>
      <c r="I436" s="314">
        <v>20.14</v>
      </c>
      <c r="J436" s="314">
        <v>0.66461999999999999</v>
      </c>
    </row>
    <row r="437" spans="1:10" ht="50" x14ac:dyDescent="0.35">
      <c r="A437" s="311" t="s">
        <v>260</v>
      </c>
      <c r="B437" s="313" t="s">
        <v>1799</v>
      </c>
      <c r="C437" s="311" t="s">
        <v>200</v>
      </c>
      <c r="D437" s="311" t="s">
        <v>1800</v>
      </c>
      <c r="E437" s="463" t="s">
        <v>1576</v>
      </c>
      <c r="F437" s="463"/>
      <c r="G437" s="312" t="s">
        <v>323</v>
      </c>
      <c r="H437" s="315">
        <v>1.1859999999999999</v>
      </c>
      <c r="I437" s="314">
        <v>6.57</v>
      </c>
      <c r="J437" s="314">
        <v>7.7920199999999999</v>
      </c>
    </row>
    <row r="438" spans="1:10" x14ac:dyDescent="0.35">
      <c r="A438" s="316"/>
      <c r="B438" s="316"/>
      <c r="C438" s="316"/>
      <c r="D438" s="316"/>
      <c r="E438" s="316" t="s">
        <v>275</v>
      </c>
      <c r="F438" s="317">
        <v>52.54</v>
      </c>
      <c r="G438" s="316" t="s">
        <v>276</v>
      </c>
      <c r="H438" s="317">
        <v>0</v>
      </c>
      <c r="I438" s="316" t="s">
        <v>277</v>
      </c>
      <c r="J438" s="317">
        <v>52.54</v>
      </c>
    </row>
    <row r="439" spans="1:10" x14ac:dyDescent="0.35">
      <c r="A439" s="316"/>
      <c r="B439" s="316"/>
      <c r="C439" s="316"/>
      <c r="D439" s="316"/>
      <c r="E439" s="316" t="s">
        <v>278</v>
      </c>
      <c r="F439" s="317">
        <v>29.06</v>
      </c>
      <c r="G439" s="316"/>
      <c r="H439" s="464" t="s">
        <v>279</v>
      </c>
      <c r="I439" s="464"/>
      <c r="J439" s="317">
        <v>168.71</v>
      </c>
    </row>
    <row r="440" spans="1:10" ht="15" thickBot="1" x14ac:dyDescent="0.4">
      <c r="A440" s="333"/>
      <c r="B440" s="333"/>
      <c r="C440" s="333"/>
      <c r="D440" s="333"/>
      <c r="E440" s="333"/>
      <c r="F440" s="333"/>
      <c r="G440" s="333"/>
      <c r="H440" s="335"/>
      <c r="I440" s="333"/>
      <c r="J440" s="334"/>
    </row>
    <row r="441" spans="1:10" ht="15" thickTop="1" x14ac:dyDescent="0.35">
      <c r="A441" s="332"/>
      <c r="B441" s="332"/>
      <c r="C441" s="332"/>
      <c r="D441" s="332"/>
      <c r="E441" s="332"/>
      <c r="F441" s="332"/>
      <c r="G441" s="332"/>
      <c r="H441" s="332"/>
      <c r="I441" s="332"/>
      <c r="J441" s="332"/>
    </row>
    <row r="442" spans="1:10" x14ac:dyDescent="0.35">
      <c r="A442" s="298" t="s">
        <v>434</v>
      </c>
      <c r="B442" s="300" t="s">
        <v>3</v>
      </c>
      <c r="C442" s="298" t="s">
        <v>4</v>
      </c>
      <c r="D442" s="298" t="s">
        <v>5</v>
      </c>
      <c r="E442" s="461" t="s">
        <v>249</v>
      </c>
      <c r="F442" s="461"/>
      <c r="G442" s="299" t="s">
        <v>6</v>
      </c>
      <c r="H442" s="300" t="s">
        <v>7</v>
      </c>
      <c r="I442" s="300" t="s">
        <v>8</v>
      </c>
      <c r="J442" s="300" t="s">
        <v>10</v>
      </c>
    </row>
    <row r="443" spans="1:10" ht="50" x14ac:dyDescent="0.35">
      <c r="A443" s="301" t="s">
        <v>246</v>
      </c>
      <c r="B443" s="303" t="s">
        <v>435</v>
      </c>
      <c r="C443" s="301" t="s">
        <v>200</v>
      </c>
      <c r="D443" s="301" t="s">
        <v>436</v>
      </c>
      <c r="E443" s="462" t="s">
        <v>1736</v>
      </c>
      <c r="F443" s="462"/>
      <c r="G443" s="302" t="s">
        <v>264</v>
      </c>
      <c r="H443" s="305">
        <v>1</v>
      </c>
      <c r="I443" s="304">
        <v>12.94</v>
      </c>
      <c r="J443" s="304">
        <v>12.94</v>
      </c>
    </row>
    <row r="444" spans="1:10" ht="25" x14ac:dyDescent="0.35">
      <c r="A444" s="306" t="s">
        <v>251</v>
      </c>
      <c r="B444" s="308" t="s">
        <v>1745</v>
      </c>
      <c r="C444" s="306" t="s">
        <v>200</v>
      </c>
      <c r="D444" s="306" t="s">
        <v>1746</v>
      </c>
      <c r="E444" s="465" t="s">
        <v>1736</v>
      </c>
      <c r="F444" s="465"/>
      <c r="G444" s="307" t="s">
        <v>264</v>
      </c>
      <c r="H444" s="310">
        <v>1</v>
      </c>
      <c r="I444" s="309">
        <v>9.15</v>
      </c>
      <c r="J444" s="309">
        <v>9.15</v>
      </c>
    </row>
    <row r="445" spans="1:10" ht="25" x14ac:dyDescent="0.35">
      <c r="A445" s="306" t="s">
        <v>251</v>
      </c>
      <c r="B445" s="308" t="s">
        <v>1739</v>
      </c>
      <c r="C445" s="306" t="s">
        <v>200</v>
      </c>
      <c r="D445" s="306" t="s">
        <v>1740</v>
      </c>
      <c r="E445" s="465" t="s">
        <v>254</v>
      </c>
      <c r="F445" s="465"/>
      <c r="G445" s="307" t="s">
        <v>201</v>
      </c>
      <c r="H445" s="310">
        <v>7.9000000000000001E-2</v>
      </c>
      <c r="I445" s="309">
        <v>34.049999999999997</v>
      </c>
      <c r="J445" s="309">
        <v>2.68</v>
      </c>
    </row>
    <row r="446" spans="1:10" ht="25" x14ac:dyDescent="0.35">
      <c r="A446" s="306" t="s">
        <v>251</v>
      </c>
      <c r="B446" s="308" t="s">
        <v>1737</v>
      </c>
      <c r="C446" s="306" t="s">
        <v>200</v>
      </c>
      <c r="D446" s="306" t="s">
        <v>1738</v>
      </c>
      <c r="E446" s="465" t="s">
        <v>254</v>
      </c>
      <c r="F446" s="465"/>
      <c r="G446" s="307" t="s">
        <v>201</v>
      </c>
      <c r="H446" s="310">
        <v>1.29E-2</v>
      </c>
      <c r="I446" s="309">
        <v>26.56</v>
      </c>
      <c r="J446" s="309">
        <v>0.34</v>
      </c>
    </row>
    <row r="447" spans="1:10" ht="37.5" x14ac:dyDescent="0.35">
      <c r="A447" s="311" t="s">
        <v>260</v>
      </c>
      <c r="B447" s="313" t="s">
        <v>1743</v>
      </c>
      <c r="C447" s="311" t="s">
        <v>200</v>
      </c>
      <c r="D447" s="311" t="s">
        <v>1744</v>
      </c>
      <c r="E447" s="463" t="s">
        <v>263</v>
      </c>
      <c r="F447" s="463"/>
      <c r="G447" s="312" t="s">
        <v>226</v>
      </c>
      <c r="H447" s="315">
        <v>0.97</v>
      </c>
      <c r="I447" s="314">
        <v>0.2</v>
      </c>
      <c r="J447" s="314">
        <v>0.19400000000000001</v>
      </c>
    </row>
    <row r="448" spans="1:10" ht="25" x14ac:dyDescent="0.35">
      <c r="A448" s="311" t="s">
        <v>260</v>
      </c>
      <c r="B448" s="313" t="s">
        <v>1741</v>
      </c>
      <c r="C448" s="311" t="s">
        <v>200</v>
      </c>
      <c r="D448" s="311" t="s">
        <v>1742</v>
      </c>
      <c r="E448" s="463" t="s">
        <v>263</v>
      </c>
      <c r="F448" s="463"/>
      <c r="G448" s="312" t="s">
        <v>264</v>
      </c>
      <c r="H448" s="315">
        <v>2.5000000000000001E-2</v>
      </c>
      <c r="I448" s="314">
        <v>23.55</v>
      </c>
      <c r="J448" s="314">
        <v>0.58875</v>
      </c>
    </row>
    <row r="449" spans="1:10" x14ac:dyDescent="0.35">
      <c r="A449" s="316"/>
      <c r="B449" s="316"/>
      <c r="C449" s="316"/>
      <c r="D449" s="316"/>
      <c r="E449" s="316" t="s">
        <v>275</v>
      </c>
      <c r="F449" s="317">
        <v>3</v>
      </c>
      <c r="G449" s="316" t="s">
        <v>276</v>
      </c>
      <c r="H449" s="317">
        <v>0</v>
      </c>
      <c r="I449" s="316" t="s">
        <v>277</v>
      </c>
      <c r="J449" s="317">
        <v>3</v>
      </c>
    </row>
    <row r="450" spans="1:10" x14ac:dyDescent="0.35">
      <c r="A450" s="316"/>
      <c r="B450" s="316"/>
      <c r="C450" s="316"/>
      <c r="D450" s="316"/>
      <c r="E450" s="316" t="s">
        <v>278</v>
      </c>
      <c r="F450" s="317">
        <v>2.69</v>
      </c>
      <c r="G450" s="316"/>
      <c r="H450" s="464" t="s">
        <v>279</v>
      </c>
      <c r="I450" s="464"/>
      <c r="J450" s="317">
        <v>15.63</v>
      </c>
    </row>
    <row r="451" spans="1:10" ht="15" thickBot="1" x14ac:dyDescent="0.4">
      <c r="A451" s="333"/>
      <c r="B451" s="333"/>
      <c r="C451" s="333"/>
      <c r="D451" s="333"/>
      <c r="E451" s="333"/>
      <c r="F451" s="333"/>
      <c r="G451" s="333"/>
      <c r="H451" s="335"/>
      <c r="I451" s="333"/>
      <c r="J451" s="334"/>
    </row>
    <row r="452" spans="1:10" ht="15" thickTop="1" x14ac:dyDescent="0.35">
      <c r="A452" s="332"/>
      <c r="B452" s="332"/>
      <c r="C452" s="332"/>
      <c r="D452" s="332"/>
      <c r="E452" s="332"/>
      <c r="F452" s="332"/>
      <c r="G452" s="332"/>
      <c r="H452" s="332"/>
      <c r="I452" s="332"/>
      <c r="J452" s="332"/>
    </row>
    <row r="453" spans="1:10" x14ac:dyDescent="0.35">
      <c r="A453" s="298" t="s">
        <v>437</v>
      </c>
      <c r="B453" s="300" t="s">
        <v>3</v>
      </c>
      <c r="C453" s="298" t="s">
        <v>4</v>
      </c>
      <c r="D453" s="298" t="s">
        <v>5</v>
      </c>
      <c r="E453" s="461" t="s">
        <v>249</v>
      </c>
      <c r="F453" s="461"/>
      <c r="G453" s="299" t="s">
        <v>6</v>
      </c>
      <c r="H453" s="300" t="s">
        <v>7</v>
      </c>
      <c r="I453" s="300" t="s">
        <v>8</v>
      </c>
      <c r="J453" s="300" t="s">
        <v>10</v>
      </c>
    </row>
    <row r="454" spans="1:10" ht="50" x14ac:dyDescent="0.35">
      <c r="A454" s="301" t="s">
        <v>246</v>
      </c>
      <c r="B454" s="303" t="s">
        <v>438</v>
      </c>
      <c r="C454" s="301" t="s">
        <v>200</v>
      </c>
      <c r="D454" s="301" t="s">
        <v>439</v>
      </c>
      <c r="E454" s="462" t="s">
        <v>1736</v>
      </c>
      <c r="F454" s="462"/>
      <c r="G454" s="302" t="s">
        <v>264</v>
      </c>
      <c r="H454" s="305">
        <v>1</v>
      </c>
      <c r="I454" s="304">
        <v>11.79</v>
      </c>
      <c r="J454" s="304">
        <v>11.79</v>
      </c>
    </row>
    <row r="455" spans="1:10" ht="25" x14ac:dyDescent="0.35">
      <c r="A455" s="306" t="s">
        <v>251</v>
      </c>
      <c r="B455" s="308" t="s">
        <v>1739</v>
      </c>
      <c r="C455" s="306" t="s">
        <v>200</v>
      </c>
      <c r="D455" s="306" t="s">
        <v>1740</v>
      </c>
      <c r="E455" s="465" t="s">
        <v>254</v>
      </c>
      <c r="F455" s="465"/>
      <c r="G455" s="307" t="s">
        <v>201</v>
      </c>
      <c r="H455" s="310">
        <v>5.6099999999999997E-2</v>
      </c>
      <c r="I455" s="309">
        <v>34.049999999999997</v>
      </c>
      <c r="J455" s="309">
        <v>1.91</v>
      </c>
    </row>
    <row r="456" spans="1:10" ht="25" x14ac:dyDescent="0.35">
      <c r="A456" s="306" t="s">
        <v>251</v>
      </c>
      <c r="B456" s="308" t="s">
        <v>1737</v>
      </c>
      <c r="C456" s="306" t="s">
        <v>200</v>
      </c>
      <c r="D456" s="306" t="s">
        <v>1738</v>
      </c>
      <c r="E456" s="465" t="s">
        <v>254</v>
      </c>
      <c r="F456" s="465"/>
      <c r="G456" s="307" t="s">
        <v>201</v>
      </c>
      <c r="H456" s="310">
        <v>9.1999999999999998E-3</v>
      </c>
      <c r="I456" s="309">
        <v>26.56</v>
      </c>
      <c r="J456" s="309">
        <v>0.24</v>
      </c>
    </row>
    <row r="457" spans="1:10" ht="25" x14ac:dyDescent="0.35">
      <c r="A457" s="306" t="s">
        <v>251</v>
      </c>
      <c r="B457" s="308" t="s">
        <v>1747</v>
      </c>
      <c r="C457" s="306" t="s">
        <v>200</v>
      </c>
      <c r="D457" s="306" t="s">
        <v>1748</v>
      </c>
      <c r="E457" s="465" t="s">
        <v>1736</v>
      </c>
      <c r="F457" s="465"/>
      <c r="G457" s="307" t="s">
        <v>264</v>
      </c>
      <c r="H457" s="310">
        <v>1</v>
      </c>
      <c r="I457" s="309">
        <v>8.92</v>
      </c>
      <c r="J457" s="309">
        <v>8.92</v>
      </c>
    </row>
    <row r="458" spans="1:10" ht="25" x14ac:dyDescent="0.35">
      <c r="A458" s="311" t="s">
        <v>260</v>
      </c>
      <c r="B458" s="313" t="s">
        <v>1741</v>
      </c>
      <c r="C458" s="311" t="s">
        <v>200</v>
      </c>
      <c r="D458" s="311" t="s">
        <v>1742</v>
      </c>
      <c r="E458" s="463" t="s">
        <v>263</v>
      </c>
      <c r="F458" s="463"/>
      <c r="G458" s="312" t="s">
        <v>264</v>
      </c>
      <c r="H458" s="315">
        <v>2.5000000000000001E-2</v>
      </c>
      <c r="I458" s="314">
        <v>23.55</v>
      </c>
      <c r="J458" s="314">
        <v>0.58875</v>
      </c>
    </row>
    <row r="459" spans="1:10" ht="37.5" x14ac:dyDescent="0.35">
      <c r="A459" s="311" t="s">
        <v>260</v>
      </c>
      <c r="B459" s="313" t="s">
        <v>1743</v>
      </c>
      <c r="C459" s="311" t="s">
        <v>200</v>
      </c>
      <c r="D459" s="311" t="s">
        <v>1744</v>
      </c>
      <c r="E459" s="463" t="s">
        <v>263</v>
      </c>
      <c r="F459" s="463"/>
      <c r="G459" s="312" t="s">
        <v>226</v>
      </c>
      <c r="H459" s="315">
        <v>0.74299999999999999</v>
      </c>
      <c r="I459" s="314">
        <v>0.2</v>
      </c>
      <c r="J459" s="314">
        <v>0.14860000000000001</v>
      </c>
    </row>
    <row r="460" spans="1:10" x14ac:dyDescent="0.35">
      <c r="A460" s="316"/>
      <c r="B460" s="316"/>
      <c r="C460" s="316"/>
      <c r="D460" s="316"/>
      <c r="E460" s="316" t="s">
        <v>275</v>
      </c>
      <c r="F460" s="317">
        <v>1.95</v>
      </c>
      <c r="G460" s="316" t="s">
        <v>276</v>
      </c>
      <c r="H460" s="317">
        <v>0</v>
      </c>
      <c r="I460" s="316" t="s">
        <v>277</v>
      </c>
      <c r="J460" s="317">
        <v>1.95</v>
      </c>
    </row>
    <row r="461" spans="1:10" x14ac:dyDescent="0.35">
      <c r="A461" s="316"/>
      <c r="B461" s="316"/>
      <c r="C461" s="316"/>
      <c r="D461" s="316"/>
      <c r="E461" s="316" t="s">
        <v>278</v>
      </c>
      <c r="F461" s="317">
        <v>2.4500000000000002</v>
      </c>
      <c r="G461" s="316"/>
      <c r="H461" s="464" t="s">
        <v>279</v>
      </c>
      <c r="I461" s="464"/>
      <c r="J461" s="317">
        <v>14.24</v>
      </c>
    </row>
    <row r="462" spans="1:10" ht="15" thickBot="1" x14ac:dyDescent="0.4">
      <c r="A462" s="333"/>
      <c r="B462" s="333"/>
      <c r="C462" s="333"/>
      <c r="D462" s="333"/>
      <c r="E462" s="333"/>
      <c r="F462" s="333"/>
      <c r="G462" s="333"/>
      <c r="H462" s="335"/>
      <c r="I462" s="333"/>
      <c r="J462" s="334"/>
    </row>
    <row r="463" spans="1:10" ht="15" thickTop="1" x14ac:dyDescent="0.35">
      <c r="A463" s="332"/>
      <c r="B463" s="332"/>
      <c r="C463" s="332"/>
      <c r="D463" s="332"/>
      <c r="E463" s="332"/>
      <c r="F463" s="332"/>
      <c r="G463" s="332"/>
      <c r="H463" s="332"/>
      <c r="I463" s="332"/>
      <c r="J463" s="332"/>
    </row>
    <row r="464" spans="1:10" x14ac:dyDescent="0.35">
      <c r="A464" s="298" t="s">
        <v>440</v>
      </c>
      <c r="B464" s="300" t="s">
        <v>3</v>
      </c>
      <c r="C464" s="298" t="s">
        <v>4</v>
      </c>
      <c r="D464" s="298" t="s">
        <v>5</v>
      </c>
      <c r="E464" s="461" t="s">
        <v>249</v>
      </c>
      <c r="F464" s="461"/>
      <c r="G464" s="299" t="s">
        <v>6</v>
      </c>
      <c r="H464" s="300" t="s">
        <v>7</v>
      </c>
      <c r="I464" s="300" t="s">
        <v>8</v>
      </c>
      <c r="J464" s="300" t="s">
        <v>10</v>
      </c>
    </row>
    <row r="465" spans="1:10" ht="50" x14ac:dyDescent="0.35">
      <c r="A465" s="301" t="s">
        <v>246</v>
      </c>
      <c r="B465" s="303" t="s">
        <v>418</v>
      </c>
      <c r="C465" s="301" t="s">
        <v>200</v>
      </c>
      <c r="D465" s="301" t="s">
        <v>419</v>
      </c>
      <c r="E465" s="462" t="s">
        <v>1736</v>
      </c>
      <c r="F465" s="462"/>
      <c r="G465" s="302" t="s">
        <v>264</v>
      </c>
      <c r="H465" s="305">
        <v>1</v>
      </c>
      <c r="I465" s="304">
        <v>10.32</v>
      </c>
      <c r="J465" s="304">
        <v>10.32</v>
      </c>
    </row>
    <row r="466" spans="1:10" ht="25" x14ac:dyDescent="0.35">
      <c r="A466" s="306" t="s">
        <v>251</v>
      </c>
      <c r="B466" s="308" t="s">
        <v>1739</v>
      </c>
      <c r="C466" s="306" t="s">
        <v>200</v>
      </c>
      <c r="D466" s="306" t="s">
        <v>1740</v>
      </c>
      <c r="E466" s="465" t="s">
        <v>254</v>
      </c>
      <c r="F466" s="465"/>
      <c r="G466" s="307" t="s">
        <v>201</v>
      </c>
      <c r="H466" s="310">
        <v>3.9199999999999999E-2</v>
      </c>
      <c r="I466" s="309">
        <v>34.049999999999997</v>
      </c>
      <c r="J466" s="309">
        <v>1.33</v>
      </c>
    </row>
    <row r="467" spans="1:10" ht="25" x14ac:dyDescent="0.35">
      <c r="A467" s="306" t="s">
        <v>251</v>
      </c>
      <c r="B467" s="308" t="s">
        <v>1737</v>
      </c>
      <c r="C467" s="306" t="s">
        <v>200</v>
      </c>
      <c r="D467" s="306" t="s">
        <v>1738</v>
      </c>
      <c r="E467" s="465" t="s">
        <v>254</v>
      </c>
      <c r="F467" s="465"/>
      <c r="G467" s="307" t="s">
        <v>201</v>
      </c>
      <c r="H467" s="310">
        <v>6.4000000000000003E-3</v>
      </c>
      <c r="I467" s="309">
        <v>26.56</v>
      </c>
      <c r="J467" s="309">
        <v>0.16</v>
      </c>
    </row>
    <row r="468" spans="1:10" ht="25" x14ac:dyDescent="0.35">
      <c r="A468" s="306" t="s">
        <v>251</v>
      </c>
      <c r="B468" s="308" t="s">
        <v>1749</v>
      </c>
      <c r="C468" s="306" t="s">
        <v>200</v>
      </c>
      <c r="D468" s="306" t="s">
        <v>1750</v>
      </c>
      <c r="E468" s="465" t="s">
        <v>1736</v>
      </c>
      <c r="F468" s="465"/>
      <c r="G468" s="307" t="s">
        <v>264</v>
      </c>
      <c r="H468" s="310">
        <v>1</v>
      </c>
      <c r="I468" s="309">
        <v>8.15</v>
      </c>
      <c r="J468" s="309">
        <v>8.15</v>
      </c>
    </row>
    <row r="469" spans="1:10" ht="37.5" x14ac:dyDescent="0.35">
      <c r="A469" s="311" t="s">
        <v>260</v>
      </c>
      <c r="B469" s="313" t="s">
        <v>1743</v>
      </c>
      <c r="C469" s="311" t="s">
        <v>200</v>
      </c>
      <c r="D469" s="311" t="s">
        <v>1744</v>
      </c>
      <c r="E469" s="463" t="s">
        <v>263</v>
      </c>
      <c r="F469" s="463"/>
      <c r="G469" s="312" t="s">
        <v>226</v>
      </c>
      <c r="H469" s="315">
        <v>0.54300000000000004</v>
      </c>
      <c r="I469" s="314">
        <v>0.2</v>
      </c>
      <c r="J469" s="314">
        <v>0.1086</v>
      </c>
    </row>
    <row r="470" spans="1:10" ht="25" x14ac:dyDescent="0.35">
      <c r="A470" s="311" t="s">
        <v>260</v>
      </c>
      <c r="B470" s="313" t="s">
        <v>1741</v>
      </c>
      <c r="C470" s="311" t="s">
        <v>200</v>
      </c>
      <c r="D470" s="311" t="s">
        <v>1742</v>
      </c>
      <c r="E470" s="463" t="s">
        <v>263</v>
      </c>
      <c r="F470" s="463"/>
      <c r="G470" s="312" t="s">
        <v>264</v>
      </c>
      <c r="H470" s="315">
        <v>2.5000000000000001E-2</v>
      </c>
      <c r="I470" s="314">
        <v>23.55</v>
      </c>
      <c r="J470" s="314">
        <v>0.58875</v>
      </c>
    </row>
    <row r="471" spans="1:10" x14ac:dyDescent="0.35">
      <c r="A471" s="316"/>
      <c r="B471" s="316"/>
      <c r="C471" s="316"/>
      <c r="D471" s="316"/>
      <c r="E471" s="316" t="s">
        <v>275</v>
      </c>
      <c r="F471" s="317">
        <v>1.29</v>
      </c>
      <c r="G471" s="316" t="s">
        <v>276</v>
      </c>
      <c r="H471" s="317">
        <v>0</v>
      </c>
      <c r="I471" s="316" t="s">
        <v>277</v>
      </c>
      <c r="J471" s="317">
        <v>1.29</v>
      </c>
    </row>
    <row r="472" spans="1:10" x14ac:dyDescent="0.35">
      <c r="A472" s="316"/>
      <c r="B472" s="316"/>
      <c r="C472" s="316"/>
      <c r="D472" s="316"/>
      <c r="E472" s="316" t="s">
        <v>278</v>
      </c>
      <c r="F472" s="317">
        <v>2.14</v>
      </c>
      <c r="G472" s="316"/>
      <c r="H472" s="464" t="s">
        <v>279</v>
      </c>
      <c r="I472" s="464"/>
      <c r="J472" s="317">
        <v>12.46</v>
      </c>
    </row>
    <row r="473" spans="1:10" ht="15" thickBot="1" x14ac:dyDescent="0.4">
      <c r="A473" s="333"/>
      <c r="B473" s="333"/>
      <c r="C473" s="333"/>
      <c r="D473" s="333"/>
      <c r="E473" s="333"/>
      <c r="F473" s="333"/>
      <c r="G473" s="333"/>
      <c r="H473" s="335"/>
      <c r="I473" s="333"/>
      <c r="J473" s="334"/>
    </row>
    <row r="474" spans="1:10" ht="15" thickTop="1" x14ac:dyDescent="0.35">
      <c r="A474" s="332"/>
      <c r="B474" s="332"/>
      <c r="C474" s="332"/>
      <c r="D474" s="332"/>
      <c r="E474" s="332"/>
      <c r="F474" s="332"/>
      <c r="G474" s="332"/>
      <c r="H474" s="332"/>
      <c r="I474" s="332"/>
      <c r="J474" s="332"/>
    </row>
    <row r="475" spans="1:10" x14ac:dyDescent="0.35">
      <c r="A475" s="298" t="s">
        <v>441</v>
      </c>
      <c r="B475" s="300" t="s">
        <v>3</v>
      </c>
      <c r="C475" s="298" t="s">
        <v>4</v>
      </c>
      <c r="D475" s="298" t="s">
        <v>5</v>
      </c>
      <c r="E475" s="461" t="s">
        <v>249</v>
      </c>
      <c r="F475" s="461"/>
      <c r="G475" s="299" t="s">
        <v>6</v>
      </c>
      <c r="H475" s="300" t="s">
        <v>7</v>
      </c>
      <c r="I475" s="300" t="s">
        <v>8</v>
      </c>
      <c r="J475" s="300" t="s">
        <v>10</v>
      </c>
    </row>
    <row r="476" spans="1:10" ht="50" x14ac:dyDescent="0.35">
      <c r="A476" s="301" t="s">
        <v>246</v>
      </c>
      <c r="B476" s="303" t="s">
        <v>421</v>
      </c>
      <c r="C476" s="301" t="s">
        <v>200</v>
      </c>
      <c r="D476" s="301" t="s">
        <v>422</v>
      </c>
      <c r="E476" s="462" t="s">
        <v>1736</v>
      </c>
      <c r="F476" s="462"/>
      <c r="G476" s="302" t="s">
        <v>264</v>
      </c>
      <c r="H476" s="305">
        <v>1</v>
      </c>
      <c r="I476" s="304">
        <v>8.6</v>
      </c>
      <c r="J476" s="304">
        <v>8.6</v>
      </c>
    </row>
    <row r="477" spans="1:10" ht="25" x14ac:dyDescent="0.35">
      <c r="A477" s="306" t="s">
        <v>251</v>
      </c>
      <c r="B477" s="308" t="s">
        <v>1737</v>
      </c>
      <c r="C477" s="306" t="s">
        <v>200</v>
      </c>
      <c r="D477" s="306" t="s">
        <v>1738</v>
      </c>
      <c r="E477" s="465" t="s">
        <v>254</v>
      </c>
      <c r="F477" s="465"/>
      <c r="G477" s="307" t="s">
        <v>201</v>
      </c>
      <c r="H477" s="310">
        <v>4.1999999999999997E-3</v>
      </c>
      <c r="I477" s="309">
        <v>26.56</v>
      </c>
      <c r="J477" s="309">
        <v>0.11</v>
      </c>
    </row>
    <row r="478" spans="1:10" ht="25" x14ac:dyDescent="0.35">
      <c r="A478" s="306" t="s">
        <v>251</v>
      </c>
      <c r="B478" s="308" t="s">
        <v>1751</v>
      </c>
      <c r="C478" s="306" t="s">
        <v>200</v>
      </c>
      <c r="D478" s="306" t="s">
        <v>1752</v>
      </c>
      <c r="E478" s="465" t="s">
        <v>1736</v>
      </c>
      <c r="F478" s="465"/>
      <c r="G478" s="307" t="s">
        <v>264</v>
      </c>
      <c r="H478" s="310">
        <v>1</v>
      </c>
      <c r="I478" s="309">
        <v>6.97</v>
      </c>
      <c r="J478" s="309">
        <v>6.97</v>
      </c>
    </row>
    <row r="479" spans="1:10" ht="25" x14ac:dyDescent="0.35">
      <c r="A479" s="306" t="s">
        <v>251</v>
      </c>
      <c r="B479" s="308" t="s">
        <v>1739</v>
      </c>
      <c r="C479" s="306" t="s">
        <v>200</v>
      </c>
      <c r="D479" s="306" t="s">
        <v>1740</v>
      </c>
      <c r="E479" s="465" t="s">
        <v>254</v>
      </c>
      <c r="F479" s="465"/>
      <c r="G479" s="307" t="s">
        <v>201</v>
      </c>
      <c r="H479" s="310">
        <v>2.5700000000000001E-2</v>
      </c>
      <c r="I479" s="309">
        <v>34.049999999999997</v>
      </c>
      <c r="J479" s="309">
        <v>0.87</v>
      </c>
    </row>
    <row r="480" spans="1:10" ht="25" x14ac:dyDescent="0.35">
      <c r="A480" s="311" t="s">
        <v>260</v>
      </c>
      <c r="B480" s="313" t="s">
        <v>1741</v>
      </c>
      <c r="C480" s="311" t="s">
        <v>200</v>
      </c>
      <c r="D480" s="311" t="s">
        <v>1742</v>
      </c>
      <c r="E480" s="463" t="s">
        <v>263</v>
      </c>
      <c r="F480" s="463"/>
      <c r="G480" s="312" t="s">
        <v>264</v>
      </c>
      <c r="H480" s="315">
        <v>2.5000000000000001E-2</v>
      </c>
      <c r="I480" s="314">
        <v>23.55</v>
      </c>
      <c r="J480" s="314">
        <v>0.58875</v>
      </c>
    </row>
    <row r="481" spans="1:10" ht="37.5" x14ac:dyDescent="0.35">
      <c r="A481" s="311" t="s">
        <v>260</v>
      </c>
      <c r="B481" s="313" t="s">
        <v>1743</v>
      </c>
      <c r="C481" s="311" t="s">
        <v>200</v>
      </c>
      <c r="D481" s="311" t="s">
        <v>1744</v>
      </c>
      <c r="E481" s="463" t="s">
        <v>263</v>
      </c>
      <c r="F481" s="463"/>
      <c r="G481" s="312" t="s">
        <v>226</v>
      </c>
      <c r="H481" s="315">
        <v>0.36699999999999999</v>
      </c>
      <c r="I481" s="314">
        <v>0.2</v>
      </c>
      <c r="J481" s="314">
        <v>7.3400000000000007E-2</v>
      </c>
    </row>
    <row r="482" spans="1:10" x14ac:dyDescent="0.35">
      <c r="A482" s="316"/>
      <c r="B482" s="316"/>
      <c r="C482" s="316"/>
      <c r="D482" s="316"/>
      <c r="E482" s="316" t="s">
        <v>275</v>
      </c>
      <c r="F482" s="317">
        <v>0.82</v>
      </c>
      <c r="G482" s="316" t="s">
        <v>276</v>
      </c>
      <c r="H482" s="317">
        <v>0</v>
      </c>
      <c r="I482" s="316" t="s">
        <v>277</v>
      </c>
      <c r="J482" s="317">
        <v>0.82</v>
      </c>
    </row>
    <row r="483" spans="1:10" x14ac:dyDescent="0.35">
      <c r="A483" s="316"/>
      <c r="B483" s="316"/>
      <c r="C483" s="316"/>
      <c r="D483" s="316"/>
      <c r="E483" s="316" t="s">
        <v>278</v>
      </c>
      <c r="F483" s="317">
        <v>1.78</v>
      </c>
      <c r="G483" s="316"/>
      <c r="H483" s="464" t="s">
        <v>279</v>
      </c>
      <c r="I483" s="464"/>
      <c r="J483" s="317">
        <v>10.38</v>
      </c>
    </row>
    <row r="484" spans="1:10" ht="15" thickBot="1" x14ac:dyDescent="0.4">
      <c r="A484" s="333"/>
      <c r="B484" s="333"/>
      <c r="C484" s="333"/>
      <c r="D484" s="333"/>
      <c r="E484" s="333"/>
      <c r="F484" s="333"/>
      <c r="G484" s="333"/>
      <c r="H484" s="335"/>
      <c r="I484" s="333"/>
      <c r="J484" s="334"/>
    </row>
    <row r="485" spans="1:10" ht="15" thickTop="1" x14ac:dyDescent="0.35">
      <c r="A485" s="332"/>
      <c r="B485" s="332"/>
      <c r="C485" s="332"/>
      <c r="D485" s="332"/>
      <c r="E485" s="332"/>
      <c r="F485" s="332"/>
      <c r="G485" s="332"/>
      <c r="H485" s="332"/>
      <c r="I485" s="332"/>
      <c r="J485" s="332"/>
    </row>
    <row r="486" spans="1:10" x14ac:dyDescent="0.35">
      <c r="A486" s="298" t="s">
        <v>442</v>
      </c>
      <c r="B486" s="300" t="s">
        <v>3</v>
      </c>
      <c r="C486" s="298" t="s">
        <v>4</v>
      </c>
      <c r="D486" s="298" t="s">
        <v>5</v>
      </c>
      <c r="E486" s="461" t="s">
        <v>249</v>
      </c>
      <c r="F486" s="461"/>
      <c r="G486" s="299" t="s">
        <v>6</v>
      </c>
      <c r="H486" s="300" t="s">
        <v>7</v>
      </c>
      <c r="I486" s="300" t="s">
        <v>8</v>
      </c>
      <c r="J486" s="300" t="s">
        <v>10</v>
      </c>
    </row>
    <row r="487" spans="1:10" ht="50" x14ac:dyDescent="0.35">
      <c r="A487" s="301" t="s">
        <v>246</v>
      </c>
      <c r="B487" s="303" t="s">
        <v>443</v>
      </c>
      <c r="C487" s="301" t="s">
        <v>200</v>
      </c>
      <c r="D487" s="301" t="s">
        <v>444</v>
      </c>
      <c r="E487" s="462" t="s">
        <v>1736</v>
      </c>
      <c r="F487" s="462"/>
      <c r="G487" s="302" t="s">
        <v>264</v>
      </c>
      <c r="H487" s="305">
        <v>1</v>
      </c>
      <c r="I487" s="304">
        <v>8.23</v>
      </c>
      <c r="J487" s="304">
        <v>8.23</v>
      </c>
    </row>
    <row r="488" spans="1:10" ht="25" x14ac:dyDescent="0.35">
      <c r="A488" s="306" t="s">
        <v>251</v>
      </c>
      <c r="B488" s="308" t="s">
        <v>1739</v>
      </c>
      <c r="C488" s="306" t="s">
        <v>200</v>
      </c>
      <c r="D488" s="306" t="s">
        <v>1740</v>
      </c>
      <c r="E488" s="465" t="s">
        <v>254</v>
      </c>
      <c r="F488" s="465"/>
      <c r="G488" s="307" t="s">
        <v>201</v>
      </c>
      <c r="H488" s="310">
        <v>1.9400000000000001E-2</v>
      </c>
      <c r="I488" s="309">
        <v>34.049999999999997</v>
      </c>
      <c r="J488" s="309">
        <v>0.66</v>
      </c>
    </row>
    <row r="489" spans="1:10" ht="25" x14ac:dyDescent="0.35">
      <c r="A489" s="306" t="s">
        <v>251</v>
      </c>
      <c r="B489" s="308" t="s">
        <v>1753</v>
      </c>
      <c r="C489" s="306" t="s">
        <v>200</v>
      </c>
      <c r="D489" s="306" t="s">
        <v>1754</v>
      </c>
      <c r="E489" s="465" t="s">
        <v>1736</v>
      </c>
      <c r="F489" s="465"/>
      <c r="G489" s="307" t="s">
        <v>264</v>
      </c>
      <c r="H489" s="310">
        <v>1</v>
      </c>
      <c r="I489" s="309">
        <v>6.87</v>
      </c>
      <c r="J489" s="309">
        <v>6.87</v>
      </c>
    </row>
    <row r="490" spans="1:10" ht="25" x14ac:dyDescent="0.35">
      <c r="A490" s="306" t="s">
        <v>251</v>
      </c>
      <c r="B490" s="308" t="s">
        <v>1737</v>
      </c>
      <c r="C490" s="306" t="s">
        <v>200</v>
      </c>
      <c r="D490" s="306" t="s">
        <v>1738</v>
      </c>
      <c r="E490" s="465" t="s">
        <v>254</v>
      </c>
      <c r="F490" s="465"/>
      <c r="G490" s="307" t="s">
        <v>201</v>
      </c>
      <c r="H490" s="310">
        <v>3.2000000000000002E-3</v>
      </c>
      <c r="I490" s="309">
        <v>26.56</v>
      </c>
      <c r="J490" s="309">
        <v>0.08</v>
      </c>
    </row>
    <row r="491" spans="1:10" ht="37.5" x14ac:dyDescent="0.35">
      <c r="A491" s="311" t="s">
        <v>260</v>
      </c>
      <c r="B491" s="313" t="s">
        <v>1743</v>
      </c>
      <c r="C491" s="311" t="s">
        <v>200</v>
      </c>
      <c r="D491" s="311" t="s">
        <v>1744</v>
      </c>
      <c r="E491" s="463" t="s">
        <v>263</v>
      </c>
      <c r="F491" s="463"/>
      <c r="G491" s="312" t="s">
        <v>226</v>
      </c>
      <c r="H491" s="315">
        <v>0.21199999999999999</v>
      </c>
      <c r="I491" s="314">
        <v>0.2</v>
      </c>
      <c r="J491" s="314">
        <v>4.24E-2</v>
      </c>
    </row>
    <row r="492" spans="1:10" ht="25" x14ac:dyDescent="0.35">
      <c r="A492" s="311" t="s">
        <v>260</v>
      </c>
      <c r="B492" s="313" t="s">
        <v>1741</v>
      </c>
      <c r="C492" s="311" t="s">
        <v>200</v>
      </c>
      <c r="D492" s="311" t="s">
        <v>1742</v>
      </c>
      <c r="E492" s="463" t="s">
        <v>263</v>
      </c>
      <c r="F492" s="463"/>
      <c r="G492" s="312" t="s">
        <v>264</v>
      </c>
      <c r="H492" s="315">
        <v>2.5000000000000001E-2</v>
      </c>
      <c r="I492" s="314">
        <v>23.55</v>
      </c>
      <c r="J492" s="314">
        <v>0.58875</v>
      </c>
    </row>
    <row r="493" spans="1:10" x14ac:dyDescent="0.35">
      <c r="A493" s="316"/>
      <c r="B493" s="316"/>
      <c r="C493" s="316"/>
      <c r="D493" s="316"/>
      <c r="E493" s="316" t="s">
        <v>275</v>
      </c>
      <c r="F493" s="317">
        <v>0.57999999999999996</v>
      </c>
      <c r="G493" s="316" t="s">
        <v>276</v>
      </c>
      <c r="H493" s="317">
        <v>0</v>
      </c>
      <c r="I493" s="316" t="s">
        <v>277</v>
      </c>
      <c r="J493" s="317">
        <v>0.57999999999999996</v>
      </c>
    </row>
    <row r="494" spans="1:10" x14ac:dyDescent="0.35">
      <c r="A494" s="316"/>
      <c r="B494" s="316"/>
      <c r="C494" s="316"/>
      <c r="D494" s="316"/>
      <c r="E494" s="316" t="s">
        <v>278</v>
      </c>
      <c r="F494" s="317">
        <v>1.71</v>
      </c>
      <c r="G494" s="316"/>
      <c r="H494" s="464" t="s">
        <v>279</v>
      </c>
      <c r="I494" s="464"/>
      <c r="J494" s="317">
        <v>9.94</v>
      </c>
    </row>
    <row r="495" spans="1:10" ht="15" thickBot="1" x14ac:dyDescent="0.4">
      <c r="A495" s="333"/>
      <c r="B495" s="333"/>
      <c r="C495" s="333"/>
      <c r="D495" s="333"/>
      <c r="E495" s="333"/>
      <c r="F495" s="333"/>
      <c r="G495" s="333"/>
      <c r="H495" s="335"/>
      <c r="I495" s="333"/>
      <c r="J495" s="334"/>
    </row>
    <row r="496" spans="1:10" ht="15" thickTop="1" x14ac:dyDescent="0.35">
      <c r="A496" s="332"/>
      <c r="B496" s="332"/>
      <c r="C496" s="332"/>
      <c r="D496" s="332"/>
      <c r="E496" s="332"/>
      <c r="F496" s="332"/>
      <c r="G496" s="332"/>
      <c r="H496" s="332"/>
      <c r="I496" s="332"/>
      <c r="J496" s="332"/>
    </row>
    <row r="497" spans="1:10" x14ac:dyDescent="0.35">
      <c r="A497" s="298" t="s">
        <v>445</v>
      </c>
      <c r="B497" s="300" t="s">
        <v>3</v>
      </c>
      <c r="C497" s="298" t="s">
        <v>4</v>
      </c>
      <c r="D497" s="298" t="s">
        <v>5</v>
      </c>
      <c r="E497" s="461" t="s">
        <v>249</v>
      </c>
      <c r="F497" s="461"/>
      <c r="G497" s="299" t="s">
        <v>6</v>
      </c>
      <c r="H497" s="300" t="s">
        <v>7</v>
      </c>
      <c r="I497" s="300" t="s">
        <v>8</v>
      </c>
      <c r="J497" s="300" t="s">
        <v>10</v>
      </c>
    </row>
    <row r="498" spans="1:10" ht="50" x14ac:dyDescent="0.35">
      <c r="A498" s="301" t="s">
        <v>246</v>
      </c>
      <c r="B498" s="303" t="s">
        <v>424</v>
      </c>
      <c r="C498" s="301" t="s">
        <v>200</v>
      </c>
      <c r="D498" s="301" t="s">
        <v>425</v>
      </c>
      <c r="E498" s="462" t="s">
        <v>1736</v>
      </c>
      <c r="F498" s="462"/>
      <c r="G498" s="302" t="s">
        <v>264</v>
      </c>
      <c r="H498" s="305">
        <v>1</v>
      </c>
      <c r="I498" s="304">
        <v>14.26</v>
      </c>
      <c r="J498" s="304">
        <v>14.26</v>
      </c>
    </row>
    <row r="499" spans="1:10" ht="25" x14ac:dyDescent="0.35">
      <c r="A499" s="306" t="s">
        <v>251</v>
      </c>
      <c r="B499" s="308" t="s">
        <v>1737</v>
      </c>
      <c r="C499" s="306" t="s">
        <v>200</v>
      </c>
      <c r="D499" s="306" t="s">
        <v>1738</v>
      </c>
      <c r="E499" s="465" t="s">
        <v>254</v>
      </c>
      <c r="F499" s="465"/>
      <c r="G499" s="307" t="s">
        <v>201</v>
      </c>
      <c r="H499" s="310">
        <v>1.7500000000000002E-2</v>
      </c>
      <c r="I499" s="309">
        <v>26.56</v>
      </c>
      <c r="J499" s="309">
        <v>0.46</v>
      </c>
    </row>
    <row r="500" spans="1:10" ht="25" x14ac:dyDescent="0.35">
      <c r="A500" s="306" t="s">
        <v>251</v>
      </c>
      <c r="B500" s="308" t="s">
        <v>1734</v>
      </c>
      <c r="C500" s="306" t="s">
        <v>200</v>
      </c>
      <c r="D500" s="306" t="s">
        <v>1735</v>
      </c>
      <c r="E500" s="465" t="s">
        <v>1736</v>
      </c>
      <c r="F500" s="465"/>
      <c r="G500" s="307" t="s">
        <v>264</v>
      </c>
      <c r="H500" s="310">
        <v>1</v>
      </c>
      <c r="I500" s="309">
        <v>9.36</v>
      </c>
      <c r="J500" s="309">
        <v>9.36</v>
      </c>
    </row>
    <row r="501" spans="1:10" ht="25" x14ac:dyDescent="0.35">
      <c r="A501" s="306" t="s">
        <v>251</v>
      </c>
      <c r="B501" s="308" t="s">
        <v>1739</v>
      </c>
      <c r="C501" s="306" t="s">
        <v>200</v>
      </c>
      <c r="D501" s="306" t="s">
        <v>1740</v>
      </c>
      <c r="E501" s="465" t="s">
        <v>254</v>
      </c>
      <c r="F501" s="465"/>
      <c r="G501" s="307" t="s">
        <v>201</v>
      </c>
      <c r="H501" s="310">
        <v>0.1069</v>
      </c>
      <c r="I501" s="309">
        <v>34.049999999999997</v>
      </c>
      <c r="J501" s="309">
        <v>3.63</v>
      </c>
    </row>
    <row r="502" spans="1:10" ht="25" x14ac:dyDescent="0.35">
      <c r="A502" s="311" t="s">
        <v>260</v>
      </c>
      <c r="B502" s="313" t="s">
        <v>1741</v>
      </c>
      <c r="C502" s="311" t="s">
        <v>200</v>
      </c>
      <c r="D502" s="311" t="s">
        <v>1742</v>
      </c>
      <c r="E502" s="463" t="s">
        <v>263</v>
      </c>
      <c r="F502" s="463"/>
      <c r="G502" s="312" t="s">
        <v>264</v>
      </c>
      <c r="H502" s="315">
        <v>2.5000000000000001E-2</v>
      </c>
      <c r="I502" s="314">
        <v>23.55</v>
      </c>
      <c r="J502" s="314">
        <v>0.58875</v>
      </c>
    </row>
    <row r="503" spans="1:10" ht="37.5" x14ac:dyDescent="0.35">
      <c r="A503" s="311" t="s">
        <v>260</v>
      </c>
      <c r="B503" s="313" t="s">
        <v>1743</v>
      </c>
      <c r="C503" s="311" t="s">
        <v>200</v>
      </c>
      <c r="D503" s="311" t="s">
        <v>1744</v>
      </c>
      <c r="E503" s="463" t="s">
        <v>263</v>
      </c>
      <c r="F503" s="463"/>
      <c r="G503" s="312" t="s">
        <v>226</v>
      </c>
      <c r="H503" s="315">
        <v>1.19</v>
      </c>
      <c r="I503" s="314">
        <v>0.2</v>
      </c>
      <c r="J503" s="314">
        <v>0.23799999999999999</v>
      </c>
    </row>
    <row r="504" spans="1:10" x14ac:dyDescent="0.35">
      <c r="A504" s="316"/>
      <c r="B504" s="316"/>
      <c r="C504" s="316"/>
      <c r="D504" s="316"/>
      <c r="E504" s="316" t="s">
        <v>275</v>
      </c>
      <c r="F504" s="317">
        <v>4.49</v>
      </c>
      <c r="G504" s="316" t="s">
        <v>276</v>
      </c>
      <c r="H504" s="317">
        <v>0</v>
      </c>
      <c r="I504" s="316" t="s">
        <v>277</v>
      </c>
      <c r="J504" s="317">
        <v>4.49</v>
      </c>
    </row>
    <row r="505" spans="1:10" x14ac:dyDescent="0.35">
      <c r="A505" s="316"/>
      <c r="B505" s="316"/>
      <c r="C505" s="316"/>
      <c r="D505" s="316"/>
      <c r="E505" s="316" t="s">
        <v>278</v>
      </c>
      <c r="F505" s="317">
        <v>2.96</v>
      </c>
      <c r="G505" s="316"/>
      <c r="H505" s="464" t="s">
        <v>279</v>
      </c>
      <c r="I505" s="464"/>
      <c r="J505" s="317">
        <v>17.22</v>
      </c>
    </row>
    <row r="506" spans="1:10" ht="15" thickBot="1" x14ac:dyDescent="0.4">
      <c r="A506" s="333"/>
      <c r="B506" s="333"/>
      <c r="C506" s="333"/>
      <c r="D506" s="333"/>
      <c r="E506" s="333"/>
      <c r="F506" s="333"/>
      <c r="G506" s="333"/>
      <c r="H506" s="335"/>
      <c r="I506" s="333"/>
      <c r="J506" s="334"/>
    </row>
    <row r="507" spans="1:10" ht="15" thickTop="1" x14ac:dyDescent="0.35">
      <c r="A507" s="332"/>
      <c r="B507" s="332"/>
      <c r="C507" s="332"/>
      <c r="D507" s="332"/>
      <c r="E507" s="332"/>
      <c r="F507" s="332"/>
      <c r="G507" s="332"/>
      <c r="H507" s="332"/>
      <c r="I507" s="332"/>
      <c r="J507" s="332"/>
    </row>
    <row r="508" spans="1:10" x14ac:dyDescent="0.35">
      <c r="A508" s="298" t="s">
        <v>446</v>
      </c>
      <c r="B508" s="300" t="s">
        <v>3</v>
      </c>
      <c r="C508" s="298" t="s">
        <v>4</v>
      </c>
      <c r="D508" s="298" t="s">
        <v>5</v>
      </c>
      <c r="E508" s="461" t="s">
        <v>249</v>
      </c>
      <c r="F508" s="461"/>
      <c r="G508" s="299" t="s">
        <v>6</v>
      </c>
      <c r="H508" s="300" t="s">
        <v>7</v>
      </c>
      <c r="I508" s="300" t="s">
        <v>8</v>
      </c>
      <c r="J508" s="300" t="s">
        <v>10</v>
      </c>
    </row>
    <row r="509" spans="1:10" ht="50" x14ac:dyDescent="0.35">
      <c r="A509" s="301" t="s">
        <v>246</v>
      </c>
      <c r="B509" s="303" t="s">
        <v>447</v>
      </c>
      <c r="C509" s="301" t="s">
        <v>214</v>
      </c>
      <c r="D509" s="301" t="s">
        <v>448</v>
      </c>
      <c r="E509" s="462" t="s">
        <v>1780</v>
      </c>
      <c r="F509" s="462"/>
      <c r="G509" s="302" t="s">
        <v>217</v>
      </c>
      <c r="H509" s="305">
        <v>1</v>
      </c>
      <c r="I509" s="304">
        <v>779.74</v>
      </c>
      <c r="J509" s="304">
        <v>779.74</v>
      </c>
    </row>
    <row r="510" spans="1:10" ht="37.5" x14ac:dyDescent="0.35">
      <c r="A510" s="306" t="s">
        <v>251</v>
      </c>
      <c r="B510" s="308" t="s">
        <v>1755</v>
      </c>
      <c r="C510" s="306" t="s">
        <v>200</v>
      </c>
      <c r="D510" s="306" t="s">
        <v>1756</v>
      </c>
      <c r="E510" s="465" t="s">
        <v>1679</v>
      </c>
      <c r="F510" s="465"/>
      <c r="G510" s="307" t="s">
        <v>1680</v>
      </c>
      <c r="H510" s="310">
        <v>0.12</v>
      </c>
      <c r="I510" s="309">
        <v>1.47</v>
      </c>
      <c r="J510" s="309">
        <v>0.17</v>
      </c>
    </row>
    <row r="511" spans="1:10" ht="25" x14ac:dyDescent="0.35">
      <c r="A511" s="306" t="s">
        <v>251</v>
      </c>
      <c r="B511" s="308" t="s">
        <v>256</v>
      </c>
      <c r="C511" s="306" t="s">
        <v>200</v>
      </c>
      <c r="D511" s="306" t="s">
        <v>247</v>
      </c>
      <c r="E511" s="465" t="s">
        <v>254</v>
      </c>
      <c r="F511" s="465"/>
      <c r="G511" s="307" t="s">
        <v>201</v>
      </c>
      <c r="H511" s="310">
        <v>0.82599999999999996</v>
      </c>
      <c r="I511" s="309">
        <v>25.81</v>
      </c>
      <c r="J511" s="309">
        <v>21.31</v>
      </c>
    </row>
    <row r="512" spans="1:10" ht="37.5" x14ac:dyDescent="0.35">
      <c r="A512" s="306" t="s">
        <v>251</v>
      </c>
      <c r="B512" s="308" t="s">
        <v>1757</v>
      </c>
      <c r="C512" s="306" t="s">
        <v>200</v>
      </c>
      <c r="D512" s="306" t="s">
        <v>1758</v>
      </c>
      <c r="E512" s="465" t="s">
        <v>1679</v>
      </c>
      <c r="F512" s="465"/>
      <c r="G512" s="307" t="s">
        <v>1685</v>
      </c>
      <c r="H512" s="310">
        <v>0.13100000000000001</v>
      </c>
      <c r="I512" s="309">
        <v>0.55000000000000004</v>
      </c>
      <c r="J512" s="309">
        <v>7.0000000000000007E-2</v>
      </c>
    </row>
    <row r="513" spans="1:10" ht="25" x14ac:dyDescent="0.35">
      <c r="A513" s="306" t="s">
        <v>251</v>
      </c>
      <c r="B513" s="308" t="s">
        <v>255</v>
      </c>
      <c r="C513" s="306" t="s">
        <v>200</v>
      </c>
      <c r="D513" s="306" t="s">
        <v>248</v>
      </c>
      <c r="E513" s="465" t="s">
        <v>254</v>
      </c>
      <c r="F513" s="465"/>
      <c r="G513" s="307" t="s">
        <v>201</v>
      </c>
      <c r="H513" s="310">
        <v>0.753</v>
      </c>
      <c r="I513" s="309">
        <v>34.28</v>
      </c>
      <c r="J513" s="309">
        <v>25.81</v>
      </c>
    </row>
    <row r="514" spans="1:10" ht="25" x14ac:dyDescent="0.35">
      <c r="A514" s="306" t="s">
        <v>251</v>
      </c>
      <c r="B514" s="308" t="s">
        <v>1579</v>
      </c>
      <c r="C514" s="306" t="s">
        <v>200</v>
      </c>
      <c r="D514" s="306" t="s">
        <v>1580</v>
      </c>
      <c r="E514" s="465" t="s">
        <v>254</v>
      </c>
      <c r="F514" s="465"/>
      <c r="G514" s="307" t="s">
        <v>201</v>
      </c>
      <c r="H514" s="310">
        <v>0.125</v>
      </c>
      <c r="I514" s="309">
        <v>33.68</v>
      </c>
      <c r="J514" s="309">
        <v>4.21</v>
      </c>
    </row>
    <row r="515" spans="1:10" ht="50" x14ac:dyDescent="0.35">
      <c r="A515" s="311" t="s">
        <v>260</v>
      </c>
      <c r="B515" s="313" t="s">
        <v>1759</v>
      </c>
      <c r="C515" s="311" t="s">
        <v>200</v>
      </c>
      <c r="D515" s="311" t="s">
        <v>1760</v>
      </c>
      <c r="E515" s="463" t="s">
        <v>263</v>
      </c>
      <c r="F515" s="463"/>
      <c r="G515" s="312" t="s">
        <v>217</v>
      </c>
      <c r="H515" s="315">
        <v>1.103</v>
      </c>
      <c r="I515" s="314">
        <v>660.18</v>
      </c>
      <c r="J515" s="314">
        <v>728.17854</v>
      </c>
    </row>
    <row r="516" spans="1:10" x14ac:dyDescent="0.35">
      <c r="A516" s="316"/>
      <c r="B516" s="316"/>
      <c r="C516" s="316"/>
      <c r="D516" s="316"/>
      <c r="E516" s="316" t="s">
        <v>275</v>
      </c>
      <c r="F516" s="317">
        <v>35.26</v>
      </c>
      <c r="G516" s="316" t="s">
        <v>276</v>
      </c>
      <c r="H516" s="317">
        <v>0</v>
      </c>
      <c r="I516" s="316" t="s">
        <v>277</v>
      </c>
      <c r="J516" s="317">
        <v>35.26</v>
      </c>
    </row>
    <row r="517" spans="1:10" x14ac:dyDescent="0.35">
      <c r="A517" s="316"/>
      <c r="B517" s="316"/>
      <c r="C517" s="316"/>
      <c r="D517" s="316"/>
      <c r="E517" s="316" t="s">
        <v>278</v>
      </c>
      <c r="F517" s="317">
        <v>162.26</v>
      </c>
      <c r="G517" s="316"/>
      <c r="H517" s="464" t="s">
        <v>279</v>
      </c>
      <c r="I517" s="464"/>
      <c r="J517" s="317">
        <v>942</v>
      </c>
    </row>
    <row r="518" spans="1:10" ht="15" thickBot="1" x14ac:dyDescent="0.4">
      <c r="A518" s="333"/>
      <c r="B518" s="333"/>
      <c r="C518" s="333"/>
      <c r="D518" s="333"/>
      <c r="E518" s="333"/>
      <c r="F518" s="333"/>
      <c r="G518" s="333"/>
      <c r="H518" s="335"/>
      <c r="I518" s="333"/>
      <c r="J518" s="334"/>
    </row>
    <row r="519" spans="1:10" ht="15" thickTop="1" x14ac:dyDescent="0.35">
      <c r="A519" s="332"/>
      <c r="B519" s="332"/>
      <c r="C519" s="332"/>
      <c r="D519" s="332"/>
      <c r="E519" s="332"/>
      <c r="F519" s="332"/>
      <c r="G519" s="332"/>
      <c r="H519" s="332"/>
      <c r="I519" s="332"/>
      <c r="J519" s="332"/>
    </row>
    <row r="520" spans="1:10" x14ac:dyDescent="0.35">
      <c r="A520" s="341" t="s">
        <v>449</v>
      </c>
      <c r="B520" s="342" t="s">
        <v>3</v>
      </c>
      <c r="C520" s="341" t="s">
        <v>4</v>
      </c>
      <c r="D520" s="341" t="s">
        <v>5</v>
      </c>
      <c r="E520" s="457" t="s">
        <v>249</v>
      </c>
      <c r="F520" s="457"/>
      <c r="G520" s="343" t="s">
        <v>6</v>
      </c>
      <c r="H520" s="342" t="s">
        <v>7</v>
      </c>
      <c r="I520" s="342" t="s">
        <v>8</v>
      </c>
      <c r="J520" s="342" t="s">
        <v>10</v>
      </c>
    </row>
    <row r="521" spans="1:10" ht="14.5" customHeight="1" x14ac:dyDescent="0.35">
      <c r="A521" s="344" t="s">
        <v>246</v>
      </c>
      <c r="B521" s="345" t="s">
        <v>409</v>
      </c>
      <c r="C521" s="344" t="s">
        <v>214</v>
      </c>
      <c r="D521" s="344" t="s">
        <v>410</v>
      </c>
      <c r="E521" s="458" t="s">
        <v>1780</v>
      </c>
      <c r="F521" s="458"/>
      <c r="G521" s="346" t="s">
        <v>217</v>
      </c>
      <c r="H521" s="347">
        <v>1</v>
      </c>
      <c r="I521" s="348">
        <v>228.19</v>
      </c>
      <c r="J521" s="348">
        <v>228.19</v>
      </c>
    </row>
    <row r="522" spans="1:10" ht="26.5" customHeight="1" x14ac:dyDescent="0.35">
      <c r="A522" s="349" t="s">
        <v>251</v>
      </c>
      <c r="B522" s="350" t="s">
        <v>1781</v>
      </c>
      <c r="C522" s="349" t="s">
        <v>200</v>
      </c>
      <c r="D522" s="349" t="s">
        <v>1782</v>
      </c>
      <c r="E522" s="459" t="s">
        <v>254</v>
      </c>
      <c r="F522" s="459"/>
      <c r="G522" s="351" t="s">
        <v>201</v>
      </c>
      <c r="H522" s="352">
        <v>3.9E-2</v>
      </c>
      <c r="I522" s="353">
        <v>47.2</v>
      </c>
      <c r="J522" s="353">
        <v>1.84</v>
      </c>
    </row>
    <row r="523" spans="1:10" ht="26.5" customHeight="1" x14ac:dyDescent="0.35">
      <c r="A523" s="349" t="s">
        <v>251</v>
      </c>
      <c r="B523" s="350" t="s">
        <v>1783</v>
      </c>
      <c r="C523" s="349" t="s">
        <v>200</v>
      </c>
      <c r="D523" s="349" t="s">
        <v>1784</v>
      </c>
      <c r="E523" s="459" t="s">
        <v>254</v>
      </c>
      <c r="F523" s="459"/>
      <c r="G523" s="351" t="s">
        <v>201</v>
      </c>
      <c r="H523" s="352">
        <v>8.9999999999999993E-3</v>
      </c>
      <c r="I523" s="353">
        <v>150.71</v>
      </c>
      <c r="J523" s="353">
        <v>1.35</v>
      </c>
    </row>
    <row r="524" spans="1:10" x14ac:dyDescent="0.35">
      <c r="A524" s="356" t="s">
        <v>260</v>
      </c>
      <c r="B524" s="357" t="s">
        <v>2666</v>
      </c>
      <c r="C524" s="356" t="s">
        <v>1803</v>
      </c>
      <c r="D524" s="356" t="s">
        <v>2667</v>
      </c>
      <c r="E524" s="475" t="s">
        <v>1986</v>
      </c>
      <c r="F524" s="475"/>
      <c r="G524" s="358" t="s">
        <v>1834</v>
      </c>
      <c r="H524" s="359">
        <v>1</v>
      </c>
      <c r="I524" s="360">
        <v>225</v>
      </c>
      <c r="J524" s="360">
        <v>225</v>
      </c>
    </row>
    <row r="525" spans="1:10" x14ac:dyDescent="0.35">
      <c r="A525" s="354"/>
      <c r="B525" s="354"/>
      <c r="C525" s="354"/>
      <c r="D525" s="354"/>
      <c r="E525" s="354" t="s">
        <v>275</v>
      </c>
      <c r="F525" s="355">
        <v>2.77</v>
      </c>
      <c r="G525" s="354" t="s">
        <v>276</v>
      </c>
      <c r="H525" s="355">
        <v>0</v>
      </c>
      <c r="I525" s="354" t="s">
        <v>277</v>
      </c>
      <c r="J525" s="355">
        <v>2.77</v>
      </c>
    </row>
    <row r="526" spans="1:10" ht="14.5" customHeight="1" x14ac:dyDescent="0.35">
      <c r="A526" s="354"/>
      <c r="B526" s="354"/>
      <c r="C526" s="354"/>
      <c r="D526" s="354"/>
      <c r="E526" s="354" t="s">
        <v>278</v>
      </c>
      <c r="F526" s="355">
        <v>47.48</v>
      </c>
      <c r="G526" s="354"/>
      <c r="H526" s="460" t="s">
        <v>279</v>
      </c>
      <c r="I526" s="460"/>
      <c r="J526" s="355">
        <v>275.67</v>
      </c>
    </row>
    <row r="527" spans="1:10" ht="15" thickBot="1" x14ac:dyDescent="0.4">
      <c r="A527" s="333"/>
      <c r="B527" s="333"/>
      <c r="C527" s="333"/>
      <c r="D527" s="333"/>
      <c r="E527" s="333"/>
      <c r="F527" s="333"/>
      <c r="G527" s="333"/>
      <c r="H527" s="335"/>
      <c r="I527" s="333"/>
      <c r="J527" s="334"/>
    </row>
    <row r="528" spans="1:10" ht="15" thickTop="1" x14ac:dyDescent="0.35">
      <c r="A528" s="332"/>
      <c r="B528" s="332"/>
      <c r="C528" s="332"/>
      <c r="D528" s="332"/>
      <c r="E528" s="332"/>
      <c r="F528" s="332"/>
      <c r="G528" s="332"/>
      <c r="H528" s="332"/>
      <c r="I528" s="332"/>
      <c r="J528" s="332"/>
    </row>
    <row r="529" spans="1:10" x14ac:dyDescent="0.35">
      <c r="A529" s="329" t="s">
        <v>210</v>
      </c>
      <c r="B529" s="329"/>
      <c r="C529" s="329"/>
      <c r="D529" s="329" t="s">
        <v>450</v>
      </c>
      <c r="E529" s="329"/>
      <c r="F529" s="472"/>
      <c r="G529" s="472"/>
      <c r="H529" s="330"/>
      <c r="I529" s="329"/>
      <c r="J529" s="331">
        <v>190128.35</v>
      </c>
    </row>
    <row r="530" spans="1:10" x14ac:dyDescent="0.35">
      <c r="A530" s="298" t="s">
        <v>451</v>
      </c>
      <c r="B530" s="300" t="s">
        <v>3</v>
      </c>
      <c r="C530" s="298" t="s">
        <v>4</v>
      </c>
      <c r="D530" s="298" t="s">
        <v>5</v>
      </c>
      <c r="E530" s="461" t="s">
        <v>249</v>
      </c>
      <c r="F530" s="461"/>
      <c r="G530" s="299" t="s">
        <v>6</v>
      </c>
      <c r="H530" s="300" t="s">
        <v>7</v>
      </c>
      <c r="I530" s="300" t="s">
        <v>8</v>
      </c>
      <c r="J530" s="300" t="s">
        <v>10</v>
      </c>
    </row>
    <row r="531" spans="1:10" ht="37.5" x14ac:dyDescent="0.35">
      <c r="A531" s="301" t="s">
        <v>246</v>
      </c>
      <c r="B531" s="303" t="s">
        <v>452</v>
      </c>
      <c r="C531" s="301" t="s">
        <v>200</v>
      </c>
      <c r="D531" s="301" t="s">
        <v>453</v>
      </c>
      <c r="E531" s="462" t="s">
        <v>1736</v>
      </c>
      <c r="F531" s="462"/>
      <c r="G531" s="302" t="s">
        <v>264</v>
      </c>
      <c r="H531" s="305">
        <v>1</v>
      </c>
      <c r="I531" s="304">
        <v>13.56</v>
      </c>
      <c r="J531" s="304">
        <v>13.56</v>
      </c>
    </row>
    <row r="532" spans="1:10" ht="25" x14ac:dyDescent="0.35">
      <c r="A532" s="306" t="s">
        <v>251</v>
      </c>
      <c r="B532" s="308" t="s">
        <v>1739</v>
      </c>
      <c r="C532" s="306" t="s">
        <v>200</v>
      </c>
      <c r="D532" s="306" t="s">
        <v>1740</v>
      </c>
      <c r="E532" s="465" t="s">
        <v>254</v>
      </c>
      <c r="F532" s="465"/>
      <c r="G532" s="307" t="s">
        <v>201</v>
      </c>
      <c r="H532" s="310">
        <v>8.3599999999999994E-2</v>
      </c>
      <c r="I532" s="309">
        <v>34.049999999999997</v>
      </c>
      <c r="J532" s="309">
        <v>2.84</v>
      </c>
    </row>
    <row r="533" spans="1:10" ht="25" x14ac:dyDescent="0.35">
      <c r="A533" s="306" t="s">
        <v>251</v>
      </c>
      <c r="B533" s="308" t="s">
        <v>1734</v>
      </c>
      <c r="C533" s="306" t="s">
        <v>200</v>
      </c>
      <c r="D533" s="306" t="s">
        <v>1735</v>
      </c>
      <c r="E533" s="465" t="s">
        <v>1736</v>
      </c>
      <c r="F533" s="465"/>
      <c r="G533" s="307" t="s">
        <v>264</v>
      </c>
      <c r="H533" s="310">
        <v>1</v>
      </c>
      <c r="I533" s="309">
        <v>9.36</v>
      </c>
      <c r="J533" s="309">
        <v>9.36</v>
      </c>
    </row>
    <row r="534" spans="1:10" ht="25" x14ac:dyDescent="0.35">
      <c r="A534" s="306" t="s">
        <v>251</v>
      </c>
      <c r="B534" s="308" t="s">
        <v>1737</v>
      </c>
      <c r="C534" s="306" t="s">
        <v>200</v>
      </c>
      <c r="D534" s="306" t="s">
        <v>1738</v>
      </c>
      <c r="E534" s="465" t="s">
        <v>254</v>
      </c>
      <c r="F534" s="465"/>
      <c r="G534" s="307" t="s">
        <v>201</v>
      </c>
      <c r="H534" s="310">
        <v>1.3599999999999999E-2</v>
      </c>
      <c r="I534" s="309">
        <v>26.56</v>
      </c>
      <c r="J534" s="309">
        <v>0.36</v>
      </c>
    </row>
    <row r="535" spans="1:10" ht="25" x14ac:dyDescent="0.35">
      <c r="A535" s="311" t="s">
        <v>260</v>
      </c>
      <c r="B535" s="313" t="s">
        <v>1741</v>
      </c>
      <c r="C535" s="311" t="s">
        <v>200</v>
      </c>
      <c r="D535" s="311" t="s">
        <v>1742</v>
      </c>
      <c r="E535" s="463" t="s">
        <v>263</v>
      </c>
      <c r="F535" s="463"/>
      <c r="G535" s="312" t="s">
        <v>264</v>
      </c>
      <c r="H535" s="315">
        <v>2.5000000000000001E-2</v>
      </c>
      <c r="I535" s="314">
        <v>23.55</v>
      </c>
      <c r="J535" s="314">
        <v>0.58875</v>
      </c>
    </row>
    <row r="536" spans="1:10" ht="37.5" x14ac:dyDescent="0.35">
      <c r="A536" s="311" t="s">
        <v>260</v>
      </c>
      <c r="B536" s="313" t="s">
        <v>1743</v>
      </c>
      <c r="C536" s="311" t="s">
        <v>200</v>
      </c>
      <c r="D536" s="311" t="s">
        <v>1744</v>
      </c>
      <c r="E536" s="463" t="s">
        <v>263</v>
      </c>
      <c r="F536" s="463"/>
      <c r="G536" s="312" t="s">
        <v>226</v>
      </c>
      <c r="H536" s="315">
        <v>2.1179999999999999</v>
      </c>
      <c r="I536" s="314">
        <v>0.2</v>
      </c>
      <c r="J536" s="314">
        <v>0.42359999999999998</v>
      </c>
    </row>
    <row r="537" spans="1:10" x14ac:dyDescent="0.35">
      <c r="A537" s="316"/>
      <c r="B537" s="316"/>
      <c r="C537" s="316"/>
      <c r="D537" s="316"/>
      <c r="E537" s="316" t="s">
        <v>275</v>
      </c>
      <c r="F537" s="317">
        <v>3.86</v>
      </c>
      <c r="G537" s="316" t="s">
        <v>276</v>
      </c>
      <c r="H537" s="317">
        <v>0</v>
      </c>
      <c r="I537" s="316" t="s">
        <v>277</v>
      </c>
      <c r="J537" s="317">
        <v>3.86</v>
      </c>
    </row>
    <row r="538" spans="1:10" x14ac:dyDescent="0.35">
      <c r="A538" s="316"/>
      <c r="B538" s="316"/>
      <c r="C538" s="316"/>
      <c r="D538" s="316"/>
      <c r="E538" s="316" t="s">
        <v>278</v>
      </c>
      <c r="F538" s="317">
        <v>2.82</v>
      </c>
      <c r="G538" s="316"/>
      <c r="H538" s="464" t="s">
        <v>279</v>
      </c>
      <c r="I538" s="464"/>
      <c r="J538" s="317">
        <v>16.38</v>
      </c>
    </row>
    <row r="539" spans="1:10" ht="15" thickBot="1" x14ac:dyDescent="0.4">
      <c r="A539" s="333"/>
      <c r="B539" s="333"/>
      <c r="C539" s="333"/>
      <c r="D539" s="333"/>
      <c r="E539" s="333"/>
      <c r="F539" s="333"/>
      <c r="G539" s="333"/>
      <c r="H539" s="335"/>
      <c r="I539" s="333"/>
      <c r="J539" s="334"/>
    </row>
    <row r="540" spans="1:10" ht="15" thickTop="1" x14ac:dyDescent="0.35">
      <c r="A540" s="332"/>
      <c r="B540" s="332"/>
      <c r="C540" s="332"/>
      <c r="D540" s="332"/>
      <c r="E540" s="332"/>
      <c r="F540" s="332"/>
      <c r="G540" s="332"/>
      <c r="H540" s="332"/>
      <c r="I540" s="332"/>
      <c r="J540" s="332"/>
    </row>
    <row r="541" spans="1:10" x14ac:dyDescent="0.35">
      <c r="A541" s="298" t="s">
        <v>454</v>
      </c>
      <c r="B541" s="300" t="s">
        <v>3</v>
      </c>
      <c r="C541" s="298" t="s">
        <v>4</v>
      </c>
      <c r="D541" s="298" t="s">
        <v>5</v>
      </c>
      <c r="E541" s="461" t="s">
        <v>249</v>
      </c>
      <c r="F541" s="461"/>
      <c r="G541" s="299" t="s">
        <v>6</v>
      </c>
      <c r="H541" s="300" t="s">
        <v>7</v>
      </c>
      <c r="I541" s="300" t="s">
        <v>8</v>
      </c>
      <c r="J541" s="300" t="s">
        <v>10</v>
      </c>
    </row>
    <row r="542" spans="1:10" ht="37.5" x14ac:dyDescent="0.35">
      <c r="A542" s="301" t="s">
        <v>246</v>
      </c>
      <c r="B542" s="303" t="s">
        <v>455</v>
      </c>
      <c r="C542" s="301" t="s">
        <v>200</v>
      </c>
      <c r="D542" s="301" t="s">
        <v>456</v>
      </c>
      <c r="E542" s="462" t="s">
        <v>1736</v>
      </c>
      <c r="F542" s="462"/>
      <c r="G542" s="302" t="s">
        <v>264</v>
      </c>
      <c r="H542" s="305">
        <v>1</v>
      </c>
      <c r="I542" s="304">
        <v>12.28</v>
      </c>
      <c r="J542" s="304">
        <v>12.28</v>
      </c>
    </row>
    <row r="543" spans="1:10" ht="25" x14ac:dyDescent="0.35">
      <c r="A543" s="306" t="s">
        <v>251</v>
      </c>
      <c r="B543" s="308" t="s">
        <v>1745</v>
      </c>
      <c r="C543" s="306" t="s">
        <v>200</v>
      </c>
      <c r="D543" s="306" t="s">
        <v>1746</v>
      </c>
      <c r="E543" s="465" t="s">
        <v>1736</v>
      </c>
      <c r="F543" s="465"/>
      <c r="G543" s="307" t="s">
        <v>264</v>
      </c>
      <c r="H543" s="310">
        <v>1</v>
      </c>
      <c r="I543" s="309">
        <v>9.15</v>
      </c>
      <c r="J543" s="309">
        <v>9.15</v>
      </c>
    </row>
    <row r="544" spans="1:10" ht="25" x14ac:dyDescent="0.35">
      <c r="A544" s="306" t="s">
        <v>251</v>
      </c>
      <c r="B544" s="308" t="s">
        <v>1737</v>
      </c>
      <c r="C544" s="306" t="s">
        <v>200</v>
      </c>
      <c r="D544" s="306" t="s">
        <v>1738</v>
      </c>
      <c r="E544" s="465" t="s">
        <v>254</v>
      </c>
      <c r="F544" s="465"/>
      <c r="G544" s="307" t="s">
        <v>201</v>
      </c>
      <c r="H544" s="310">
        <v>9.7999999999999997E-3</v>
      </c>
      <c r="I544" s="309">
        <v>26.56</v>
      </c>
      <c r="J544" s="309">
        <v>0.26</v>
      </c>
    </row>
    <row r="545" spans="1:10" ht="25" x14ac:dyDescent="0.35">
      <c r="A545" s="306" t="s">
        <v>251</v>
      </c>
      <c r="B545" s="308" t="s">
        <v>1739</v>
      </c>
      <c r="C545" s="306" t="s">
        <v>200</v>
      </c>
      <c r="D545" s="306" t="s">
        <v>1740</v>
      </c>
      <c r="E545" s="465" t="s">
        <v>254</v>
      </c>
      <c r="F545" s="465"/>
      <c r="G545" s="307" t="s">
        <v>201</v>
      </c>
      <c r="H545" s="310">
        <v>5.9700000000000003E-2</v>
      </c>
      <c r="I545" s="309">
        <v>34.049999999999997</v>
      </c>
      <c r="J545" s="309">
        <v>2.0299999999999998</v>
      </c>
    </row>
    <row r="546" spans="1:10" ht="37.5" x14ac:dyDescent="0.35">
      <c r="A546" s="311" t="s">
        <v>260</v>
      </c>
      <c r="B546" s="313" t="s">
        <v>1743</v>
      </c>
      <c r="C546" s="311" t="s">
        <v>200</v>
      </c>
      <c r="D546" s="311" t="s">
        <v>1744</v>
      </c>
      <c r="E546" s="463" t="s">
        <v>263</v>
      </c>
      <c r="F546" s="463"/>
      <c r="G546" s="312" t="s">
        <v>226</v>
      </c>
      <c r="H546" s="315">
        <v>1.333</v>
      </c>
      <c r="I546" s="314">
        <v>0.2</v>
      </c>
      <c r="J546" s="314">
        <v>0.2666</v>
      </c>
    </row>
    <row r="547" spans="1:10" ht="25" x14ac:dyDescent="0.35">
      <c r="A547" s="311" t="s">
        <v>260</v>
      </c>
      <c r="B547" s="313" t="s">
        <v>1741</v>
      </c>
      <c r="C547" s="311" t="s">
        <v>200</v>
      </c>
      <c r="D547" s="311" t="s">
        <v>1742</v>
      </c>
      <c r="E547" s="463" t="s">
        <v>263</v>
      </c>
      <c r="F547" s="463"/>
      <c r="G547" s="312" t="s">
        <v>264</v>
      </c>
      <c r="H547" s="315">
        <v>2.5000000000000001E-2</v>
      </c>
      <c r="I547" s="314">
        <v>23.55</v>
      </c>
      <c r="J547" s="314">
        <v>0.58875</v>
      </c>
    </row>
    <row r="548" spans="1:10" x14ac:dyDescent="0.35">
      <c r="A548" s="316"/>
      <c r="B548" s="316"/>
      <c r="C548" s="316"/>
      <c r="D548" s="316"/>
      <c r="E548" s="316" t="s">
        <v>275</v>
      </c>
      <c r="F548" s="317">
        <v>2.46</v>
      </c>
      <c r="G548" s="316" t="s">
        <v>276</v>
      </c>
      <c r="H548" s="317">
        <v>0</v>
      </c>
      <c r="I548" s="316" t="s">
        <v>277</v>
      </c>
      <c r="J548" s="317">
        <v>2.46</v>
      </c>
    </row>
    <row r="549" spans="1:10" x14ac:dyDescent="0.35">
      <c r="A549" s="316"/>
      <c r="B549" s="316"/>
      <c r="C549" s="316"/>
      <c r="D549" s="316"/>
      <c r="E549" s="316" t="s">
        <v>278</v>
      </c>
      <c r="F549" s="317">
        <v>2.5499999999999998</v>
      </c>
      <c r="G549" s="316"/>
      <c r="H549" s="464" t="s">
        <v>279</v>
      </c>
      <c r="I549" s="464"/>
      <c r="J549" s="317">
        <v>14.83</v>
      </c>
    </row>
    <row r="550" spans="1:10" ht="15" thickBot="1" x14ac:dyDescent="0.4">
      <c r="A550" s="333"/>
      <c r="B550" s="333"/>
      <c r="C550" s="333"/>
      <c r="D550" s="333"/>
      <c r="E550" s="333"/>
      <c r="F550" s="333"/>
      <c r="G550" s="333"/>
      <c r="H550" s="335"/>
      <c r="I550" s="333"/>
      <c r="J550" s="334"/>
    </row>
    <row r="551" spans="1:10" ht="15" thickTop="1" x14ac:dyDescent="0.35">
      <c r="A551" s="332"/>
      <c r="B551" s="332"/>
      <c r="C551" s="332"/>
      <c r="D551" s="332"/>
      <c r="E551" s="332"/>
      <c r="F551" s="332"/>
      <c r="G551" s="332"/>
      <c r="H551" s="332"/>
      <c r="I551" s="332"/>
      <c r="J551" s="332"/>
    </row>
    <row r="552" spans="1:10" x14ac:dyDescent="0.35">
      <c r="A552" s="298" t="s">
        <v>457</v>
      </c>
      <c r="B552" s="300" t="s">
        <v>3</v>
      </c>
      <c r="C552" s="298" t="s">
        <v>4</v>
      </c>
      <c r="D552" s="298" t="s">
        <v>5</v>
      </c>
      <c r="E552" s="461" t="s">
        <v>249</v>
      </c>
      <c r="F552" s="461"/>
      <c r="G552" s="299" t="s">
        <v>6</v>
      </c>
      <c r="H552" s="300" t="s">
        <v>7</v>
      </c>
      <c r="I552" s="300" t="s">
        <v>8</v>
      </c>
      <c r="J552" s="300" t="s">
        <v>10</v>
      </c>
    </row>
    <row r="553" spans="1:10" ht="37.5" x14ac:dyDescent="0.35">
      <c r="A553" s="301" t="s">
        <v>246</v>
      </c>
      <c r="B553" s="303" t="s">
        <v>458</v>
      </c>
      <c r="C553" s="301" t="s">
        <v>200</v>
      </c>
      <c r="D553" s="301" t="s">
        <v>459</v>
      </c>
      <c r="E553" s="462" t="s">
        <v>1736</v>
      </c>
      <c r="F553" s="462"/>
      <c r="G553" s="302" t="s">
        <v>264</v>
      </c>
      <c r="H553" s="305">
        <v>1</v>
      </c>
      <c r="I553" s="304">
        <v>11.18</v>
      </c>
      <c r="J553" s="304">
        <v>11.18</v>
      </c>
    </row>
    <row r="554" spans="1:10" ht="25" x14ac:dyDescent="0.35">
      <c r="A554" s="306" t="s">
        <v>251</v>
      </c>
      <c r="B554" s="308" t="s">
        <v>1737</v>
      </c>
      <c r="C554" s="306" t="s">
        <v>200</v>
      </c>
      <c r="D554" s="306" t="s">
        <v>1738</v>
      </c>
      <c r="E554" s="465" t="s">
        <v>254</v>
      </c>
      <c r="F554" s="465"/>
      <c r="G554" s="307" t="s">
        <v>201</v>
      </c>
      <c r="H554" s="310">
        <v>6.6E-3</v>
      </c>
      <c r="I554" s="309">
        <v>26.56</v>
      </c>
      <c r="J554" s="309">
        <v>0.17</v>
      </c>
    </row>
    <row r="555" spans="1:10" ht="25" x14ac:dyDescent="0.35">
      <c r="A555" s="306" t="s">
        <v>251</v>
      </c>
      <c r="B555" s="308" t="s">
        <v>1739</v>
      </c>
      <c r="C555" s="306" t="s">
        <v>200</v>
      </c>
      <c r="D555" s="306" t="s">
        <v>1740</v>
      </c>
      <c r="E555" s="465" t="s">
        <v>254</v>
      </c>
      <c r="F555" s="465"/>
      <c r="G555" s="307" t="s">
        <v>201</v>
      </c>
      <c r="H555" s="310">
        <v>4.0300000000000002E-2</v>
      </c>
      <c r="I555" s="309">
        <v>34.049999999999997</v>
      </c>
      <c r="J555" s="309">
        <v>1.37</v>
      </c>
    </row>
    <row r="556" spans="1:10" ht="25" x14ac:dyDescent="0.35">
      <c r="A556" s="306" t="s">
        <v>251</v>
      </c>
      <c r="B556" s="308" t="s">
        <v>1747</v>
      </c>
      <c r="C556" s="306" t="s">
        <v>200</v>
      </c>
      <c r="D556" s="306" t="s">
        <v>1748</v>
      </c>
      <c r="E556" s="465" t="s">
        <v>1736</v>
      </c>
      <c r="F556" s="465"/>
      <c r="G556" s="307" t="s">
        <v>264</v>
      </c>
      <c r="H556" s="310">
        <v>1</v>
      </c>
      <c r="I556" s="309">
        <v>8.92</v>
      </c>
      <c r="J556" s="309">
        <v>8.92</v>
      </c>
    </row>
    <row r="557" spans="1:10" ht="25" x14ac:dyDescent="0.35">
      <c r="A557" s="311" t="s">
        <v>260</v>
      </c>
      <c r="B557" s="313" t="s">
        <v>1741</v>
      </c>
      <c r="C557" s="311" t="s">
        <v>200</v>
      </c>
      <c r="D557" s="311" t="s">
        <v>1742</v>
      </c>
      <c r="E557" s="463" t="s">
        <v>263</v>
      </c>
      <c r="F557" s="463"/>
      <c r="G557" s="312" t="s">
        <v>264</v>
      </c>
      <c r="H557" s="315">
        <v>2.5000000000000001E-2</v>
      </c>
      <c r="I557" s="314">
        <v>23.55</v>
      </c>
      <c r="J557" s="314">
        <v>0.58875</v>
      </c>
    </row>
    <row r="558" spans="1:10" ht="37.5" x14ac:dyDescent="0.35">
      <c r="A558" s="311" t="s">
        <v>260</v>
      </c>
      <c r="B558" s="313" t="s">
        <v>1743</v>
      </c>
      <c r="C558" s="311" t="s">
        <v>200</v>
      </c>
      <c r="D558" s="311" t="s">
        <v>1744</v>
      </c>
      <c r="E558" s="463" t="s">
        <v>263</v>
      </c>
      <c r="F558" s="463"/>
      <c r="G558" s="312" t="s">
        <v>226</v>
      </c>
      <c r="H558" s="315">
        <v>0.72799999999999998</v>
      </c>
      <c r="I558" s="314">
        <v>0.2</v>
      </c>
      <c r="J558" s="314">
        <v>0.14560000000000001</v>
      </c>
    </row>
    <row r="559" spans="1:10" x14ac:dyDescent="0.35">
      <c r="A559" s="316"/>
      <c r="B559" s="316"/>
      <c r="C559" s="316"/>
      <c r="D559" s="316"/>
      <c r="E559" s="316" t="s">
        <v>275</v>
      </c>
      <c r="F559" s="317">
        <v>1.53</v>
      </c>
      <c r="G559" s="316" t="s">
        <v>276</v>
      </c>
      <c r="H559" s="317">
        <v>0</v>
      </c>
      <c r="I559" s="316" t="s">
        <v>277</v>
      </c>
      <c r="J559" s="317">
        <v>1.53</v>
      </c>
    </row>
    <row r="560" spans="1:10" x14ac:dyDescent="0.35">
      <c r="A560" s="316"/>
      <c r="B560" s="316"/>
      <c r="C560" s="316"/>
      <c r="D560" s="316"/>
      <c r="E560" s="316" t="s">
        <v>278</v>
      </c>
      <c r="F560" s="317">
        <v>2.3199999999999998</v>
      </c>
      <c r="G560" s="316"/>
      <c r="H560" s="464" t="s">
        <v>279</v>
      </c>
      <c r="I560" s="464"/>
      <c r="J560" s="317">
        <v>13.5</v>
      </c>
    </row>
    <row r="561" spans="1:10" ht="15" thickBot="1" x14ac:dyDescent="0.4">
      <c r="A561" s="333"/>
      <c r="B561" s="333"/>
      <c r="C561" s="333"/>
      <c r="D561" s="333"/>
      <c r="E561" s="333"/>
      <c r="F561" s="333"/>
      <c r="G561" s="333"/>
      <c r="H561" s="335"/>
      <c r="I561" s="333"/>
      <c r="J561" s="334"/>
    </row>
    <row r="562" spans="1:10" ht="15" thickTop="1" x14ac:dyDescent="0.35">
      <c r="A562" s="332"/>
      <c r="B562" s="332"/>
      <c r="C562" s="332"/>
      <c r="D562" s="332"/>
      <c r="E562" s="332"/>
      <c r="F562" s="332"/>
      <c r="G562" s="332"/>
      <c r="H562" s="332"/>
      <c r="I562" s="332"/>
      <c r="J562" s="332"/>
    </row>
    <row r="563" spans="1:10" x14ac:dyDescent="0.35">
      <c r="A563" s="298" t="s">
        <v>460</v>
      </c>
      <c r="B563" s="300" t="s">
        <v>3</v>
      </c>
      <c r="C563" s="298" t="s">
        <v>4</v>
      </c>
      <c r="D563" s="298" t="s">
        <v>5</v>
      </c>
      <c r="E563" s="461" t="s">
        <v>249</v>
      </c>
      <c r="F563" s="461"/>
      <c r="G563" s="299" t="s">
        <v>6</v>
      </c>
      <c r="H563" s="300" t="s">
        <v>7</v>
      </c>
      <c r="I563" s="300" t="s">
        <v>8</v>
      </c>
      <c r="J563" s="300" t="s">
        <v>10</v>
      </c>
    </row>
    <row r="564" spans="1:10" ht="37.5" x14ac:dyDescent="0.35">
      <c r="A564" s="301" t="s">
        <v>246</v>
      </c>
      <c r="B564" s="303" t="s">
        <v>461</v>
      </c>
      <c r="C564" s="301" t="s">
        <v>200</v>
      </c>
      <c r="D564" s="301" t="s">
        <v>462</v>
      </c>
      <c r="E564" s="462" t="s">
        <v>1736</v>
      </c>
      <c r="F564" s="462"/>
      <c r="G564" s="302" t="s">
        <v>264</v>
      </c>
      <c r="H564" s="305">
        <v>1</v>
      </c>
      <c r="I564" s="304">
        <v>9.7899999999999991</v>
      </c>
      <c r="J564" s="304">
        <v>9.7899999999999991</v>
      </c>
    </row>
    <row r="565" spans="1:10" ht="25" x14ac:dyDescent="0.35">
      <c r="A565" s="306" t="s">
        <v>251</v>
      </c>
      <c r="B565" s="308" t="s">
        <v>1737</v>
      </c>
      <c r="C565" s="306" t="s">
        <v>200</v>
      </c>
      <c r="D565" s="306" t="s">
        <v>1738</v>
      </c>
      <c r="E565" s="465" t="s">
        <v>254</v>
      </c>
      <c r="F565" s="465"/>
      <c r="G565" s="307" t="s">
        <v>201</v>
      </c>
      <c r="H565" s="310">
        <v>4.1999999999999997E-3</v>
      </c>
      <c r="I565" s="309">
        <v>26.56</v>
      </c>
      <c r="J565" s="309">
        <v>0.11</v>
      </c>
    </row>
    <row r="566" spans="1:10" ht="25" x14ac:dyDescent="0.35">
      <c r="A566" s="306" t="s">
        <v>251</v>
      </c>
      <c r="B566" s="308" t="s">
        <v>1739</v>
      </c>
      <c r="C566" s="306" t="s">
        <v>200</v>
      </c>
      <c r="D566" s="306" t="s">
        <v>1740</v>
      </c>
      <c r="E566" s="465" t="s">
        <v>254</v>
      </c>
      <c r="F566" s="465"/>
      <c r="G566" s="307" t="s">
        <v>201</v>
      </c>
      <c r="H566" s="310">
        <v>2.5899999999999999E-2</v>
      </c>
      <c r="I566" s="309">
        <v>34.049999999999997</v>
      </c>
      <c r="J566" s="309">
        <v>0.88</v>
      </c>
    </row>
    <row r="567" spans="1:10" ht="25" x14ac:dyDescent="0.35">
      <c r="A567" s="306" t="s">
        <v>251</v>
      </c>
      <c r="B567" s="308" t="s">
        <v>1749</v>
      </c>
      <c r="C567" s="306" t="s">
        <v>200</v>
      </c>
      <c r="D567" s="306" t="s">
        <v>1750</v>
      </c>
      <c r="E567" s="465" t="s">
        <v>1736</v>
      </c>
      <c r="F567" s="465"/>
      <c r="G567" s="307" t="s">
        <v>264</v>
      </c>
      <c r="H567" s="310">
        <v>1</v>
      </c>
      <c r="I567" s="309">
        <v>8.15</v>
      </c>
      <c r="J567" s="309">
        <v>8.15</v>
      </c>
    </row>
    <row r="568" spans="1:10" ht="37.5" x14ac:dyDescent="0.35">
      <c r="A568" s="311" t="s">
        <v>260</v>
      </c>
      <c r="B568" s="313" t="s">
        <v>1743</v>
      </c>
      <c r="C568" s="311" t="s">
        <v>200</v>
      </c>
      <c r="D568" s="311" t="s">
        <v>1744</v>
      </c>
      <c r="E568" s="463" t="s">
        <v>263</v>
      </c>
      <c r="F568" s="463"/>
      <c r="G568" s="312" t="s">
        <v>226</v>
      </c>
      <c r="H568" s="315">
        <v>0.35699999999999998</v>
      </c>
      <c r="I568" s="314">
        <v>0.2</v>
      </c>
      <c r="J568" s="314">
        <v>7.1400000000000005E-2</v>
      </c>
    </row>
    <row r="569" spans="1:10" ht="25" x14ac:dyDescent="0.35">
      <c r="A569" s="311" t="s">
        <v>260</v>
      </c>
      <c r="B569" s="313" t="s">
        <v>1741</v>
      </c>
      <c r="C569" s="311" t="s">
        <v>200</v>
      </c>
      <c r="D569" s="311" t="s">
        <v>1742</v>
      </c>
      <c r="E569" s="463" t="s">
        <v>263</v>
      </c>
      <c r="F569" s="463"/>
      <c r="G569" s="312" t="s">
        <v>264</v>
      </c>
      <c r="H569" s="315">
        <v>2.5000000000000001E-2</v>
      </c>
      <c r="I569" s="314">
        <v>23.55</v>
      </c>
      <c r="J569" s="314">
        <v>0.58875</v>
      </c>
    </row>
    <row r="570" spans="1:10" x14ac:dyDescent="0.35">
      <c r="A570" s="316"/>
      <c r="B570" s="316"/>
      <c r="C570" s="316"/>
      <c r="D570" s="316"/>
      <c r="E570" s="316" t="s">
        <v>275</v>
      </c>
      <c r="F570" s="317">
        <v>0.93</v>
      </c>
      <c r="G570" s="316" t="s">
        <v>276</v>
      </c>
      <c r="H570" s="317">
        <v>0</v>
      </c>
      <c r="I570" s="316" t="s">
        <v>277</v>
      </c>
      <c r="J570" s="317">
        <v>0.93</v>
      </c>
    </row>
    <row r="571" spans="1:10" x14ac:dyDescent="0.35">
      <c r="A571" s="316"/>
      <c r="B571" s="316"/>
      <c r="C571" s="316"/>
      <c r="D571" s="316"/>
      <c r="E571" s="316" t="s">
        <v>278</v>
      </c>
      <c r="F571" s="317">
        <v>2.0299999999999998</v>
      </c>
      <c r="G571" s="316"/>
      <c r="H571" s="464" t="s">
        <v>279</v>
      </c>
      <c r="I571" s="464"/>
      <c r="J571" s="317">
        <v>11.82</v>
      </c>
    </row>
    <row r="572" spans="1:10" ht="15" thickBot="1" x14ac:dyDescent="0.4">
      <c r="A572" s="333"/>
      <c r="B572" s="333"/>
      <c r="C572" s="333"/>
      <c r="D572" s="333"/>
      <c r="E572" s="333"/>
      <c r="F572" s="333"/>
      <c r="G572" s="333"/>
      <c r="H572" s="335"/>
      <c r="I572" s="333"/>
      <c r="J572" s="334"/>
    </row>
    <row r="573" spans="1:10" ht="15" thickTop="1" x14ac:dyDescent="0.35">
      <c r="A573" s="332"/>
      <c r="B573" s="332"/>
      <c r="C573" s="332"/>
      <c r="D573" s="332"/>
      <c r="E573" s="332"/>
      <c r="F573" s="332"/>
      <c r="G573" s="332"/>
      <c r="H573" s="332"/>
      <c r="I573" s="332"/>
      <c r="J573" s="332"/>
    </row>
    <row r="574" spans="1:10" x14ac:dyDescent="0.35">
      <c r="A574" s="298" t="s">
        <v>463</v>
      </c>
      <c r="B574" s="300" t="s">
        <v>3</v>
      </c>
      <c r="C574" s="298" t="s">
        <v>4</v>
      </c>
      <c r="D574" s="298" t="s">
        <v>5</v>
      </c>
      <c r="E574" s="461" t="s">
        <v>249</v>
      </c>
      <c r="F574" s="461"/>
      <c r="G574" s="299" t="s">
        <v>6</v>
      </c>
      <c r="H574" s="300" t="s">
        <v>7</v>
      </c>
      <c r="I574" s="300" t="s">
        <v>8</v>
      </c>
      <c r="J574" s="300" t="s">
        <v>10</v>
      </c>
    </row>
    <row r="575" spans="1:10" ht="37.5" x14ac:dyDescent="0.35">
      <c r="A575" s="301" t="s">
        <v>246</v>
      </c>
      <c r="B575" s="303" t="s">
        <v>464</v>
      </c>
      <c r="C575" s="301" t="s">
        <v>200</v>
      </c>
      <c r="D575" s="301" t="s">
        <v>465</v>
      </c>
      <c r="E575" s="462" t="s">
        <v>1736</v>
      </c>
      <c r="F575" s="462"/>
      <c r="G575" s="302" t="s">
        <v>264</v>
      </c>
      <c r="H575" s="305">
        <v>1</v>
      </c>
      <c r="I575" s="304">
        <v>8.11</v>
      </c>
      <c r="J575" s="304">
        <v>8.11</v>
      </c>
    </row>
    <row r="576" spans="1:10" ht="25" x14ac:dyDescent="0.35">
      <c r="A576" s="306" t="s">
        <v>251</v>
      </c>
      <c r="B576" s="308" t="s">
        <v>1739</v>
      </c>
      <c r="C576" s="306" t="s">
        <v>200</v>
      </c>
      <c r="D576" s="306" t="s">
        <v>1740</v>
      </c>
      <c r="E576" s="465" t="s">
        <v>254</v>
      </c>
      <c r="F576" s="465"/>
      <c r="G576" s="307" t="s">
        <v>201</v>
      </c>
      <c r="H576" s="310">
        <v>1.43E-2</v>
      </c>
      <c r="I576" s="309">
        <v>34.049999999999997</v>
      </c>
      <c r="J576" s="309">
        <v>0.48</v>
      </c>
    </row>
    <row r="577" spans="1:10" ht="25" x14ac:dyDescent="0.35">
      <c r="A577" s="306" t="s">
        <v>251</v>
      </c>
      <c r="B577" s="308" t="s">
        <v>1751</v>
      </c>
      <c r="C577" s="306" t="s">
        <v>200</v>
      </c>
      <c r="D577" s="306" t="s">
        <v>1752</v>
      </c>
      <c r="E577" s="465" t="s">
        <v>1736</v>
      </c>
      <c r="F577" s="465"/>
      <c r="G577" s="307" t="s">
        <v>264</v>
      </c>
      <c r="H577" s="310">
        <v>1</v>
      </c>
      <c r="I577" s="309">
        <v>6.97</v>
      </c>
      <c r="J577" s="309">
        <v>6.97</v>
      </c>
    </row>
    <row r="578" spans="1:10" ht="25" x14ac:dyDescent="0.35">
      <c r="A578" s="306" t="s">
        <v>251</v>
      </c>
      <c r="B578" s="308" t="s">
        <v>1737</v>
      </c>
      <c r="C578" s="306" t="s">
        <v>200</v>
      </c>
      <c r="D578" s="306" t="s">
        <v>1738</v>
      </c>
      <c r="E578" s="465" t="s">
        <v>254</v>
      </c>
      <c r="F578" s="465"/>
      <c r="G578" s="307" t="s">
        <v>201</v>
      </c>
      <c r="H578" s="310">
        <v>2.3E-3</v>
      </c>
      <c r="I578" s="309">
        <v>26.56</v>
      </c>
      <c r="J578" s="309">
        <v>0.06</v>
      </c>
    </row>
    <row r="579" spans="1:10" ht="37.5" x14ac:dyDescent="0.35">
      <c r="A579" s="311" t="s">
        <v>260</v>
      </c>
      <c r="B579" s="313" t="s">
        <v>1743</v>
      </c>
      <c r="C579" s="311" t="s">
        <v>200</v>
      </c>
      <c r="D579" s="311" t="s">
        <v>1744</v>
      </c>
      <c r="E579" s="463" t="s">
        <v>263</v>
      </c>
      <c r="F579" s="463"/>
      <c r="G579" s="312" t="s">
        <v>226</v>
      </c>
      <c r="H579" s="315">
        <v>0.14699999999999999</v>
      </c>
      <c r="I579" s="314">
        <v>0.2</v>
      </c>
      <c r="J579" s="314">
        <v>2.9399999999999999E-2</v>
      </c>
    </row>
    <row r="580" spans="1:10" ht="25" x14ac:dyDescent="0.35">
      <c r="A580" s="311" t="s">
        <v>260</v>
      </c>
      <c r="B580" s="313" t="s">
        <v>1741</v>
      </c>
      <c r="C580" s="311" t="s">
        <v>200</v>
      </c>
      <c r="D580" s="311" t="s">
        <v>1742</v>
      </c>
      <c r="E580" s="463" t="s">
        <v>263</v>
      </c>
      <c r="F580" s="463"/>
      <c r="G580" s="312" t="s">
        <v>264</v>
      </c>
      <c r="H580" s="315">
        <v>2.5000000000000001E-2</v>
      </c>
      <c r="I580" s="314">
        <v>23.55</v>
      </c>
      <c r="J580" s="314">
        <v>0.58875</v>
      </c>
    </row>
    <row r="581" spans="1:10" x14ac:dyDescent="0.35">
      <c r="A581" s="316"/>
      <c r="B581" s="316"/>
      <c r="C581" s="316"/>
      <c r="D581" s="316"/>
      <c r="E581" s="316" t="s">
        <v>275</v>
      </c>
      <c r="F581" s="317">
        <v>0.5</v>
      </c>
      <c r="G581" s="316" t="s">
        <v>276</v>
      </c>
      <c r="H581" s="317">
        <v>0</v>
      </c>
      <c r="I581" s="316" t="s">
        <v>277</v>
      </c>
      <c r="J581" s="317">
        <v>0.5</v>
      </c>
    </row>
    <row r="582" spans="1:10" x14ac:dyDescent="0.35">
      <c r="A582" s="316"/>
      <c r="B582" s="316"/>
      <c r="C582" s="316"/>
      <c r="D582" s="316"/>
      <c r="E582" s="316" t="s">
        <v>278</v>
      </c>
      <c r="F582" s="317">
        <v>1.68</v>
      </c>
      <c r="G582" s="316"/>
      <c r="H582" s="464" t="s">
        <v>279</v>
      </c>
      <c r="I582" s="464"/>
      <c r="J582" s="317">
        <v>9.7899999999999991</v>
      </c>
    </row>
    <row r="583" spans="1:10" ht="15" thickBot="1" x14ac:dyDescent="0.4">
      <c r="A583" s="333"/>
      <c r="B583" s="333"/>
      <c r="C583" s="333"/>
      <c r="D583" s="333"/>
      <c r="E583" s="333"/>
      <c r="F583" s="333"/>
      <c r="G583" s="333"/>
      <c r="H583" s="335"/>
      <c r="I583" s="333"/>
      <c r="J583" s="334"/>
    </row>
    <row r="584" spans="1:10" ht="15" thickTop="1" x14ac:dyDescent="0.35">
      <c r="A584" s="332"/>
      <c r="B584" s="332"/>
      <c r="C584" s="332"/>
      <c r="D584" s="332"/>
      <c r="E584" s="332"/>
      <c r="F584" s="332"/>
      <c r="G584" s="332"/>
      <c r="H584" s="332"/>
      <c r="I584" s="332"/>
      <c r="J584" s="332"/>
    </row>
    <row r="585" spans="1:10" x14ac:dyDescent="0.35">
      <c r="A585" s="298" t="s">
        <v>466</v>
      </c>
      <c r="B585" s="300" t="s">
        <v>3</v>
      </c>
      <c r="C585" s="298" t="s">
        <v>4</v>
      </c>
      <c r="D585" s="298" t="s">
        <v>5</v>
      </c>
      <c r="E585" s="461" t="s">
        <v>249</v>
      </c>
      <c r="F585" s="461"/>
      <c r="G585" s="299" t="s">
        <v>6</v>
      </c>
      <c r="H585" s="300" t="s">
        <v>7</v>
      </c>
      <c r="I585" s="300" t="s">
        <v>8</v>
      </c>
      <c r="J585" s="300" t="s">
        <v>10</v>
      </c>
    </row>
    <row r="586" spans="1:10" ht="50" x14ac:dyDescent="0.35">
      <c r="A586" s="301" t="s">
        <v>246</v>
      </c>
      <c r="B586" s="303" t="s">
        <v>447</v>
      </c>
      <c r="C586" s="301" t="s">
        <v>214</v>
      </c>
      <c r="D586" s="301" t="s">
        <v>448</v>
      </c>
      <c r="E586" s="462" t="s">
        <v>1780</v>
      </c>
      <c r="F586" s="462"/>
      <c r="G586" s="302" t="s">
        <v>217</v>
      </c>
      <c r="H586" s="305">
        <v>1</v>
      </c>
      <c r="I586" s="304">
        <v>779.74</v>
      </c>
      <c r="J586" s="304">
        <v>779.74</v>
      </c>
    </row>
    <row r="587" spans="1:10" ht="37.5" x14ac:dyDescent="0.35">
      <c r="A587" s="306" t="s">
        <v>251</v>
      </c>
      <c r="B587" s="308" t="s">
        <v>1755</v>
      </c>
      <c r="C587" s="306" t="s">
        <v>200</v>
      </c>
      <c r="D587" s="306" t="s">
        <v>1756</v>
      </c>
      <c r="E587" s="465" t="s">
        <v>1679</v>
      </c>
      <c r="F587" s="465"/>
      <c r="G587" s="307" t="s">
        <v>1680</v>
      </c>
      <c r="H587" s="310">
        <v>0.12</v>
      </c>
      <c r="I587" s="309">
        <v>1.47</v>
      </c>
      <c r="J587" s="309">
        <v>0.17</v>
      </c>
    </row>
    <row r="588" spans="1:10" ht="25" x14ac:dyDescent="0.35">
      <c r="A588" s="306" t="s">
        <v>251</v>
      </c>
      <c r="B588" s="308" t="s">
        <v>256</v>
      </c>
      <c r="C588" s="306" t="s">
        <v>200</v>
      </c>
      <c r="D588" s="306" t="s">
        <v>247</v>
      </c>
      <c r="E588" s="465" t="s">
        <v>254</v>
      </c>
      <c r="F588" s="465"/>
      <c r="G588" s="307" t="s">
        <v>201</v>
      </c>
      <c r="H588" s="310">
        <v>0.82599999999999996</v>
      </c>
      <c r="I588" s="309">
        <v>25.81</v>
      </c>
      <c r="J588" s="309">
        <v>21.31</v>
      </c>
    </row>
    <row r="589" spans="1:10" ht="37.5" x14ac:dyDescent="0.35">
      <c r="A589" s="306" t="s">
        <v>251</v>
      </c>
      <c r="B589" s="308" t="s">
        <v>1757</v>
      </c>
      <c r="C589" s="306" t="s">
        <v>200</v>
      </c>
      <c r="D589" s="306" t="s">
        <v>1758</v>
      </c>
      <c r="E589" s="465" t="s">
        <v>1679</v>
      </c>
      <c r="F589" s="465"/>
      <c r="G589" s="307" t="s">
        <v>1685</v>
      </c>
      <c r="H589" s="310">
        <v>0.13100000000000001</v>
      </c>
      <c r="I589" s="309">
        <v>0.55000000000000004</v>
      </c>
      <c r="J589" s="309">
        <v>7.0000000000000007E-2</v>
      </c>
    </row>
    <row r="590" spans="1:10" ht="25" x14ac:dyDescent="0.35">
      <c r="A590" s="306" t="s">
        <v>251</v>
      </c>
      <c r="B590" s="308" t="s">
        <v>255</v>
      </c>
      <c r="C590" s="306" t="s">
        <v>200</v>
      </c>
      <c r="D590" s="306" t="s">
        <v>248</v>
      </c>
      <c r="E590" s="465" t="s">
        <v>254</v>
      </c>
      <c r="F590" s="465"/>
      <c r="G590" s="307" t="s">
        <v>201</v>
      </c>
      <c r="H590" s="310">
        <v>0.753</v>
      </c>
      <c r="I590" s="309">
        <v>34.28</v>
      </c>
      <c r="J590" s="309">
        <v>25.81</v>
      </c>
    </row>
    <row r="591" spans="1:10" ht="25" x14ac:dyDescent="0.35">
      <c r="A591" s="306" t="s">
        <v>251</v>
      </c>
      <c r="B591" s="308" t="s">
        <v>1579</v>
      </c>
      <c r="C591" s="306" t="s">
        <v>200</v>
      </c>
      <c r="D591" s="306" t="s">
        <v>1580</v>
      </c>
      <c r="E591" s="465" t="s">
        <v>254</v>
      </c>
      <c r="F591" s="465"/>
      <c r="G591" s="307" t="s">
        <v>201</v>
      </c>
      <c r="H591" s="310">
        <v>0.125</v>
      </c>
      <c r="I591" s="309">
        <v>33.68</v>
      </c>
      <c r="J591" s="309">
        <v>4.21</v>
      </c>
    </row>
    <row r="592" spans="1:10" ht="50" x14ac:dyDescent="0.35">
      <c r="A592" s="311" t="s">
        <v>260</v>
      </c>
      <c r="B592" s="313" t="s">
        <v>1759</v>
      </c>
      <c r="C592" s="311" t="s">
        <v>200</v>
      </c>
      <c r="D592" s="311" t="s">
        <v>1760</v>
      </c>
      <c r="E592" s="463" t="s">
        <v>263</v>
      </c>
      <c r="F592" s="463"/>
      <c r="G592" s="312" t="s">
        <v>217</v>
      </c>
      <c r="H592" s="315">
        <v>1.103</v>
      </c>
      <c r="I592" s="314">
        <v>660.18</v>
      </c>
      <c r="J592" s="314">
        <v>728.17854</v>
      </c>
    </row>
    <row r="593" spans="1:10" x14ac:dyDescent="0.35">
      <c r="A593" s="316"/>
      <c r="B593" s="316"/>
      <c r="C593" s="316"/>
      <c r="D593" s="316"/>
      <c r="E593" s="316" t="s">
        <v>275</v>
      </c>
      <c r="F593" s="317">
        <v>35.26</v>
      </c>
      <c r="G593" s="316" t="s">
        <v>276</v>
      </c>
      <c r="H593" s="317">
        <v>0</v>
      </c>
      <c r="I593" s="316" t="s">
        <v>277</v>
      </c>
      <c r="J593" s="317">
        <v>35.26</v>
      </c>
    </row>
    <row r="594" spans="1:10" x14ac:dyDescent="0.35">
      <c r="A594" s="316"/>
      <c r="B594" s="316"/>
      <c r="C594" s="316"/>
      <c r="D594" s="316"/>
      <c r="E594" s="316" t="s">
        <v>278</v>
      </c>
      <c r="F594" s="317">
        <v>162.26</v>
      </c>
      <c r="G594" s="316"/>
      <c r="H594" s="464" t="s">
        <v>279</v>
      </c>
      <c r="I594" s="464"/>
      <c r="J594" s="317">
        <v>942</v>
      </c>
    </row>
    <row r="595" spans="1:10" ht="15" thickBot="1" x14ac:dyDescent="0.4">
      <c r="A595" s="333"/>
      <c r="B595" s="333"/>
      <c r="C595" s="333"/>
      <c r="D595" s="333"/>
      <c r="E595" s="333"/>
      <c r="F595" s="333"/>
      <c r="G595" s="333"/>
      <c r="H595" s="335"/>
      <c r="I595" s="333"/>
      <c r="J595" s="334"/>
    </row>
    <row r="596" spans="1:10" ht="15" thickTop="1" x14ac:dyDescent="0.35">
      <c r="A596" s="332"/>
      <c r="B596" s="332"/>
      <c r="C596" s="332"/>
      <c r="D596" s="332"/>
      <c r="E596" s="332"/>
      <c r="F596" s="332"/>
      <c r="G596" s="332"/>
      <c r="H596" s="332"/>
      <c r="I596" s="332"/>
      <c r="J596" s="332"/>
    </row>
    <row r="597" spans="1:10" x14ac:dyDescent="0.35">
      <c r="A597" s="341" t="s">
        <v>467</v>
      </c>
      <c r="B597" s="342" t="s">
        <v>3</v>
      </c>
      <c r="C597" s="341" t="s">
        <v>4</v>
      </c>
      <c r="D597" s="341" t="s">
        <v>5</v>
      </c>
      <c r="E597" s="457" t="s">
        <v>249</v>
      </c>
      <c r="F597" s="457"/>
      <c r="G597" s="343" t="s">
        <v>6</v>
      </c>
      <c r="H597" s="342" t="s">
        <v>7</v>
      </c>
      <c r="I597" s="342" t="s">
        <v>8</v>
      </c>
      <c r="J597" s="342" t="s">
        <v>10</v>
      </c>
    </row>
    <row r="598" spans="1:10" ht="14.5" customHeight="1" x14ac:dyDescent="0.35">
      <c r="A598" s="344" t="s">
        <v>246</v>
      </c>
      <c r="B598" s="345" t="s">
        <v>409</v>
      </c>
      <c r="C598" s="344" t="s">
        <v>214</v>
      </c>
      <c r="D598" s="344" t="s">
        <v>410</v>
      </c>
      <c r="E598" s="458" t="s">
        <v>1780</v>
      </c>
      <c r="F598" s="458"/>
      <c r="G598" s="346" t="s">
        <v>217</v>
      </c>
      <c r="H598" s="347">
        <v>1</v>
      </c>
      <c r="I598" s="348">
        <v>228.19</v>
      </c>
      <c r="J598" s="348">
        <v>228.19</v>
      </c>
    </row>
    <row r="599" spans="1:10" ht="26.5" customHeight="1" x14ac:dyDescent="0.35">
      <c r="A599" s="349" t="s">
        <v>251</v>
      </c>
      <c r="B599" s="350" t="s">
        <v>1781</v>
      </c>
      <c r="C599" s="349" t="s">
        <v>200</v>
      </c>
      <c r="D599" s="349" t="s">
        <v>1782</v>
      </c>
      <c r="E599" s="459" t="s">
        <v>254</v>
      </c>
      <c r="F599" s="459"/>
      <c r="G599" s="351" t="s">
        <v>201</v>
      </c>
      <c r="H599" s="352">
        <v>3.9E-2</v>
      </c>
      <c r="I599" s="353">
        <v>47.2</v>
      </c>
      <c r="J599" s="353">
        <v>1.84</v>
      </c>
    </row>
    <row r="600" spans="1:10" ht="26.5" customHeight="1" x14ac:dyDescent="0.35">
      <c r="A600" s="349" t="s">
        <v>251</v>
      </c>
      <c r="B600" s="350" t="s">
        <v>1783</v>
      </c>
      <c r="C600" s="349" t="s">
        <v>200</v>
      </c>
      <c r="D600" s="349" t="s">
        <v>1784</v>
      </c>
      <c r="E600" s="459" t="s">
        <v>254</v>
      </c>
      <c r="F600" s="459"/>
      <c r="G600" s="351" t="s">
        <v>201</v>
      </c>
      <c r="H600" s="352">
        <v>8.9999999999999993E-3</v>
      </c>
      <c r="I600" s="353">
        <v>150.71</v>
      </c>
      <c r="J600" s="353">
        <v>1.35</v>
      </c>
    </row>
    <row r="601" spans="1:10" x14ac:dyDescent="0.35">
      <c r="A601" s="356" t="s">
        <v>260</v>
      </c>
      <c r="B601" s="357" t="s">
        <v>2666</v>
      </c>
      <c r="C601" s="356" t="s">
        <v>1803</v>
      </c>
      <c r="D601" s="356" t="s">
        <v>2667</v>
      </c>
      <c r="E601" s="475" t="s">
        <v>1986</v>
      </c>
      <c r="F601" s="475"/>
      <c r="G601" s="358" t="s">
        <v>1834</v>
      </c>
      <c r="H601" s="359">
        <v>1</v>
      </c>
      <c r="I601" s="360">
        <v>225</v>
      </c>
      <c r="J601" s="360">
        <v>225</v>
      </c>
    </row>
    <row r="602" spans="1:10" x14ac:dyDescent="0.35">
      <c r="A602" s="354"/>
      <c r="B602" s="354"/>
      <c r="C602" s="354"/>
      <c r="D602" s="354"/>
      <c r="E602" s="354" t="s">
        <v>275</v>
      </c>
      <c r="F602" s="355">
        <v>2.77</v>
      </c>
      <c r="G602" s="354" t="s">
        <v>276</v>
      </c>
      <c r="H602" s="355">
        <v>0</v>
      </c>
      <c r="I602" s="354" t="s">
        <v>277</v>
      </c>
      <c r="J602" s="355">
        <v>2.77</v>
      </c>
    </row>
    <row r="603" spans="1:10" ht="14.5" customHeight="1" x14ac:dyDescent="0.35">
      <c r="A603" s="354"/>
      <c r="B603" s="354"/>
      <c r="C603" s="354"/>
      <c r="D603" s="354"/>
      <c r="E603" s="354" t="s">
        <v>278</v>
      </c>
      <c r="F603" s="355">
        <v>47.48</v>
      </c>
      <c r="G603" s="354"/>
      <c r="H603" s="460" t="s">
        <v>279</v>
      </c>
      <c r="I603" s="460"/>
      <c r="J603" s="355">
        <v>275.67</v>
      </c>
    </row>
    <row r="604" spans="1:10" ht="15" thickBot="1" x14ac:dyDescent="0.4">
      <c r="A604" s="333"/>
      <c r="B604" s="333"/>
      <c r="C604" s="333"/>
      <c r="D604" s="333"/>
      <c r="E604" s="333"/>
      <c r="F604" s="333"/>
      <c r="G604" s="333"/>
      <c r="H604" s="335"/>
      <c r="I604" s="333"/>
      <c r="J604" s="334"/>
    </row>
    <row r="605" spans="1:10" ht="15" thickTop="1" x14ac:dyDescent="0.35">
      <c r="A605" s="332"/>
      <c r="B605" s="332"/>
      <c r="C605" s="332"/>
      <c r="D605" s="332"/>
      <c r="E605" s="332"/>
      <c r="F605" s="332"/>
      <c r="G605" s="332"/>
      <c r="H605" s="332"/>
      <c r="I605" s="332"/>
      <c r="J605" s="332"/>
    </row>
    <row r="606" spans="1:10" x14ac:dyDescent="0.35">
      <c r="A606" s="341" t="s">
        <v>468</v>
      </c>
      <c r="B606" s="342" t="s">
        <v>3</v>
      </c>
      <c r="C606" s="341" t="s">
        <v>4</v>
      </c>
      <c r="D606" s="341" t="s">
        <v>5</v>
      </c>
      <c r="E606" s="457" t="s">
        <v>249</v>
      </c>
      <c r="F606" s="457"/>
      <c r="G606" s="343" t="s">
        <v>6</v>
      </c>
      <c r="H606" s="342" t="s">
        <v>7</v>
      </c>
      <c r="I606" s="342" t="s">
        <v>8</v>
      </c>
      <c r="J606" s="342" t="s">
        <v>10</v>
      </c>
    </row>
    <row r="607" spans="1:10" ht="26.5" customHeight="1" x14ac:dyDescent="0.35">
      <c r="A607" s="344" t="s">
        <v>246</v>
      </c>
      <c r="B607" s="345" t="s">
        <v>469</v>
      </c>
      <c r="C607" s="344" t="s">
        <v>214</v>
      </c>
      <c r="D607" s="344" t="s">
        <v>470</v>
      </c>
      <c r="E607" s="458" t="s">
        <v>1801</v>
      </c>
      <c r="F607" s="458"/>
      <c r="G607" s="346" t="s">
        <v>205</v>
      </c>
      <c r="H607" s="347">
        <v>1</v>
      </c>
      <c r="I607" s="348">
        <v>115.84</v>
      </c>
      <c r="J607" s="348">
        <v>115.84</v>
      </c>
    </row>
    <row r="608" spans="1:10" ht="26.5" customHeight="1" x14ac:dyDescent="0.35">
      <c r="A608" s="349" t="s">
        <v>251</v>
      </c>
      <c r="B608" s="350" t="s">
        <v>255</v>
      </c>
      <c r="C608" s="349" t="s">
        <v>200</v>
      </c>
      <c r="D608" s="349" t="s">
        <v>248</v>
      </c>
      <c r="E608" s="459" t="s">
        <v>254</v>
      </c>
      <c r="F608" s="459"/>
      <c r="G608" s="351" t="s">
        <v>201</v>
      </c>
      <c r="H608" s="352">
        <v>0.4</v>
      </c>
      <c r="I608" s="353">
        <v>34.28</v>
      </c>
      <c r="J608" s="353">
        <v>13.71</v>
      </c>
    </row>
    <row r="609" spans="1:10" ht="26.5" customHeight="1" x14ac:dyDescent="0.35">
      <c r="A609" s="349" t="s">
        <v>251</v>
      </c>
      <c r="B609" s="350" t="s">
        <v>256</v>
      </c>
      <c r="C609" s="349" t="s">
        <v>200</v>
      </c>
      <c r="D609" s="349" t="s">
        <v>247</v>
      </c>
      <c r="E609" s="459" t="s">
        <v>254</v>
      </c>
      <c r="F609" s="459"/>
      <c r="G609" s="351" t="s">
        <v>201</v>
      </c>
      <c r="H609" s="352">
        <v>0.8</v>
      </c>
      <c r="I609" s="353">
        <v>25.81</v>
      </c>
      <c r="J609" s="353">
        <v>20.64</v>
      </c>
    </row>
    <row r="610" spans="1:10" ht="25" x14ac:dyDescent="0.35">
      <c r="A610" s="356" t="s">
        <v>260</v>
      </c>
      <c r="B610" s="357" t="s">
        <v>2668</v>
      </c>
      <c r="C610" s="356" t="s">
        <v>1803</v>
      </c>
      <c r="D610" s="356" t="s">
        <v>2669</v>
      </c>
      <c r="E610" s="475" t="s">
        <v>263</v>
      </c>
      <c r="F610" s="475"/>
      <c r="G610" s="358" t="s">
        <v>205</v>
      </c>
      <c r="H610" s="359">
        <v>1</v>
      </c>
      <c r="I610" s="360">
        <v>81.489999999999995</v>
      </c>
      <c r="J610" s="360">
        <v>81.489999999999995</v>
      </c>
    </row>
    <row r="611" spans="1:10" x14ac:dyDescent="0.35">
      <c r="A611" s="354"/>
      <c r="B611" s="354"/>
      <c r="C611" s="354"/>
      <c r="D611" s="354"/>
      <c r="E611" s="354" t="s">
        <v>275</v>
      </c>
      <c r="F611" s="355">
        <v>23.02</v>
      </c>
      <c r="G611" s="354" t="s">
        <v>276</v>
      </c>
      <c r="H611" s="355">
        <v>0</v>
      </c>
      <c r="I611" s="354" t="s">
        <v>277</v>
      </c>
      <c r="J611" s="355">
        <v>23.02</v>
      </c>
    </row>
    <row r="612" spans="1:10" ht="14.5" customHeight="1" x14ac:dyDescent="0.35">
      <c r="A612" s="354"/>
      <c r="B612" s="354"/>
      <c r="C612" s="354"/>
      <c r="D612" s="354"/>
      <c r="E612" s="354" t="s">
        <v>278</v>
      </c>
      <c r="F612" s="355">
        <v>24.1</v>
      </c>
      <c r="G612" s="354"/>
      <c r="H612" s="460" t="s">
        <v>279</v>
      </c>
      <c r="I612" s="460"/>
      <c r="J612" s="355">
        <v>139.94</v>
      </c>
    </row>
    <row r="613" spans="1:10" ht="15" thickBot="1" x14ac:dyDescent="0.4">
      <c r="A613" s="333"/>
      <c r="B613" s="333"/>
      <c r="C613" s="333"/>
      <c r="D613" s="333"/>
      <c r="E613" s="333"/>
      <c r="F613" s="333"/>
      <c r="G613" s="333"/>
      <c r="H613" s="335"/>
      <c r="I613" s="333"/>
      <c r="J613" s="334"/>
    </row>
    <row r="614" spans="1:10" ht="15" thickTop="1" x14ac:dyDescent="0.35">
      <c r="A614" s="332"/>
      <c r="B614" s="332"/>
      <c r="C614" s="332"/>
      <c r="D614" s="332"/>
      <c r="E614" s="332"/>
      <c r="F614" s="332"/>
      <c r="G614" s="332"/>
      <c r="H614" s="332"/>
      <c r="I614" s="332"/>
      <c r="J614" s="332"/>
    </row>
    <row r="615" spans="1:10" x14ac:dyDescent="0.35">
      <c r="A615" s="298" t="s">
        <v>471</v>
      </c>
      <c r="B615" s="300" t="s">
        <v>3</v>
      </c>
      <c r="C615" s="298" t="s">
        <v>4</v>
      </c>
      <c r="D615" s="298" t="s">
        <v>5</v>
      </c>
      <c r="E615" s="461" t="s">
        <v>249</v>
      </c>
      <c r="F615" s="461"/>
      <c r="G615" s="299" t="s">
        <v>6</v>
      </c>
      <c r="H615" s="300" t="s">
        <v>7</v>
      </c>
      <c r="I615" s="300" t="s">
        <v>8</v>
      </c>
      <c r="J615" s="300" t="s">
        <v>10</v>
      </c>
    </row>
    <row r="616" spans="1:10" ht="50" x14ac:dyDescent="0.35">
      <c r="A616" s="301" t="s">
        <v>246</v>
      </c>
      <c r="B616" s="303" t="s">
        <v>472</v>
      </c>
      <c r="C616" s="301" t="s">
        <v>214</v>
      </c>
      <c r="D616" s="301" t="s">
        <v>473</v>
      </c>
      <c r="E616" s="462" t="s">
        <v>1780</v>
      </c>
      <c r="F616" s="462"/>
      <c r="G616" s="302" t="s">
        <v>205</v>
      </c>
      <c r="H616" s="305">
        <v>1</v>
      </c>
      <c r="I616" s="304">
        <v>18.68</v>
      </c>
      <c r="J616" s="304">
        <v>18.68</v>
      </c>
    </row>
    <row r="617" spans="1:10" ht="25" x14ac:dyDescent="0.35">
      <c r="A617" s="306" t="s">
        <v>251</v>
      </c>
      <c r="B617" s="308" t="s">
        <v>1739</v>
      </c>
      <c r="C617" s="306" t="s">
        <v>200</v>
      </c>
      <c r="D617" s="306" t="s">
        <v>1740</v>
      </c>
      <c r="E617" s="465" t="s">
        <v>254</v>
      </c>
      <c r="F617" s="465"/>
      <c r="G617" s="307" t="s">
        <v>201</v>
      </c>
      <c r="H617" s="310">
        <v>0.5</v>
      </c>
      <c r="I617" s="309">
        <v>34.049999999999997</v>
      </c>
      <c r="J617" s="309">
        <v>17.02</v>
      </c>
    </row>
    <row r="618" spans="1:10" ht="37.5" x14ac:dyDescent="0.35">
      <c r="A618" s="311" t="s">
        <v>260</v>
      </c>
      <c r="B618" s="313" t="s">
        <v>1802</v>
      </c>
      <c r="C618" s="311" t="s">
        <v>1803</v>
      </c>
      <c r="D618" s="311" t="s">
        <v>1804</v>
      </c>
      <c r="E618" s="463" t="s">
        <v>263</v>
      </c>
      <c r="F618" s="463"/>
      <c r="G618" s="312" t="s">
        <v>205</v>
      </c>
      <c r="H618" s="315">
        <v>1</v>
      </c>
      <c r="I618" s="314">
        <v>1.66</v>
      </c>
      <c r="J618" s="314">
        <v>1.66</v>
      </c>
    </row>
    <row r="619" spans="1:10" x14ac:dyDescent="0.35">
      <c r="A619" s="316"/>
      <c r="B619" s="316"/>
      <c r="C619" s="316"/>
      <c r="D619" s="316"/>
      <c r="E619" s="316" t="s">
        <v>275</v>
      </c>
      <c r="F619" s="317">
        <v>12.28</v>
      </c>
      <c r="G619" s="316" t="s">
        <v>276</v>
      </c>
      <c r="H619" s="317">
        <v>0</v>
      </c>
      <c r="I619" s="316" t="s">
        <v>277</v>
      </c>
      <c r="J619" s="317">
        <v>12.28</v>
      </c>
    </row>
    <row r="620" spans="1:10" x14ac:dyDescent="0.35">
      <c r="A620" s="316"/>
      <c r="B620" s="316"/>
      <c r="C620" s="316"/>
      <c r="D620" s="316"/>
      <c r="E620" s="316" t="s">
        <v>278</v>
      </c>
      <c r="F620" s="317">
        <v>3.88</v>
      </c>
      <c r="G620" s="316"/>
      <c r="H620" s="464" t="s">
        <v>279</v>
      </c>
      <c r="I620" s="464"/>
      <c r="J620" s="317">
        <v>22.56</v>
      </c>
    </row>
    <row r="621" spans="1:10" ht="15" thickBot="1" x14ac:dyDescent="0.4">
      <c r="A621" s="333"/>
      <c r="B621" s="333"/>
      <c r="C621" s="333"/>
      <c r="D621" s="333"/>
      <c r="E621" s="333"/>
      <c r="F621" s="333"/>
      <c r="G621" s="333"/>
      <c r="H621" s="335"/>
      <c r="I621" s="333"/>
      <c r="J621" s="334"/>
    </row>
    <row r="622" spans="1:10" ht="15" thickTop="1" x14ac:dyDescent="0.35">
      <c r="A622" s="332"/>
      <c r="B622" s="332"/>
      <c r="C622" s="332"/>
      <c r="D622" s="332"/>
      <c r="E622" s="332"/>
      <c r="F622" s="332"/>
      <c r="G622" s="332"/>
      <c r="H622" s="332"/>
      <c r="I622" s="332"/>
      <c r="J622" s="332"/>
    </row>
    <row r="623" spans="1:10" x14ac:dyDescent="0.35">
      <c r="A623" s="298" t="s">
        <v>474</v>
      </c>
      <c r="B623" s="300" t="s">
        <v>3</v>
      </c>
      <c r="C623" s="298" t="s">
        <v>4</v>
      </c>
      <c r="D623" s="298" t="s">
        <v>5</v>
      </c>
      <c r="E623" s="461" t="s">
        <v>249</v>
      </c>
      <c r="F623" s="461"/>
      <c r="G623" s="299" t="s">
        <v>6</v>
      </c>
      <c r="H623" s="300" t="s">
        <v>7</v>
      </c>
      <c r="I623" s="300" t="s">
        <v>8</v>
      </c>
      <c r="J623" s="300" t="s">
        <v>10</v>
      </c>
    </row>
    <row r="624" spans="1:10" ht="37.5" x14ac:dyDescent="0.35">
      <c r="A624" s="301" t="s">
        <v>246</v>
      </c>
      <c r="B624" s="303" t="s">
        <v>475</v>
      </c>
      <c r="C624" s="301" t="s">
        <v>200</v>
      </c>
      <c r="D624" s="301" t="s">
        <v>476</v>
      </c>
      <c r="E624" s="462" t="s">
        <v>1786</v>
      </c>
      <c r="F624" s="462"/>
      <c r="G624" s="302" t="s">
        <v>217</v>
      </c>
      <c r="H624" s="305">
        <v>1</v>
      </c>
      <c r="I624" s="304">
        <v>19.73</v>
      </c>
      <c r="J624" s="304">
        <v>19.73</v>
      </c>
    </row>
    <row r="625" spans="1:10" ht="25" x14ac:dyDescent="0.35">
      <c r="A625" s="306" t="s">
        <v>251</v>
      </c>
      <c r="B625" s="308" t="s">
        <v>1579</v>
      </c>
      <c r="C625" s="306" t="s">
        <v>200</v>
      </c>
      <c r="D625" s="306" t="s">
        <v>1580</v>
      </c>
      <c r="E625" s="465" t="s">
        <v>254</v>
      </c>
      <c r="F625" s="465"/>
      <c r="G625" s="307" t="s">
        <v>201</v>
      </c>
      <c r="H625" s="310">
        <v>0.127</v>
      </c>
      <c r="I625" s="309">
        <v>33.68</v>
      </c>
      <c r="J625" s="309">
        <v>4.2699999999999996</v>
      </c>
    </row>
    <row r="626" spans="1:10" ht="25" x14ac:dyDescent="0.35">
      <c r="A626" s="306" t="s">
        <v>251</v>
      </c>
      <c r="B626" s="308" t="s">
        <v>1805</v>
      </c>
      <c r="C626" s="306" t="s">
        <v>200</v>
      </c>
      <c r="D626" s="306" t="s">
        <v>1806</v>
      </c>
      <c r="E626" s="465" t="s">
        <v>1786</v>
      </c>
      <c r="F626" s="465"/>
      <c r="G626" s="307" t="s">
        <v>208</v>
      </c>
      <c r="H626" s="310">
        <v>0.54500000000000004</v>
      </c>
      <c r="I626" s="309">
        <v>19.059999999999999</v>
      </c>
      <c r="J626" s="309">
        <v>10.38</v>
      </c>
    </row>
    <row r="627" spans="1:10" ht="25" x14ac:dyDescent="0.35">
      <c r="A627" s="306" t="s">
        <v>251</v>
      </c>
      <c r="B627" s="308" t="s">
        <v>1577</v>
      </c>
      <c r="C627" s="306" t="s">
        <v>200</v>
      </c>
      <c r="D627" s="306" t="s">
        <v>1578</v>
      </c>
      <c r="E627" s="465" t="s">
        <v>254</v>
      </c>
      <c r="F627" s="465"/>
      <c r="G627" s="307" t="s">
        <v>201</v>
      </c>
      <c r="H627" s="310">
        <v>0.09</v>
      </c>
      <c r="I627" s="309">
        <v>26.24</v>
      </c>
      <c r="J627" s="309">
        <v>2.36</v>
      </c>
    </row>
    <row r="628" spans="1:10" ht="37.5" x14ac:dyDescent="0.35">
      <c r="A628" s="311" t="s">
        <v>260</v>
      </c>
      <c r="B628" s="313" t="s">
        <v>1807</v>
      </c>
      <c r="C628" s="311" t="s">
        <v>200</v>
      </c>
      <c r="D628" s="311" t="s">
        <v>1808</v>
      </c>
      <c r="E628" s="463" t="s">
        <v>263</v>
      </c>
      <c r="F628" s="463"/>
      <c r="G628" s="312" t="s">
        <v>208</v>
      </c>
      <c r="H628" s="315">
        <v>0.14299999999999999</v>
      </c>
      <c r="I628" s="314">
        <v>17.53</v>
      </c>
      <c r="J628" s="314">
        <v>2.5067900000000001</v>
      </c>
    </row>
    <row r="629" spans="1:10" ht="25" x14ac:dyDescent="0.35">
      <c r="A629" s="311" t="s">
        <v>260</v>
      </c>
      <c r="B629" s="313" t="s">
        <v>1730</v>
      </c>
      <c r="C629" s="311" t="s">
        <v>200</v>
      </c>
      <c r="D629" s="311" t="s">
        <v>1731</v>
      </c>
      <c r="E629" s="463" t="s">
        <v>263</v>
      </c>
      <c r="F629" s="463"/>
      <c r="G629" s="312" t="s">
        <v>264</v>
      </c>
      <c r="H629" s="315">
        <v>1.0999999999999999E-2</v>
      </c>
      <c r="I629" s="314">
        <v>20.14</v>
      </c>
      <c r="J629" s="314">
        <v>0.22153999999999999</v>
      </c>
    </row>
    <row r="630" spans="1:10" x14ac:dyDescent="0.35">
      <c r="A630" s="316"/>
      <c r="B630" s="316"/>
      <c r="C630" s="316"/>
      <c r="D630" s="316"/>
      <c r="E630" s="316" t="s">
        <v>275</v>
      </c>
      <c r="F630" s="317">
        <v>6.76</v>
      </c>
      <c r="G630" s="316" t="s">
        <v>276</v>
      </c>
      <c r="H630" s="317">
        <v>0</v>
      </c>
      <c r="I630" s="316" t="s">
        <v>277</v>
      </c>
      <c r="J630" s="317">
        <v>6.76</v>
      </c>
    </row>
    <row r="631" spans="1:10" x14ac:dyDescent="0.35">
      <c r="A631" s="316"/>
      <c r="B631" s="316"/>
      <c r="C631" s="316"/>
      <c r="D631" s="316"/>
      <c r="E631" s="316" t="s">
        <v>278</v>
      </c>
      <c r="F631" s="317">
        <v>4.0999999999999996</v>
      </c>
      <c r="G631" s="316"/>
      <c r="H631" s="464" t="s">
        <v>279</v>
      </c>
      <c r="I631" s="464"/>
      <c r="J631" s="317">
        <v>23.83</v>
      </c>
    </row>
    <row r="632" spans="1:10" ht="15" thickBot="1" x14ac:dyDescent="0.4">
      <c r="A632" s="333"/>
      <c r="B632" s="333"/>
      <c r="C632" s="333"/>
      <c r="D632" s="333"/>
      <c r="E632" s="333"/>
      <c r="F632" s="333"/>
      <c r="G632" s="333"/>
      <c r="H632" s="335"/>
      <c r="I632" s="333"/>
      <c r="J632" s="334"/>
    </row>
    <row r="633" spans="1:10" ht="15" thickTop="1" x14ac:dyDescent="0.35">
      <c r="A633" s="332"/>
      <c r="B633" s="332"/>
      <c r="C633" s="332"/>
      <c r="D633" s="332"/>
      <c r="E633" s="332"/>
      <c r="F633" s="332"/>
      <c r="G633" s="332"/>
      <c r="H633" s="332"/>
      <c r="I633" s="332"/>
      <c r="J633" s="332"/>
    </row>
    <row r="634" spans="1:10" x14ac:dyDescent="0.35">
      <c r="A634" s="329" t="s">
        <v>211</v>
      </c>
      <c r="B634" s="329"/>
      <c r="C634" s="329"/>
      <c r="D634" s="329" t="s">
        <v>477</v>
      </c>
      <c r="E634" s="329"/>
      <c r="F634" s="472"/>
      <c r="G634" s="472"/>
      <c r="H634" s="330"/>
      <c r="I634" s="329"/>
      <c r="J634" s="331">
        <v>2134.62</v>
      </c>
    </row>
    <row r="635" spans="1:10" x14ac:dyDescent="0.35">
      <c r="A635" s="298" t="s">
        <v>478</v>
      </c>
      <c r="B635" s="300" t="s">
        <v>3</v>
      </c>
      <c r="C635" s="298" t="s">
        <v>4</v>
      </c>
      <c r="D635" s="298" t="s">
        <v>5</v>
      </c>
      <c r="E635" s="461" t="s">
        <v>249</v>
      </c>
      <c r="F635" s="461"/>
      <c r="G635" s="299" t="s">
        <v>6</v>
      </c>
      <c r="H635" s="300" t="s">
        <v>7</v>
      </c>
      <c r="I635" s="300" t="s">
        <v>8</v>
      </c>
      <c r="J635" s="300" t="s">
        <v>10</v>
      </c>
    </row>
    <row r="636" spans="1:10" ht="37.5" x14ac:dyDescent="0.35">
      <c r="A636" s="301" t="s">
        <v>246</v>
      </c>
      <c r="B636" s="303" t="s">
        <v>479</v>
      </c>
      <c r="C636" s="301" t="s">
        <v>200</v>
      </c>
      <c r="D636" s="301" t="s">
        <v>480</v>
      </c>
      <c r="E636" s="462" t="s">
        <v>1567</v>
      </c>
      <c r="F636" s="462"/>
      <c r="G636" s="302" t="s">
        <v>205</v>
      </c>
      <c r="H636" s="305">
        <v>1</v>
      </c>
      <c r="I636" s="304">
        <v>282.70999999999998</v>
      </c>
      <c r="J636" s="304">
        <v>282.70999999999998</v>
      </c>
    </row>
    <row r="637" spans="1:10" ht="37.5" x14ac:dyDescent="0.35">
      <c r="A637" s="306" t="s">
        <v>251</v>
      </c>
      <c r="B637" s="308" t="s">
        <v>1809</v>
      </c>
      <c r="C637" s="306" t="s">
        <v>200</v>
      </c>
      <c r="D637" s="306" t="s">
        <v>1810</v>
      </c>
      <c r="E637" s="465" t="s">
        <v>1567</v>
      </c>
      <c r="F637" s="465"/>
      <c r="G637" s="307" t="s">
        <v>205</v>
      </c>
      <c r="H637" s="310">
        <v>1.24</v>
      </c>
      <c r="I637" s="309">
        <v>2.65</v>
      </c>
      <c r="J637" s="309">
        <v>3.28</v>
      </c>
    </row>
    <row r="638" spans="1:10" ht="37.5" x14ac:dyDescent="0.35">
      <c r="A638" s="306" t="s">
        <v>251</v>
      </c>
      <c r="B638" s="308" t="s">
        <v>1811</v>
      </c>
      <c r="C638" s="306" t="s">
        <v>200</v>
      </c>
      <c r="D638" s="306" t="s">
        <v>1812</v>
      </c>
      <c r="E638" s="465" t="s">
        <v>1567</v>
      </c>
      <c r="F638" s="465"/>
      <c r="G638" s="307" t="s">
        <v>217</v>
      </c>
      <c r="H638" s="310">
        <v>0.23499999999999999</v>
      </c>
      <c r="I638" s="309">
        <v>724.56</v>
      </c>
      <c r="J638" s="309">
        <v>170.27</v>
      </c>
    </row>
    <row r="639" spans="1:10" ht="50" x14ac:dyDescent="0.35">
      <c r="A639" s="306" t="s">
        <v>251</v>
      </c>
      <c r="B639" s="308" t="s">
        <v>1813</v>
      </c>
      <c r="C639" s="306" t="s">
        <v>200</v>
      </c>
      <c r="D639" s="306" t="s">
        <v>1814</v>
      </c>
      <c r="E639" s="465" t="s">
        <v>1567</v>
      </c>
      <c r="F639" s="465"/>
      <c r="G639" s="307" t="s">
        <v>205</v>
      </c>
      <c r="H639" s="310">
        <v>0.12</v>
      </c>
      <c r="I639" s="309">
        <v>148.49</v>
      </c>
      <c r="J639" s="309">
        <v>17.809999999999999</v>
      </c>
    </row>
    <row r="640" spans="1:10" ht="25" x14ac:dyDescent="0.35">
      <c r="A640" s="306" t="s">
        <v>251</v>
      </c>
      <c r="B640" s="308" t="s">
        <v>1815</v>
      </c>
      <c r="C640" s="306" t="s">
        <v>200</v>
      </c>
      <c r="D640" s="306" t="s">
        <v>1816</v>
      </c>
      <c r="E640" s="465" t="s">
        <v>1567</v>
      </c>
      <c r="F640" s="465"/>
      <c r="G640" s="307" t="s">
        <v>217</v>
      </c>
      <c r="H640" s="310">
        <v>3.5000000000000003E-2</v>
      </c>
      <c r="I640" s="309">
        <v>74.95</v>
      </c>
      <c r="J640" s="309">
        <v>2.62</v>
      </c>
    </row>
    <row r="641" spans="1:10" ht="37.5" x14ac:dyDescent="0.35">
      <c r="A641" s="306" t="s">
        <v>251</v>
      </c>
      <c r="B641" s="308" t="s">
        <v>1817</v>
      </c>
      <c r="C641" s="306" t="s">
        <v>200</v>
      </c>
      <c r="D641" s="306" t="s">
        <v>1818</v>
      </c>
      <c r="E641" s="465" t="s">
        <v>1718</v>
      </c>
      <c r="F641" s="465"/>
      <c r="G641" s="307" t="s">
        <v>217</v>
      </c>
      <c r="H641" s="310">
        <v>0.1</v>
      </c>
      <c r="I641" s="309">
        <v>209.69</v>
      </c>
      <c r="J641" s="309">
        <v>20.96</v>
      </c>
    </row>
    <row r="642" spans="1:10" ht="37.5" x14ac:dyDescent="0.35">
      <c r="A642" s="306" t="s">
        <v>251</v>
      </c>
      <c r="B642" s="308" t="s">
        <v>1819</v>
      </c>
      <c r="C642" s="306" t="s">
        <v>200</v>
      </c>
      <c r="D642" s="306" t="s">
        <v>1820</v>
      </c>
      <c r="E642" s="465" t="s">
        <v>1567</v>
      </c>
      <c r="F642" s="465"/>
      <c r="G642" s="307" t="s">
        <v>264</v>
      </c>
      <c r="H642" s="310">
        <v>5.04</v>
      </c>
      <c r="I642" s="309">
        <v>12.65</v>
      </c>
      <c r="J642" s="309">
        <v>63.75</v>
      </c>
    </row>
    <row r="643" spans="1:10" ht="50" x14ac:dyDescent="0.35">
      <c r="A643" s="306" t="s">
        <v>251</v>
      </c>
      <c r="B643" s="308" t="s">
        <v>1565</v>
      </c>
      <c r="C643" s="306" t="s">
        <v>200</v>
      </c>
      <c r="D643" s="306" t="s">
        <v>1566</v>
      </c>
      <c r="E643" s="465" t="s">
        <v>1567</v>
      </c>
      <c r="F643" s="465"/>
      <c r="G643" s="307" t="s">
        <v>205</v>
      </c>
      <c r="H643" s="310">
        <v>1</v>
      </c>
      <c r="I643" s="309">
        <v>4.0199999999999996</v>
      </c>
      <c r="J643" s="309">
        <v>4.0199999999999996</v>
      </c>
    </row>
    <row r="644" spans="1:10" x14ac:dyDescent="0.35">
      <c r="A644" s="316"/>
      <c r="B644" s="316"/>
      <c r="C644" s="316"/>
      <c r="D644" s="316"/>
      <c r="E644" s="316" t="s">
        <v>275</v>
      </c>
      <c r="F644" s="317">
        <v>27.85</v>
      </c>
      <c r="G644" s="316" t="s">
        <v>276</v>
      </c>
      <c r="H644" s="317">
        <v>0</v>
      </c>
      <c r="I644" s="316" t="s">
        <v>277</v>
      </c>
      <c r="J644" s="317">
        <v>27.85</v>
      </c>
    </row>
    <row r="645" spans="1:10" x14ac:dyDescent="0.35">
      <c r="A645" s="316"/>
      <c r="B645" s="316"/>
      <c r="C645" s="316"/>
      <c r="D645" s="316"/>
      <c r="E645" s="316" t="s">
        <v>278</v>
      </c>
      <c r="F645" s="317">
        <v>58.83</v>
      </c>
      <c r="G645" s="316"/>
      <c r="H645" s="464" t="s">
        <v>279</v>
      </c>
      <c r="I645" s="464"/>
      <c r="J645" s="317">
        <v>341.54</v>
      </c>
    </row>
    <row r="646" spans="1:10" ht="15" thickBot="1" x14ac:dyDescent="0.4">
      <c r="A646" s="333"/>
      <c r="B646" s="333"/>
      <c r="C646" s="333"/>
      <c r="D646" s="333"/>
      <c r="E646" s="333"/>
      <c r="F646" s="333"/>
      <c r="G646" s="333"/>
      <c r="H646" s="335"/>
      <c r="I646" s="333"/>
      <c r="J646" s="334"/>
    </row>
    <row r="647" spans="1:10" ht="15" thickTop="1" x14ac:dyDescent="0.35">
      <c r="A647" s="332"/>
      <c r="B647" s="332"/>
      <c r="C647" s="332"/>
      <c r="D647" s="332"/>
      <c r="E647" s="332"/>
      <c r="F647" s="332"/>
      <c r="G647" s="332"/>
      <c r="H647" s="332"/>
      <c r="I647" s="332"/>
      <c r="J647" s="332"/>
    </row>
    <row r="648" spans="1:10" x14ac:dyDescent="0.35">
      <c r="A648" s="329" t="s">
        <v>481</v>
      </c>
      <c r="B648" s="329"/>
      <c r="C648" s="329"/>
      <c r="D648" s="329" t="s">
        <v>482</v>
      </c>
      <c r="E648" s="329"/>
      <c r="F648" s="472"/>
      <c r="G648" s="472"/>
      <c r="H648" s="330"/>
      <c r="I648" s="329"/>
      <c r="J648" s="331">
        <v>224273.76</v>
      </c>
    </row>
    <row r="649" spans="1:10" x14ac:dyDescent="0.35">
      <c r="A649" s="329" t="s">
        <v>216</v>
      </c>
      <c r="B649" s="329"/>
      <c r="C649" s="329"/>
      <c r="D649" s="329" t="s">
        <v>483</v>
      </c>
      <c r="E649" s="329"/>
      <c r="F649" s="472"/>
      <c r="G649" s="472"/>
      <c r="H649" s="330"/>
      <c r="I649" s="329"/>
      <c r="J649" s="331">
        <v>141714.04</v>
      </c>
    </row>
    <row r="650" spans="1:10" x14ac:dyDescent="0.35">
      <c r="A650" s="298" t="s">
        <v>484</v>
      </c>
      <c r="B650" s="300" t="s">
        <v>3</v>
      </c>
      <c r="C650" s="298" t="s">
        <v>4</v>
      </c>
      <c r="D650" s="298" t="s">
        <v>5</v>
      </c>
      <c r="E650" s="461" t="s">
        <v>249</v>
      </c>
      <c r="F650" s="461"/>
      <c r="G650" s="299" t="s">
        <v>6</v>
      </c>
      <c r="H650" s="300" t="s">
        <v>7</v>
      </c>
      <c r="I650" s="300" t="s">
        <v>8</v>
      </c>
      <c r="J650" s="300" t="s">
        <v>10</v>
      </c>
    </row>
    <row r="651" spans="1:10" ht="62.5" x14ac:dyDescent="0.35">
      <c r="A651" s="301" t="s">
        <v>246</v>
      </c>
      <c r="B651" s="303" t="s">
        <v>485</v>
      </c>
      <c r="C651" s="301" t="s">
        <v>200</v>
      </c>
      <c r="D651" s="301" t="s">
        <v>486</v>
      </c>
      <c r="E651" s="462" t="s">
        <v>1821</v>
      </c>
      <c r="F651" s="462"/>
      <c r="G651" s="302" t="s">
        <v>205</v>
      </c>
      <c r="H651" s="305">
        <v>1</v>
      </c>
      <c r="I651" s="304">
        <v>91.26</v>
      </c>
      <c r="J651" s="304">
        <v>91.26</v>
      </c>
    </row>
    <row r="652" spans="1:10" ht="25" x14ac:dyDescent="0.35">
      <c r="A652" s="306" t="s">
        <v>251</v>
      </c>
      <c r="B652" s="308" t="s">
        <v>255</v>
      </c>
      <c r="C652" s="306" t="s">
        <v>200</v>
      </c>
      <c r="D652" s="306" t="s">
        <v>248</v>
      </c>
      <c r="E652" s="465" t="s">
        <v>254</v>
      </c>
      <c r="F652" s="465"/>
      <c r="G652" s="307" t="s">
        <v>201</v>
      </c>
      <c r="H652" s="310">
        <v>0.86</v>
      </c>
      <c r="I652" s="309">
        <v>34.28</v>
      </c>
      <c r="J652" s="309">
        <v>29.48</v>
      </c>
    </row>
    <row r="653" spans="1:10" ht="62.5" x14ac:dyDescent="0.35">
      <c r="A653" s="306" t="s">
        <v>251</v>
      </c>
      <c r="B653" s="308" t="s">
        <v>1822</v>
      </c>
      <c r="C653" s="306" t="s">
        <v>200</v>
      </c>
      <c r="D653" s="306" t="s">
        <v>1823</v>
      </c>
      <c r="E653" s="465" t="s">
        <v>1637</v>
      </c>
      <c r="F653" s="465"/>
      <c r="G653" s="307" t="s">
        <v>217</v>
      </c>
      <c r="H653" s="310">
        <v>1.18E-2</v>
      </c>
      <c r="I653" s="309">
        <v>853.47</v>
      </c>
      <c r="J653" s="309">
        <v>10.07</v>
      </c>
    </row>
    <row r="654" spans="1:10" ht="25" x14ac:dyDescent="0.35">
      <c r="A654" s="306" t="s">
        <v>251</v>
      </c>
      <c r="B654" s="308" t="s">
        <v>256</v>
      </c>
      <c r="C654" s="306" t="s">
        <v>200</v>
      </c>
      <c r="D654" s="306" t="s">
        <v>247</v>
      </c>
      <c r="E654" s="465" t="s">
        <v>254</v>
      </c>
      <c r="F654" s="465"/>
      <c r="G654" s="307" t="s">
        <v>201</v>
      </c>
      <c r="H654" s="310">
        <v>0.43</v>
      </c>
      <c r="I654" s="309">
        <v>25.81</v>
      </c>
      <c r="J654" s="309">
        <v>11.09</v>
      </c>
    </row>
    <row r="655" spans="1:10" ht="37.5" x14ac:dyDescent="0.35">
      <c r="A655" s="311" t="s">
        <v>260</v>
      </c>
      <c r="B655" s="313" t="s">
        <v>1824</v>
      </c>
      <c r="C655" s="311" t="s">
        <v>200</v>
      </c>
      <c r="D655" s="311" t="s">
        <v>1825</v>
      </c>
      <c r="E655" s="463" t="s">
        <v>263</v>
      </c>
      <c r="F655" s="463"/>
      <c r="G655" s="312" t="s">
        <v>226</v>
      </c>
      <c r="H655" s="315">
        <v>13.6</v>
      </c>
      <c r="I655" s="314">
        <v>2.84</v>
      </c>
      <c r="J655" s="314">
        <v>38.624000000000002</v>
      </c>
    </row>
    <row r="656" spans="1:10" ht="37.5" x14ac:dyDescent="0.35">
      <c r="A656" s="311" t="s">
        <v>260</v>
      </c>
      <c r="B656" s="313" t="s">
        <v>1826</v>
      </c>
      <c r="C656" s="311" t="s">
        <v>200</v>
      </c>
      <c r="D656" s="311" t="s">
        <v>1827</v>
      </c>
      <c r="E656" s="463" t="s">
        <v>263</v>
      </c>
      <c r="F656" s="463"/>
      <c r="G656" s="312" t="s">
        <v>208</v>
      </c>
      <c r="H656" s="315">
        <v>0.42</v>
      </c>
      <c r="I656" s="314">
        <v>3.28</v>
      </c>
      <c r="J656" s="314">
        <v>1.3775999999999999</v>
      </c>
    </row>
    <row r="657" spans="1:10" ht="25" x14ac:dyDescent="0.35">
      <c r="A657" s="311" t="s">
        <v>260</v>
      </c>
      <c r="B657" s="313" t="s">
        <v>1828</v>
      </c>
      <c r="C657" s="311" t="s">
        <v>200</v>
      </c>
      <c r="D657" s="311" t="s">
        <v>1829</v>
      </c>
      <c r="E657" s="463" t="s">
        <v>263</v>
      </c>
      <c r="F657" s="463"/>
      <c r="G657" s="312" t="s">
        <v>1830</v>
      </c>
      <c r="H657" s="315">
        <v>0.01</v>
      </c>
      <c r="I657" s="314">
        <v>63.01</v>
      </c>
      <c r="J657" s="314">
        <v>0.63009999999999999</v>
      </c>
    </row>
    <row r="658" spans="1:10" x14ac:dyDescent="0.35">
      <c r="A658" s="316"/>
      <c r="B658" s="316"/>
      <c r="C658" s="316"/>
      <c r="D658" s="316"/>
      <c r="E658" s="316" t="s">
        <v>275</v>
      </c>
      <c r="F658" s="317">
        <v>30.24</v>
      </c>
      <c r="G658" s="316" t="s">
        <v>276</v>
      </c>
      <c r="H658" s="317">
        <v>0</v>
      </c>
      <c r="I658" s="316" t="s">
        <v>277</v>
      </c>
      <c r="J658" s="317">
        <v>30.24</v>
      </c>
    </row>
    <row r="659" spans="1:10" x14ac:dyDescent="0.35">
      <c r="A659" s="316"/>
      <c r="B659" s="316"/>
      <c r="C659" s="316"/>
      <c r="D659" s="316"/>
      <c r="E659" s="316" t="s">
        <v>278</v>
      </c>
      <c r="F659" s="317">
        <v>18.989999999999998</v>
      </c>
      <c r="G659" s="316"/>
      <c r="H659" s="464" t="s">
        <v>279</v>
      </c>
      <c r="I659" s="464"/>
      <c r="J659" s="317">
        <v>110.25</v>
      </c>
    </row>
    <row r="660" spans="1:10" ht="15" thickBot="1" x14ac:dyDescent="0.4">
      <c r="A660" s="333"/>
      <c r="B660" s="333"/>
      <c r="C660" s="333"/>
      <c r="D660" s="333"/>
      <c r="E660" s="333"/>
      <c r="F660" s="333"/>
      <c r="G660" s="333"/>
      <c r="H660" s="335"/>
      <c r="I660" s="333"/>
      <c r="J660" s="334"/>
    </row>
    <row r="661" spans="1:10" ht="15" thickTop="1" x14ac:dyDescent="0.35">
      <c r="A661" s="332"/>
      <c r="B661" s="332"/>
      <c r="C661" s="332"/>
      <c r="D661" s="332"/>
      <c r="E661" s="332"/>
      <c r="F661" s="332"/>
      <c r="G661" s="332"/>
      <c r="H661" s="332"/>
      <c r="I661" s="332"/>
      <c r="J661" s="332"/>
    </row>
    <row r="662" spans="1:10" x14ac:dyDescent="0.35">
      <c r="A662" s="298" t="s">
        <v>487</v>
      </c>
      <c r="B662" s="300" t="s">
        <v>3</v>
      </c>
      <c r="C662" s="298" t="s">
        <v>4</v>
      </c>
      <c r="D662" s="298" t="s">
        <v>5</v>
      </c>
      <c r="E662" s="461" t="s">
        <v>249</v>
      </c>
      <c r="F662" s="461"/>
      <c r="G662" s="299" t="s">
        <v>6</v>
      </c>
      <c r="H662" s="300" t="s">
        <v>7</v>
      </c>
      <c r="I662" s="300" t="s">
        <v>8</v>
      </c>
      <c r="J662" s="300" t="s">
        <v>10</v>
      </c>
    </row>
    <row r="663" spans="1:10" ht="37.5" x14ac:dyDescent="0.35">
      <c r="A663" s="301" t="s">
        <v>246</v>
      </c>
      <c r="B663" s="303" t="s">
        <v>488</v>
      </c>
      <c r="C663" s="301" t="s">
        <v>214</v>
      </c>
      <c r="D663" s="301" t="s">
        <v>489</v>
      </c>
      <c r="E663" s="462" t="s">
        <v>1831</v>
      </c>
      <c r="F663" s="462"/>
      <c r="G663" s="302" t="s">
        <v>205</v>
      </c>
      <c r="H663" s="305">
        <v>1</v>
      </c>
      <c r="I663" s="304">
        <v>245.28</v>
      </c>
      <c r="J663" s="304">
        <v>245.28</v>
      </c>
    </row>
    <row r="664" spans="1:10" ht="25" x14ac:dyDescent="0.35">
      <c r="A664" s="306" t="s">
        <v>251</v>
      </c>
      <c r="B664" s="308" t="s">
        <v>256</v>
      </c>
      <c r="C664" s="306" t="s">
        <v>200</v>
      </c>
      <c r="D664" s="306" t="s">
        <v>247</v>
      </c>
      <c r="E664" s="465" t="s">
        <v>254</v>
      </c>
      <c r="F664" s="465"/>
      <c r="G664" s="307" t="s">
        <v>201</v>
      </c>
      <c r="H664" s="310">
        <v>1.88</v>
      </c>
      <c r="I664" s="309">
        <v>25.81</v>
      </c>
      <c r="J664" s="309">
        <v>48.52</v>
      </c>
    </row>
    <row r="665" spans="1:10" ht="25" x14ac:dyDescent="0.35">
      <c r="A665" s="306" t="s">
        <v>251</v>
      </c>
      <c r="B665" s="308" t="s">
        <v>255</v>
      </c>
      <c r="C665" s="306" t="s">
        <v>200</v>
      </c>
      <c r="D665" s="306" t="s">
        <v>248</v>
      </c>
      <c r="E665" s="465" t="s">
        <v>254</v>
      </c>
      <c r="F665" s="465"/>
      <c r="G665" s="307" t="s">
        <v>201</v>
      </c>
      <c r="H665" s="310">
        <v>1.88</v>
      </c>
      <c r="I665" s="309">
        <v>34.28</v>
      </c>
      <c r="J665" s="309">
        <v>64.44</v>
      </c>
    </row>
    <row r="666" spans="1:10" x14ac:dyDescent="0.35">
      <c r="A666" s="311" t="s">
        <v>260</v>
      </c>
      <c r="B666" s="313" t="s">
        <v>261</v>
      </c>
      <c r="C666" s="311" t="s">
        <v>200</v>
      </c>
      <c r="D666" s="311" t="s">
        <v>262</v>
      </c>
      <c r="E666" s="463" t="s">
        <v>263</v>
      </c>
      <c r="F666" s="463"/>
      <c r="G666" s="312" t="s">
        <v>264</v>
      </c>
      <c r="H666" s="315">
        <v>1.47</v>
      </c>
      <c r="I666" s="314">
        <v>0.97</v>
      </c>
      <c r="J666" s="314">
        <v>1.4258999999999999</v>
      </c>
    </row>
    <row r="667" spans="1:10" ht="25" x14ac:dyDescent="0.35">
      <c r="A667" s="311" t="s">
        <v>260</v>
      </c>
      <c r="B667" s="313" t="s">
        <v>273</v>
      </c>
      <c r="C667" s="311" t="s">
        <v>200</v>
      </c>
      <c r="D667" s="311" t="s">
        <v>274</v>
      </c>
      <c r="E667" s="463" t="s">
        <v>263</v>
      </c>
      <c r="F667" s="463"/>
      <c r="G667" s="312" t="s">
        <v>217</v>
      </c>
      <c r="H667" s="315">
        <v>4.0000000000000001E-3</v>
      </c>
      <c r="I667" s="314">
        <v>146.88999999999999</v>
      </c>
      <c r="J667" s="314">
        <v>0.58755999999999997</v>
      </c>
    </row>
    <row r="668" spans="1:10" ht="25" x14ac:dyDescent="0.35">
      <c r="A668" s="311" t="s">
        <v>260</v>
      </c>
      <c r="B668" s="313" t="s">
        <v>1832</v>
      </c>
      <c r="C668" s="311" t="s">
        <v>1803</v>
      </c>
      <c r="D668" s="311" t="s">
        <v>1833</v>
      </c>
      <c r="E668" s="463" t="s">
        <v>263</v>
      </c>
      <c r="F668" s="463"/>
      <c r="G668" s="312" t="s">
        <v>1834</v>
      </c>
      <c r="H668" s="315">
        <v>11.12</v>
      </c>
      <c r="I668" s="314">
        <v>11.72</v>
      </c>
      <c r="J668" s="314">
        <v>130.32640000000001</v>
      </c>
    </row>
    <row r="669" spans="1:10" x14ac:dyDescent="0.35">
      <c r="A669" s="316"/>
      <c r="B669" s="316"/>
      <c r="C669" s="316"/>
      <c r="D669" s="316"/>
      <c r="E669" s="316" t="s">
        <v>275</v>
      </c>
      <c r="F669" s="317">
        <v>77.41</v>
      </c>
      <c r="G669" s="316" t="s">
        <v>276</v>
      </c>
      <c r="H669" s="317">
        <v>0</v>
      </c>
      <c r="I669" s="316" t="s">
        <v>277</v>
      </c>
      <c r="J669" s="317">
        <v>77.41</v>
      </c>
    </row>
    <row r="670" spans="1:10" x14ac:dyDescent="0.35">
      <c r="A670" s="316"/>
      <c r="B670" s="316"/>
      <c r="C670" s="316"/>
      <c r="D670" s="316"/>
      <c r="E670" s="316" t="s">
        <v>278</v>
      </c>
      <c r="F670" s="317">
        <v>51.04</v>
      </c>
      <c r="G670" s="316"/>
      <c r="H670" s="464" t="s">
        <v>279</v>
      </c>
      <c r="I670" s="464"/>
      <c r="J670" s="317">
        <v>296.32</v>
      </c>
    </row>
    <row r="671" spans="1:10" ht="15" thickBot="1" x14ac:dyDescent="0.4">
      <c r="A671" s="333"/>
      <c r="B671" s="333"/>
      <c r="C671" s="333"/>
      <c r="D671" s="333"/>
      <c r="E671" s="333"/>
      <c r="F671" s="333"/>
      <c r="G671" s="333"/>
      <c r="H671" s="335"/>
      <c r="I671" s="333"/>
      <c r="J671" s="334"/>
    </row>
    <row r="672" spans="1:10" ht="15" thickTop="1" x14ac:dyDescent="0.35">
      <c r="A672" s="332"/>
      <c r="B672" s="332"/>
      <c r="C672" s="332"/>
      <c r="D672" s="332"/>
      <c r="E672" s="332"/>
      <c r="F672" s="332"/>
      <c r="G672" s="332"/>
      <c r="H672" s="332"/>
      <c r="I672" s="332"/>
      <c r="J672" s="332"/>
    </row>
    <row r="673" spans="1:10" x14ac:dyDescent="0.35">
      <c r="A673" s="298" t="s">
        <v>490</v>
      </c>
      <c r="B673" s="300" t="s">
        <v>3</v>
      </c>
      <c r="C673" s="298" t="s">
        <v>4</v>
      </c>
      <c r="D673" s="298" t="s">
        <v>5</v>
      </c>
      <c r="E673" s="461" t="s">
        <v>249</v>
      </c>
      <c r="F673" s="461"/>
      <c r="G673" s="299" t="s">
        <v>6</v>
      </c>
      <c r="H673" s="300" t="s">
        <v>7</v>
      </c>
      <c r="I673" s="300" t="s">
        <v>8</v>
      </c>
      <c r="J673" s="300" t="s">
        <v>10</v>
      </c>
    </row>
    <row r="674" spans="1:10" ht="37.5" x14ac:dyDescent="0.35">
      <c r="A674" s="301" t="s">
        <v>246</v>
      </c>
      <c r="B674" s="303" t="s">
        <v>491</v>
      </c>
      <c r="C674" s="301" t="s">
        <v>200</v>
      </c>
      <c r="D674" s="301" t="s">
        <v>492</v>
      </c>
      <c r="E674" s="462" t="s">
        <v>1835</v>
      </c>
      <c r="F674" s="462"/>
      <c r="G674" s="302" t="s">
        <v>208</v>
      </c>
      <c r="H674" s="305">
        <v>1</v>
      </c>
      <c r="I674" s="304">
        <v>76.38</v>
      </c>
      <c r="J674" s="304">
        <v>76.38</v>
      </c>
    </row>
    <row r="675" spans="1:10" ht="25" x14ac:dyDescent="0.35">
      <c r="A675" s="306" t="s">
        <v>251</v>
      </c>
      <c r="B675" s="308" t="s">
        <v>255</v>
      </c>
      <c r="C675" s="306" t="s">
        <v>200</v>
      </c>
      <c r="D675" s="306" t="s">
        <v>248</v>
      </c>
      <c r="E675" s="465" t="s">
        <v>254</v>
      </c>
      <c r="F675" s="465"/>
      <c r="G675" s="307" t="s">
        <v>201</v>
      </c>
      <c r="H675" s="310">
        <v>0.248</v>
      </c>
      <c r="I675" s="309">
        <v>34.28</v>
      </c>
      <c r="J675" s="309">
        <v>8.5</v>
      </c>
    </row>
    <row r="676" spans="1:10" ht="25" x14ac:dyDescent="0.35">
      <c r="A676" s="306" t="s">
        <v>251</v>
      </c>
      <c r="B676" s="308" t="s">
        <v>256</v>
      </c>
      <c r="C676" s="306" t="s">
        <v>200</v>
      </c>
      <c r="D676" s="306" t="s">
        <v>247</v>
      </c>
      <c r="E676" s="465" t="s">
        <v>254</v>
      </c>
      <c r="F676" s="465"/>
      <c r="G676" s="307" t="s">
        <v>201</v>
      </c>
      <c r="H676" s="310">
        <v>0.124</v>
      </c>
      <c r="I676" s="309">
        <v>25.81</v>
      </c>
      <c r="J676" s="309">
        <v>3.2</v>
      </c>
    </row>
    <row r="677" spans="1:10" ht="25" x14ac:dyDescent="0.35">
      <c r="A677" s="306" t="s">
        <v>251</v>
      </c>
      <c r="B677" s="308" t="s">
        <v>1836</v>
      </c>
      <c r="C677" s="306" t="s">
        <v>200</v>
      </c>
      <c r="D677" s="306" t="s">
        <v>1837</v>
      </c>
      <c r="E677" s="465" t="s">
        <v>1838</v>
      </c>
      <c r="F677" s="465"/>
      <c r="G677" s="307" t="s">
        <v>217</v>
      </c>
      <c r="H677" s="310">
        <v>2.8000000000000001E-2</v>
      </c>
      <c r="I677" s="309">
        <v>1276.01</v>
      </c>
      <c r="J677" s="309">
        <v>35.72</v>
      </c>
    </row>
    <row r="678" spans="1:10" ht="62.5" x14ac:dyDescent="0.35">
      <c r="A678" s="306" t="s">
        <v>251</v>
      </c>
      <c r="B678" s="308" t="s">
        <v>1839</v>
      </c>
      <c r="C678" s="306" t="s">
        <v>200</v>
      </c>
      <c r="D678" s="306" t="s">
        <v>1840</v>
      </c>
      <c r="E678" s="465" t="s">
        <v>1637</v>
      </c>
      <c r="F678" s="465"/>
      <c r="G678" s="307" t="s">
        <v>217</v>
      </c>
      <c r="H678" s="310">
        <v>1.9E-3</v>
      </c>
      <c r="I678" s="309">
        <v>799.38</v>
      </c>
      <c r="J678" s="309">
        <v>1.51</v>
      </c>
    </row>
    <row r="679" spans="1:10" ht="25" x14ac:dyDescent="0.35">
      <c r="A679" s="306" t="s">
        <v>251</v>
      </c>
      <c r="B679" s="308" t="s">
        <v>1747</v>
      </c>
      <c r="C679" s="306" t="s">
        <v>200</v>
      </c>
      <c r="D679" s="306" t="s">
        <v>1748</v>
      </c>
      <c r="E679" s="465" t="s">
        <v>1736</v>
      </c>
      <c r="F679" s="465"/>
      <c r="G679" s="307" t="s">
        <v>264</v>
      </c>
      <c r="H679" s="310">
        <v>0.79</v>
      </c>
      <c r="I679" s="309">
        <v>8.92</v>
      </c>
      <c r="J679" s="309">
        <v>7.04</v>
      </c>
    </row>
    <row r="680" spans="1:10" ht="37.5" x14ac:dyDescent="0.35">
      <c r="A680" s="311" t="s">
        <v>260</v>
      </c>
      <c r="B680" s="313" t="s">
        <v>1807</v>
      </c>
      <c r="C680" s="311" t="s">
        <v>200</v>
      </c>
      <c r="D680" s="311" t="s">
        <v>1808</v>
      </c>
      <c r="E680" s="463" t="s">
        <v>263</v>
      </c>
      <c r="F680" s="463"/>
      <c r="G680" s="312" t="s">
        <v>208</v>
      </c>
      <c r="H680" s="315">
        <v>0.16919999999999999</v>
      </c>
      <c r="I680" s="314">
        <v>17.53</v>
      </c>
      <c r="J680" s="314">
        <v>2.9660760000000002</v>
      </c>
    </row>
    <row r="681" spans="1:10" ht="25" x14ac:dyDescent="0.35">
      <c r="A681" s="311" t="s">
        <v>260</v>
      </c>
      <c r="B681" s="313" t="s">
        <v>1841</v>
      </c>
      <c r="C681" s="311" t="s">
        <v>200</v>
      </c>
      <c r="D681" s="311" t="s">
        <v>1842</v>
      </c>
      <c r="E681" s="463" t="s">
        <v>263</v>
      </c>
      <c r="F681" s="463"/>
      <c r="G681" s="312" t="s">
        <v>226</v>
      </c>
      <c r="H681" s="315">
        <v>5.34</v>
      </c>
      <c r="I681" s="314">
        <v>2.88</v>
      </c>
      <c r="J681" s="314">
        <v>15.379200000000001</v>
      </c>
    </row>
    <row r="682" spans="1:10" ht="25" x14ac:dyDescent="0.35">
      <c r="A682" s="311" t="s">
        <v>260</v>
      </c>
      <c r="B682" s="313" t="s">
        <v>1581</v>
      </c>
      <c r="C682" s="311" t="s">
        <v>200</v>
      </c>
      <c r="D682" s="311" t="s">
        <v>1582</v>
      </c>
      <c r="E682" s="463" t="s">
        <v>263</v>
      </c>
      <c r="F682" s="463"/>
      <c r="G682" s="312" t="s">
        <v>208</v>
      </c>
      <c r="H682" s="315">
        <v>0.20300000000000001</v>
      </c>
      <c r="I682" s="314">
        <v>10.28</v>
      </c>
      <c r="J682" s="314">
        <v>2.08684</v>
      </c>
    </row>
    <row r="683" spans="1:10" x14ac:dyDescent="0.35">
      <c r="A683" s="316"/>
      <c r="B683" s="316"/>
      <c r="C683" s="316"/>
      <c r="D683" s="316"/>
      <c r="E683" s="316" t="s">
        <v>275</v>
      </c>
      <c r="F683" s="317">
        <v>19.52</v>
      </c>
      <c r="G683" s="316" t="s">
        <v>276</v>
      </c>
      <c r="H683" s="317">
        <v>0</v>
      </c>
      <c r="I683" s="316" t="s">
        <v>277</v>
      </c>
      <c r="J683" s="317">
        <v>19.52</v>
      </c>
    </row>
    <row r="684" spans="1:10" x14ac:dyDescent="0.35">
      <c r="A684" s="316"/>
      <c r="B684" s="316"/>
      <c r="C684" s="316"/>
      <c r="D684" s="316"/>
      <c r="E684" s="316" t="s">
        <v>278</v>
      </c>
      <c r="F684" s="317">
        <v>15.89</v>
      </c>
      <c r="G684" s="316"/>
      <c r="H684" s="464" t="s">
        <v>279</v>
      </c>
      <c r="I684" s="464"/>
      <c r="J684" s="317">
        <v>92.27</v>
      </c>
    </row>
    <row r="685" spans="1:10" ht="15" thickBot="1" x14ac:dyDescent="0.4">
      <c r="A685" s="333"/>
      <c r="B685" s="333"/>
      <c r="C685" s="333"/>
      <c r="D685" s="333"/>
      <c r="E685" s="333"/>
      <c r="F685" s="333"/>
      <c r="G685" s="333"/>
      <c r="H685" s="335"/>
      <c r="I685" s="333"/>
      <c r="J685" s="334"/>
    </row>
    <row r="686" spans="1:10" ht="15" thickTop="1" x14ac:dyDescent="0.35">
      <c r="A686" s="332"/>
      <c r="B686" s="332"/>
      <c r="C686" s="332"/>
      <c r="D686" s="332"/>
      <c r="E686" s="332"/>
      <c r="F686" s="332"/>
      <c r="G686" s="332"/>
      <c r="H686" s="332"/>
      <c r="I686" s="332"/>
      <c r="J686" s="332"/>
    </row>
    <row r="687" spans="1:10" x14ac:dyDescent="0.35">
      <c r="A687" s="298" t="s">
        <v>493</v>
      </c>
      <c r="B687" s="300" t="s">
        <v>3</v>
      </c>
      <c r="C687" s="298" t="s">
        <v>4</v>
      </c>
      <c r="D687" s="298" t="s">
        <v>5</v>
      </c>
      <c r="E687" s="461" t="s">
        <v>249</v>
      </c>
      <c r="F687" s="461"/>
      <c r="G687" s="299" t="s">
        <v>6</v>
      </c>
      <c r="H687" s="300" t="s">
        <v>7</v>
      </c>
      <c r="I687" s="300" t="s">
        <v>8</v>
      </c>
      <c r="J687" s="300" t="s">
        <v>10</v>
      </c>
    </row>
    <row r="688" spans="1:10" ht="37.5" x14ac:dyDescent="0.35">
      <c r="A688" s="301" t="s">
        <v>246</v>
      </c>
      <c r="B688" s="303" t="s">
        <v>494</v>
      </c>
      <c r="C688" s="301" t="s">
        <v>200</v>
      </c>
      <c r="D688" s="301" t="s">
        <v>495</v>
      </c>
      <c r="E688" s="462" t="s">
        <v>1835</v>
      </c>
      <c r="F688" s="462"/>
      <c r="G688" s="302" t="s">
        <v>208</v>
      </c>
      <c r="H688" s="305">
        <v>1</v>
      </c>
      <c r="I688" s="304">
        <v>55.63</v>
      </c>
      <c r="J688" s="304">
        <v>55.63</v>
      </c>
    </row>
    <row r="689" spans="1:10" ht="62.5" x14ac:dyDescent="0.35">
      <c r="A689" s="306" t="s">
        <v>251</v>
      </c>
      <c r="B689" s="308" t="s">
        <v>1839</v>
      </c>
      <c r="C689" s="306" t="s">
        <v>200</v>
      </c>
      <c r="D689" s="306" t="s">
        <v>1840</v>
      </c>
      <c r="E689" s="465" t="s">
        <v>1637</v>
      </c>
      <c r="F689" s="465"/>
      <c r="G689" s="307" t="s">
        <v>217</v>
      </c>
      <c r="H689" s="310">
        <v>1.9E-3</v>
      </c>
      <c r="I689" s="309">
        <v>799.38</v>
      </c>
      <c r="J689" s="309">
        <v>1.51</v>
      </c>
    </row>
    <row r="690" spans="1:10" ht="25" x14ac:dyDescent="0.35">
      <c r="A690" s="306" t="s">
        <v>251</v>
      </c>
      <c r="B690" s="308" t="s">
        <v>255</v>
      </c>
      <c r="C690" s="306" t="s">
        <v>200</v>
      </c>
      <c r="D690" s="306" t="s">
        <v>248</v>
      </c>
      <c r="E690" s="465" t="s">
        <v>254</v>
      </c>
      <c r="F690" s="465"/>
      <c r="G690" s="307" t="s">
        <v>201</v>
      </c>
      <c r="H690" s="310">
        <v>0.13600000000000001</v>
      </c>
      <c r="I690" s="309">
        <v>34.28</v>
      </c>
      <c r="J690" s="309">
        <v>4.66</v>
      </c>
    </row>
    <row r="691" spans="1:10" ht="37.5" x14ac:dyDescent="0.35">
      <c r="A691" s="306" t="s">
        <v>251</v>
      </c>
      <c r="B691" s="308" t="s">
        <v>1843</v>
      </c>
      <c r="C691" s="306" t="s">
        <v>200</v>
      </c>
      <c r="D691" s="306" t="s">
        <v>1844</v>
      </c>
      <c r="E691" s="465" t="s">
        <v>1838</v>
      </c>
      <c r="F691" s="465"/>
      <c r="G691" s="307" t="s">
        <v>217</v>
      </c>
      <c r="H691" s="310">
        <v>2.8000000000000001E-2</v>
      </c>
      <c r="I691" s="309">
        <v>1143.8</v>
      </c>
      <c r="J691" s="309">
        <v>32.020000000000003</v>
      </c>
    </row>
    <row r="692" spans="1:10" ht="25" x14ac:dyDescent="0.35">
      <c r="A692" s="306" t="s">
        <v>251</v>
      </c>
      <c r="B692" s="308" t="s">
        <v>256</v>
      </c>
      <c r="C692" s="306" t="s">
        <v>200</v>
      </c>
      <c r="D692" s="306" t="s">
        <v>247</v>
      </c>
      <c r="E692" s="465" t="s">
        <v>254</v>
      </c>
      <c r="F692" s="465"/>
      <c r="G692" s="307" t="s">
        <v>201</v>
      </c>
      <c r="H692" s="310">
        <v>6.8000000000000005E-2</v>
      </c>
      <c r="I692" s="309">
        <v>25.81</v>
      </c>
      <c r="J692" s="309">
        <v>1.75</v>
      </c>
    </row>
    <row r="693" spans="1:10" ht="25" x14ac:dyDescent="0.35">
      <c r="A693" s="306" t="s">
        <v>251</v>
      </c>
      <c r="B693" s="308" t="s">
        <v>1747</v>
      </c>
      <c r="C693" s="306" t="s">
        <v>200</v>
      </c>
      <c r="D693" s="306" t="s">
        <v>1748</v>
      </c>
      <c r="E693" s="465" t="s">
        <v>1736</v>
      </c>
      <c r="F693" s="465"/>
      <c r="G693" s="307" t="s">
        <v>264</v>
      </c>
      <c r="H693" s="310">
        <v>0.79</v>
      </c>
      <c r="I693" s="309">
        <v>8.92</v>
      </c>
      <c r="J693" s="309">
        <v>7.04</v>
      </c>
    </row>
    <row r="694" spans="1:10" ht="25" x14ac:dyDescent="0.35">
      <c r="A694" s="311" t="s">
        <v>260</v>
      </c>
      <c r="B694" s="313" t="s">
        <v>1845</v>
      </c>
      <c r="C694" s="311" t="s">
        <v>200</v>
      </c>
      <c r="D694" s="311" t="s">
        <v>1846</v>
      </c>
      <c r="E694" s="463" t="s">
        <v>263</v>
      </c>
      <c r="F694" s="463"/>
      <c r="G694" s="312" t="s">
        <v>226</v>
      </c>
      <c r="H694" s="315">
        <v>5.34</v>
      </c>
      <c r="I694" s="314">
        <v>1.62</v>
      </c>
      <c r="J694" s="314">
        <v>8.6508000000000003</v>
      </c>
    </row>
    <row r="695" spans="1:10" x14ac:dyDescent="0.35">
      <c r="A695" s="316"/>
      <c r="B695" s="316"/>
      <c r="C695" s="316"/>
      <c r="D695" s="316"/>
      <c r="E695" s="316" t="s">
        <v>275</v>
      </c>
      <c r="F695" s="317">
        <v>13.25</v>
      </c>
      <c r="G695" s="316" t="s">
        <v>276</v>
      </c>
      <c r="H695" s="317">
        <v>0</v>
      </c>
      <c r="I695" s="316" t="s">
        <v>277</v>
      </c>
      <c r="J695" s="317">
        <v>13.25</v>
      </c>
    </row>
    <row r="696" spans="1:10" x14ac:dyDescent="0.35">
      <c r="A696" s="316"/>
      <c r="B696" s="316"/>
      <c r="C696" s="316"/>
      <c r="D696" s="316"/>
      <c r="E696" s="316" t="s">
        <v>278</v>
      </c>
      <c r="F696" s="317">
        <v>11.57</v>
      </c>
      <c r="G696" s="316"/>
      <c r="H696" s="464" t="s">
        <v>279</v>
      </c>
      <c r="I696" s="464"/>
      <c r="J696" s="317">
        <v>67.2</v>
      </c>
    </row>
    <row r="697" spans="1:10" ht="15" thickBot="1" x14ac:dyDescent="0.4">
      <c r="A697" s="333"/>
      <c r="B697" s="333"/>
      <c r="C697" s="333"/>
      <c r="D697" s="333"/>
      <c r="E697" s="333"/>
      <c r="F697" s="333"/>
      <c r="G697" s="333"/>
      <c r="H697" s="335"/>
      <c r="I697" s="333"/>
      <c r="J697" s="334"/>
    </row>
    <row r="698" spans="1:10" ht="15" thickTop="1" x14ac:dyDescent="0.35">
      <c r="A698" s="332"/>
      <c r="B698" s="332"/>
      <c r="C698" s="332"/>
      <c r="D698" s="332"/>
      <c r="E698" s="332"/>
      <c r="F698" s="332"/>
      <c r="G698" s="332"/>
      <c r="H698" s="332"/>
      <c r="I698" s="332"/>
      <c r="J698" s="332"/>
    </row>
    <row r="699" spans="1:10" x14ac:dyDescent="0.35">
      <c r="A699" s="298" t="s">
        <v>496</v>
      </c>
      <c r="B699" s="300" t="s">
        <v>3</v>
      </c>
      <c r="C699" s="298" t="s">
        <v>4</v>
      </c>
      <c r="D699" s="298" t="s">
        <v>5</v>
      </c>
      <c r="E699" s="461" t="s">
        <v>249</v>
      </c>
      <c r="F699" s="461"/>
      <c r="G699" s="299" t="s">
        <v>6</v>
      </c>
      <c r="H699" s="300" t="s">
        <v>7</v>
      </c>
      <c r="I699" s="300" t="s">
        <v>8</v>
      </c>
      <c r="J699" s="300" t="s">
        <v>10</v>
      </c>
    </row>
    <row r="700" spans="1:10" ht="37.5" x14ac:dyDescent="0.35">
      <c r="A700" s="301" t="s">
        <v>246</v>
      </c>
      <c r="B700" s="303" t="s">
        <v>497</v>
      </c>
      <c r="C700" s="301" t="s">
        <v>200</v>
      </c>
      <c r="D700" s="301" t="s">
        <v>498</v>
      </c>
      <c r="E700" s="462" t="s">
        <v>1835</v>
      </c>
      <c r="F700" s="462"/>
      <c r="G700" s="302" t="s">
        <v>208</v>
      </c>
      <c r="H700" s="305">
        <v>1</v>
      </c>
      <c r="I700" s="304">
        <v>14.57</v>
      </c>
      <c r="J700" s="304">
        <v>14.57</v>
      </c>
    </row>
    <row r="701" spans="1:10" ht="25" x14ac:dyDescent="0.35">
      <c r="A701" s="306" t="s">
        <v>251</v>
      </c>
      <c r="B701" s="308" t="s">
        <v>255</v>
      </c>
      <c r="C701" s="306" t="s">
        <v>200</v>
      </c>
      <c r="D701" s="306" t="s">
        <v>248</v>
      </c>
      <c r="E701" s="465" t="s">
        <v>254</v>
      </c>
      <c r="F701" s="465"/>
      <c r="G701" s="307" t="s">
        <v>201</v>
      </c>
      <c r="H701" s="310">
        <v>0.29099999999999998</v>
      </c>
      <c r="I701" s="309">
        <v>34.28</v>
      </c>
      <c r="J701" s="309">
        <v>9.9700000000000006</v>
      </c>
    </row>
    <row r="702" spans="1:10" ht="62.5" x14ac:dyDescent="0.35">
      <c r="A702" s="306" t="s">
        <v>251</v>
      </c>
      <c r="B702" s="308" t="s">
        <v>1839</v>
      </c>
      <c r="C702" s="306" t="s">
        <v>200</v>
      </c>
      <c r="D702" s="306" t="s">
        <v>1840</v>
      </c>
      <c r="E702" s="465" t="s">
        <v>1637</v>
      </c>
      <c r="F702" s="465"/>
      <c r="G702" s="307" t="s">
        <v>217</v>
      </c>
      <c r="H702" s="310">
        <v>4.0000000000000001E-3</v>
      </c>
      <c r="I702" s="309">
        <v>799.38</v>
      </c>
      <c r="J702" s="309">
        <v>3.19</v>
      </c>
    </row>
    <row r="703" spans="1:10" ht="25" x14ac:dyDescent="0.35">
      <c r="A703" s="306" t="s">
        <v>251</v>
      </c>
      <c r="B703" s="308" t="s">
        <v>256</v>
      </c>
      <c r="C703" s="306" t="s">
        <v>200</v>
      </c>
      <c r="D703" s="306" t="s">
        <v>247</v>
      </c>
      <c r="E703" s="465" t="s">
        <v>254</v>
      </c>
      <c r="F703" s="465"/>
      <c r="G703" s="307" t="s">
        <v>201</v>
      </c>
      <c r="H703" s="310">
        <v>5.5E-2</v>
      </c>
      <c r="I703" s="309">
        <v>25.81</v>
      </c>
      <c r="J703" s="309">
        <v>1.41</v>
      </c>
    </row>
    <row r="704" spans="1:10" x14ac:dyDescent="0.35">
      <c r="A704" s="316"/>
      <c r="B704" s="316"/>
      <c r="C704" s="316"/>
      <c r="D704" s="316"/>
      <c r="E704" s="316" t="s">
        <v>275</v>
      </c>
      <c r="F704" s="317">
        <v>8.67</v>
      </c>
      <c r="G704" s="316" t="s">
        <v>276</v>
      </c>
      <c r="H704" s="317">
        <v>0</v>
      </c>
      <c r="I704" s="316" t="s">
        <v>277</v>
      </c>
      <c r="J704" s="317">
        <v>8.67</v>
      </c>
    </row>
    <row r="705" spans="1:10" x14ac:dyDescent="0.35">
      <c r="A705" s="316"/>
      <c r="B705" s="316"/>
      <c r="C705" s="316"/>
      <c r="D705" s="316"/>
      <c r="E705" s="316" t="s">
        <v>278</v>
      </c>
      <c r="F705" s="317">
        <v>3.03</v>
      </c>
      <c r="G705" s="316"/>
      <c r="H705" s="464" t="s">
        <v>279</v>
      </c>
      <c r="I705" s="464"/>
      <c r="J705" s="317">
        <v>17.600000000000001</v>
      </c>
    </row>
    <row r="706" spans="1:10" ht="15" thickBot="1" x14ac:dyDescent="0.4">
      <c r="A706" s="333"/>
      <c r="B706" s="333"/>
      <c r="C706" s="333"/>
      <c r="D706" s="333"/>
      <c r="E706" s="333"/>
      <c r="F706" s="333"/>
      <c r="G706" s="333"/>
      <c r="H706" s="335"/>
      <c r="I706" s="333"/>
      <c r="J706" s="334"/>
    </row>
    <row r="707" spans="1:10" ht="15" thickTop="1" x14ac:dyDescent="0.35">
      <c r="A707" s="332"/>
      <c r="B707" s="332"/>
      <c r="C707" s="332"/>
      <c r="D707" s="332"/>
      <c r="E707" s="332"/>
      <c r="F707" s="332"/>
      <c r="G707" s="332"/>
      <c r="H707" s="332"/>
      <c r="I707" s="332"/>
      <c r="J707" s="332"/>
    </row>
    <row r="708" spans="1:10" x14ac:dyDescent="0.35">
      <c r="A708" s="329" t="s">
        <v>218</v>
      </c>
      <c r="B708" s="329"/>
      <c r="C708" s="329"/>
      <c r="D708" s="329" t="s">
        <v>499</v>
      </c>
      <c r="E708" s="329"/>
      <c r="F708" s="472"/>
      <c r="G708" s="472"/>
      <c r="H708" s="330"/>
      <c r="I708" s="329"/>
      <c r="J708" s="331">
        <v>64369</v>
      </c>
    </row>
    <row r="709" spans="1:10" x14ac:dyDescent="0.35">
      <c r="A709" s="298" t="s">
        <v>500</v>
      </c>
      <c r="B709" s="300" t="s">
        <v>3</v>
      </c>
      <c r="C709" s="298" t="s">
        <v>4</v>
      </c>
      <c r="D709" s="298" t="s">
        <v>5</v>
      </c>
      <c r="E709" s="461" t="s">
        <v>249</v>
      </c>
      <c r="F709" s="461"/>
      <c r="G709" s="299" t="s">
        <v>6</v>
      </c>
      <c r="H709" s="300" t="s">
        <v>7</v>
      </c>
      <c r="I709" s="300" t="s">
        <v>8</v>
      </c>
      <c r="J709" s="300" t="s">
        <v>10</v>
      </c>
    </row>
    <row r="710" spans="1:10" ht="62.5" x14ac:dyDescent="0.35">
      <c r="A710" s="301" t="s">
        <v>246</v>
      </c>
      <c r="B710" s="303" t="s">
        <v>501</v>
      </c>
      <c r="C710" s="301" t="s">
        <v>214</v>
      </c>
      <c r="D710" s="301" t="s">
        <v>502</v>
      </c>
      <c r="E710" s="462" t="s">
        <v>1831</v>
      </c>
      <c r="F710" s="462"/>
      <c r="G710" s="302" t="s">
        <v>205</v>
      </c>
      <c r="H710" s="305">
        <v>1</v>
      </c>
      <c r="I710" s="304">
        <v>131.97</v>
      </c>
      <c r="J710" s="304">
        <v>131.97</v>
      </c>
    </row>
    <row r="711" spans="1:10" ht="25" x14ac:dyDescent="0.35">
      <c r="A711" s="306" t="s">
        <v>251</v>
      </c>
      <c r="B711" s="308" t="s">
        <v>1847</v>
      </c>
      <c r="C711" s="306" t="s">
        <v>200</v>
      </c>
      <c r="D711" s="306" t="s">
        <v>1848</v>
      </c>
      <c r="E711" s="465" t="s">
        <v>254</v>
      </c>
      <c r="F711" s="465"/>
      <c r="G711" s="307" t="s">
        <v>201</v>
      </c>
      <c r="H711" s="310">
        <v>0.59499999999999997</v>
      </c>
      <c r="I711" s="309">
        <v>38.090000000000003</v>
      </c>
      <c r="J711" s="309">
        <v>22.66</v>
      </c>
    </row>
    <row r="712" spans="1:10" ht="25" x14ac:dyDescent="0.35">
      <c r="A712" s="306" t="s">
        <v>251</v>
      </c>
      <c r="B712" s="308" t="s">
        <v>256</v>
      </c>
      <c r="C712" s="306" t="s">
        <v>200</v>
      </c>
      <c r="D712" s="306" t="s">
        <v>247</v>
      </c>
      <c r="E712" s="465" t="s">
        <v>254</v>
      </c>
      <c r="F712" s="465"/>
      <c r="G712" s="307" t="s">
        <v>201</v>
      </c>
      <c r="H712" s="310">
        <v>0.19500000000000001</v>
      </c>
      <c r="I712" s="309">
        <v>25.81</v>
      </c>
      <c r="J712" s="309">
        <v>5.03</v>
      </c>
    </row>
    <row r="713" spans="1:10" ht="37.5" x14ac:dyDescent="0.35">
      <c r="A713" s="311" t="s">
        <v>260</v>
      </c>
      <c r="B713" s="313" t="s">
        <v>1849</v>
      </c>
      <c r="C713" s="311" t="s">
        <v>200</v>
      </c>
      <c r="D713" s="311" t="s">
        <v>1850</v>
      </c>
      <c r="E713" s="463" t="s">
        <v>263</v>
      </c>
      <c r="F713" s="463"/>
      <c r="G713" s="312" t="s">
        <v>208</v>
      </c>
      <c r="H713" s="315">
        <v>0.91169999999999995</v>
      </c>
      <c r="I713" s="314">
        <v>9.2799999999999994</v>
      </c>
      <c r="J713" s="314">
        <v>8.4605759999999997</v>
      </c>
    </row>
    <row r="714" spans="1:10" ht="37.5" x14ac:dyDescent="0.35">
      <c r="A714" s="311" t="s">
        <v>260</v>
      </c>
      <c r="B714" s="313" t="s">
        <v>1851</v>
      </c>
      <c r="C714" s="311" t="s">
        <v>200</v>
      </c>
      <c r="D714" s="311" t="s">
        <v>1852</v>
      </c>
      <c r="E714" s="463" t="s">
        <v>263</v>
      </c>
      <c r="F714" s="463"/>
      <c r="G714" s="312" t="s">
        <v>226</v>
      </c>
      <c r="H714" s="315">
        <v>20.186800000000002</v>
      </c>
      <c r="I714" s="314">
        <v>0.1</v>
      </c>
      <c r="J714" s="314">
        <v>2.0186799999999998</v>
      </c>
    </row>
    <row r="715" spans="1:10" ht="37.5" x14ac:dyDescent="0.35">
      <c r="A715" s="311" t="s">
        <v>260</v>
      </c>
      <c r="B715" s="313" t="s">
        <v>1853</v>
      </c>
      <c r="C715" s="311" t="s">
        <v>200</v>
      </c>
      <c r="D715" s="311" t="s">
        <v>1854</v>
      </c>
      <c r="E715" s="463" t="s">
        <v>263</v>
      </c>
      <c r="F715" s="463"/>
      <c r="G715" s="312" t="s">
        <v>208</v>
      </c>
      <c r="H715" s="315">
        <v>2.9138999999999999</v>
      </c>
      <c r="I715" s="314">
        <v>10.53</v>
      </c>
      <c r="J715" s="314">
        <v>30.683367000000001</v>
      </c>
    </row>
    <row r="716" spans="1:10" ht="37.5" x14ac:dyDescent="0.35">
      <c r="A716" s="311" t="s">
        <v>260</v>
      </c>
      <c r="B716" s="313" t="s">
        <v>1855</v>
      </c>
      <c r="C716" s="311" t="s">
        <v>200</v>
      </c>
      <c r="D716" s="311" t="s">
        <v>1856</v>
      </c>
      <c r="E716" s="463" t="s">
        <v>263</v>
      </c>
      <c r="F716" s="463"/>
      <c r="G716" s="312" t="s">
        <v>208</v>
      </c>
      <c r="H716" s="315">
        <v>0.79249999999999998</v>
      </c>
      <c r="I716" s="314">
        <v>2.7</v>
      </c>
      <c r="J716" s="314">
        <v>2.1397499999999998</v>
      </c>
    </row>
    <row r="717" spans="1:10" ht="37.5" x14ac:dyDescent="0.35">
      <c r="A717" s="311" t="s">
        <v>260</v>
      </c>
      <c r="B717" s="313" t="s">
        <v>1857</v>
      </c>
      <c r="C717" s="311" t="s">
        <v>200</v>
      </c>
      <c r="D717" s="311" t="s">
        <v>1858</v>
      </c>
      <c r="E717" s="463" t="s">
        <v>263</v>
      </c>
      <c r="F717" s="463"/>
      <c r="G717" s="312" t="s">
        <v>1830</v>
      </c>
      <c r="H717" s="315">
        <v>2.9600000000000001E-2</v>
      </c>
      <c r="I717" s="314">
        <v>73.28</v>
      </c>
      <c r="J717" s="314">
        <v>2.1690879999999999</v>
      </c>
    </row>
    <row r="718" spans="1:10" ht="37.5" x14ac:dyDescent="0.35">
      <c r="A718" s="311" t="s">
        <v>260</v>
      </c>
      <c r="B718" s="313" t="s">
        <v>1859</v>
      </c>
      <c r="C718" s="311" t="s">
        <v>200</v>
      </c>
      <c r="D718" s="311" t="s">
        <v>1860</v>
      </c>
      <c r="E718" s="463" t="s">
        <v>263</v>
      </c>
      <c r="F718" s="463"/>
      <c r="G718" s="312" t="s">
        <v>226</v>
      </c>
      <c r="H718" s="315">
        <v>0.54410000000000003</v>
      </c>
      <c r="I718" s="314">
        <v>0.24</v>
      </c>
      <c r="J718" s="314">
        <v>0.13058400000000001</v>
      </c>
    </row>
    <row r="719" spans="1:10" ht="37.5" x14ac:dyDescent="0.35">
      <c r="A719" s="311" t="s">
        <v>260</v>
      </c>
      <c r="B719" s="313" t="s">
        <v>1861</v>
      </c>
      <c r="C719" s="311" t="s">
        <v>200</v>
      </c>
      <c r="D719" s="311" t="s">
        <v>1862</v>
      </c>
      <c r="E719" s="463" t="s">
        <v>263</v>
      </c>
      <c r="F719" s="463"/>
      <c r="G719" s="312" t="s">
        <v>205</v>
      </c>
      <c r="H719" s="315">
        <v>2.1059999999999999</v>
      </c>
      <c r="I719" s="314">
        <v>25.76</v>
      </c>
      <c r="J719" s="314">
        <v>54.25056</v>
      </c>
    </row>
    <row r="720" spans="1:10" ht="37.5" x14ac:dyDescent="0.35">
      <c r="A720" s="311" t="s">
        <v>260</v>
      </c>
      <c r="B720" s="313" t="s">
        <v>1863</v>
      </c>
      <c r="C720" s="311" t="s">
        <v>200</v>
      </c>
      <c r="D720" s="311" t="s">
        <v>1864</v>
      </c>
      <c r="E720" s="463" t="s">
        <v>263</v>
      </c>
      <c r="F720" s="463"/>
      <c r="G720" s="312" t="s">
        <v>208</v>
      </c>
      <c r="H720" s="315">
        <v>2.5026999999999999</v>
      </c>
      <c r="I720" s="314">
        <v>0.3</v>
      </c>
      <c r="J720" s="314">
        <v>0.75080999999999998</v>
      </c>
    </row>
    <row r="721" spans="1:10" ht="50" x14ac:dyDescent="0.35">
      <c r="A721" s="311" t="s">
        <v>260</v>
      </c>
      <c r="B721" s="313" t="s">
        <v>1865</v>
      </c>
      <c r="C721" s="311" t="s">
        <v>200</v>
      </c>
      <c r="D721" s="311" t="s">
        <v>1866</v>
      </c>
      <c r="E721" s="463" t="s">
        <v>263</v>
      </c>
      <c r="F721" s="463"/>
      <c r="G721" s="312" t="s">
        <v>264</v>
      </c>
      <c r="H721" s="315">
        <v>1.0978000000000001</v>
      </c>
      <c r="I721" s="314">
        <v>3.38</v>
      </c>
      <c r="J721" s="314">
        <v>3.7105640000000002</v>
      </c>
    </row>
    <row r="722" spans="1:10" x14ac:dyDescent="0.35">
      <c r="A722" s="316"/>
      <c r="B722" s="316"/>
      <c r="C722" s="316"/>
      <c r="D722" s="316"/>
      <c r="E722" s="316" t="s">
        <v>275</v>
      </c>
      <c r="F722" s="317">
        <v>20.86</v>
      </c>
      <c r="G722" s="316" t="s">
        <v>276</v>
      </c>
      <c r="H722" s="317">
        <v>0</v>
      </c>
      <c r="I722" s="316" t="s">
        <v>277</v>
      </c>
      <c r="J722" s="317">
        <v>20.86</v>
      </c>
    </row>
    <row r="723" spans="1:10" x14ac:dyDescent="0.35">
      <c r="A723" s="316"/>
      <c r="B723" s="316"/>
      <c r="C723" s="316"/>
      <c r="D723" s="316"/>
      <c r="E723" s="316" t="s">
        <v>278</v>
      </c>
      <c r="F723" s="317">
        <v>27.46</v>
      </c>
      <c r="G723" s="316"/>
      <c r="H723" s="464" t="s">
        <v>279</v>
      </c>
      <c r="I723" s="464"/>
      <c r="J723" s="317">
        <v>159.43</v>
      </c>
    </row>
    <row r="724" spans="1:10" ht="15" thickBot="1" x14ac:dyDescent="0.4">
      <c r="A724" s="333"/>
      <c r="B724" s="333"/>
      <c r="C724" s="333"/>
      <c r="D724" s="333"/>
      <c r="E724" s="333"/>
      <c r="F724" s="333"/>
      <c r="G724" s="333"/>
      <c r="H724" s="335"/>
      <c r="I724" s="333"/>
      <c r="J724" s="334"/>
    </row>
    <row r="725" spans="1:10" ht="15" thickTop="1" x14ac:dyDescent="0.35">
      <c r="A725" s="332"/>
      <c r="B725" s="332"/>
      <c r="C725" s="332"/>
      <c r="D725" s="332"/>
      <c r="E725" s="332"/>
      <c r="F725" s="332"/>
      <c r="G725" s="332"/>
      <c r="H725" s="332"/>
      <c r="I725" s="332"/>
      <c r="J725" s="332"/>
    </row>
    <row r="726" spans="1:10" x14ac:dyDescent="0.35">
      <c r="A726" s="298" t="s">
        <v>503</v>
      </c>
      <c r="B726" s="300" t="s">
        <v>3</v>
      </c>
      <c r="C726" s="298" t="s">
        <v>4</v>
      </c>
      <c r="D726" s="298" t="s">
        <v>5</v>
      </c>
      <c r="E726" s="461" t="s">
        <v>249</v>
      </c>
      <c r="F726" s="461"/>
      <c r="G726" s="299" t="s">
        <v>6</v>
      </c>
      <c r="H726" s="300" t="s">
        <v>7</v>
      </c>
      <c r="I726" s="300" t="s">
        <v>8</v>
      </c>
      <c r="J726" s="300" t="s">
        <v>10</v>
      </c>
    </row>
    <row r="727" spans="1:10" ht="75" x14ac:dyDescent="0.35">
      <c r="A727" s="301" t="s">
        <v>246</v>
      </c>
      <c r="B727" s="303" t="s">
        <v>504</v>
      </c>
      <c r="C727" s="301" t="s">
        <v>214</v>
      </c>
      <c r="D727" s="301" t="s">
        <v>505</v>
      </c>
      <c r="E727" s="462" t="s">
        <v>1831</v>
      </c>
      <c r="F727" s="462"/>
      <c r="G727" s="302" t="s">
        <v>205</v>
      </c>
      <c r="H727" s="305">
        <v>1</v>
      </c>
      <c r="I727" s="304">
        <v>202.62</v>
      </c>
      <c r="J727" s="304">
        <v>202.62</v>
      </c>
    </row>
    <row r="728" spans="1:10" ht="25" x14ac:dyDescent="0.35">
      <c r="A728" s="306" t="s">
        <v>251</v>
      </c>
      <c r="B728" s="308" t="s">
        <v>256</v>
      </c>
      <c r="C728" s="306" t="s">
        <v>200</v>
      </c>
      <c r="D728" s="306" t="s">
        <v>247</v>
      </c>
      <c r="E728" s="465" t="s">
        <v>254</v>
      </c>
      <c r="F728" s="465"/>
      <c r="G728" s="307" t="s">
        <v>201</v>
      </c>
      <c r="H728" s="310">
        <v>0.19500000000000001</v>
      </c>
      <c r="I728" s="309">
        <v>25.81</v>
      </c>
      <c r="J728" s="309">
        <v>5.03</v>
      </c>
    </row>
    <row r="729" spans="1:10" ht="25" x14ac:dyDescent="0.35">
      <c r="A729" s="306" t="s">
        <v>251</v>
      </c>
      <c r="B729" s="308" t="s">
        <v>1847</v>
      </c>
      <c r="C729" s="306" t="s">
        <v>200</v>
      </c>
      <c r="D729" s="306" t="s">
        <v>1848</v>
      </c>
      <c r="E729" s="465" t="s">
        <v>254</v>
      </c>
      <c r="F729" s="465"/>
      <c r="G729" s="307" t="s">
        <v>201</v>
      </c>
      <c r="H729" s="310">
        <v>0.59499999999999997</v>
      </c>
      <c r="I729" s="309">
        <v>38.090000000000003</v>
      </c>
      <c r="J729" s="309">
        <v>22.66</v>
      </c>
    </row>
    <row r="730" spans="1:10" ht="25" x14ac:dyDescent="0.35">
      <c r="A730" s="306" t="s">
        <v>251</v>
      </c>
      <c r="B730" s="308" t="s">
        <v>1867</v>
      </c>
      <c r="C730" s="306" t="s">
        <v>1803</v>
      </c>
      <c r="D730" s="306" t="s">
        <v>1868</v>
      </c>
      <c r="E730" s="465" t="s">
        <v>1869</v>
      </c>
      <c r="F730" s="465"/>
      <c r="G730" s="307" t="s">
        <v>205</v>
      </c>
      <c r="H730" s="310">
        <v>1.02</v>
      </c>
      <c r="I730" s="309">
        <v>69.27</v>
      </c>
      <c r="J730" s="309">
        <v>70.650000000000006</v>
      </c>
    </row>
    <row r="731" spans="1:10" ht="50" x14ac:dyDescent="0.35">
      <c r="A731" s="311" t="s">
        <v>260</v>
      </c>
      <c r="B731" s="313" t="s">
        <v>1865</v>
      </c>
      <c r="C731" s="311" t="s">
        <v>200</v>
      </c>
      <c r="D731" s="311" t="s">
        <v>1866</v>
      </c>
      <c r="E731" s="463" t="s">
        <v>263</v>
      </c>
      <c r="F731" s="463"/>
      <c r="G731" s="312" t="s">
        <v>264</v>
      </c>
      <c r="H731" s="315">
        <v>1.0978000000000001</v>
      </c>
      <c r="I731" s="314">
        <v>3.38</v>
      </c>
      <c r="J731" s="314">
        <v>3.7105640000000002</v>
      </c>
    </row>
    <row r="732" spans="1:10" ht="37.5" x14ac:dyDescent="0.35">
      <c r="A732" s="311" t="s">
        <v>260</v>
      </c>
      <c r="B732" s="313" t="s">
        <v>1853</v>
      </c>
      <c r="C732" s="311" t="s">
        <v>200</v>
      </c>
      <c r="D732" s="311" t="s">
        <v>1854</v>
      </c>
      <c r="E732" s="463" t="s">
        <v>263</v>
      </c>
      <c r="F732" s="463"/>
      <c r="G732" s="312" t="s">
        <v>208</v>
      </c>
      <c r="H732" s="315">
        <v>2.9138999999999999</v>
      </c>
      <c r="I732" s="314">
        <v>10.53</v>
      </c>
      <c r="J732" s="314">
        <v>30.683367000000001</v>
      </c>
    </row>
    <row r="733" spans="1:10" ht="37.5" x14ac:dyDescent="0.35">
      <c r="A733" s="311" t="s">
        <v>260</v>
      </c>
      <c r="B733" s="313" t="s">
        <v>1855</v>
      </c>
      <c r="C733" s="311" t="s">
        <v>200</v>
      </c>
      <c r="D733" s="311" t="s">
        <v>1856</v>
      </c>
      <c r="E733" s="463" t="s">
        <v>263</v>
      </c>
      <c r="F733" s="463"/>
      <c r="G733" s="312" t="s">
        <v>208</v>
      </c>
      <c r="H733" s="315">
        <v>0.79249999999999998</v>
      </c>
      <c r="I733" s="314">
        <v>2.7</v>
      </c>
      <c r="J733" s="314">
        <v>2.1397499999999998</v>
      </c>
    </row>
    <row r="734" spans="1:10" ht="37.5" x14ac:dyDescent="0.35">
      <c r="A734" s="311" t="s">
        <v>260</v>
      </c>
      <c r="B734" s="313" t="s">
        <v>1849</v>
      </c>
      <c r="C734" s="311" t="s">
        <v>200</v>
      </c>
      <c r="D734" s="311" t="s">
        <v>1850</v>
      </c>
      <c r="E734" s="463" t="s">
        <v>263</v>
      </c>
      <c r="F734" s="463"/>
      <c r="G734" s="312" t="s">
        <v>208</v>
      </c>
      <c r="H734" s="315">
        <v>0.91169999999999995</v>
      </c>
      <c r="I734" s="314">
        <v>9.2799999999999994</v>
      </c>
      <c r="J734" s="314">
        <v>8.4605759999999997</v>
      </c>
    </row>
    <row r="735" spans="1:10" ht="37.5" x14ac:dyDescent="0.35">
      <c r="A735" s="311" t="s">
        <v>260</v>
      </c>
      <c r="B735" s="313" t="s">
        <v>1861</v>
      </c>
      <c r="C735" s="311" t="s">
        <v>200</v>
      </c>
      <c r="D735" s="311" t="s">
        <v>1862</v>
      </c>
      <c r="E735" s="463" t="s">
        <v>263</v>
      </c>
      <c r="F735" s="463"/>
      <c r="G735" s="312" t="s">
        <v>205</v>
      </c>
      <c r="H735" s="315">
        <v>2.1059999999999999</v>
      </c>
      <c r="I735" s="314">
        <v>25.76</v>
      </c>
      <c r="J735" s="314">
        <v>54.25056</v>
      </c>
    </row>
    <row r="736" spans="1:10" ht="37.5" x14ac:dyDescent="0.35">
      <c r="A736" s="311" t="s">
        <v>260</v>
      </c>
      <c r="B736" s="313" t="s">
        <v>1851</v>
      </c>
      <c r="C736" s="311" t="s">
        <v>200</v>
      </c>
      <c r="D736" s="311" t="s">
        <v>1852</v>
      </c>
      <c r="E736" s="463" t="s">
        <v>263</v>
      </c>
      <c r="F736" s="463"/>
      <c r="G736" s="312" t="s">
        <v>226</v>
      </c>
      <c r="H736" s="315">
        <v>20.186800000000002</v>
      </c>
      <c r="I736" s="314">
        <v>0.1</v>
      </c>
      <c r="J736" s="314">
        <v>2.0186799999999998</v>
      </c>
    </row>
    <row r="737" spans="1:10" ht="37.5" x14ac:dyDescent="0.35">
      <c r="A737" s="311" t="s">
        <v>260</v>
      </c>
      <c r="B737" s="313" t="s">
        <v>1859</v>
      </c>
      <c r="C737" s="311" t="s">
        <v>200</v>
      </c>
      <c r="D737" s="311" t="s">
        <v>1860</v>
      </c>
      <c r="E737" s="463" t="s">
        <v>263</v>
      </c>
      <c r="F737" s="463"/>
      <c r="G737" s="312" t="s">
        <v>226</v>
      </c>
      <c r="H737" s="315">
        <v>0.54410000000000003</v>
      </c>
      <c r="I737" s="314">
        <v>0.24</v>
      </c>
      <c r="J737" s="314">
        <v>0.13058400000000001</v>
      </c>
    </row>
    <row r="738" spans="1:10" ht="37.5" x14ac:dyDescent="0.35">
      <c r="A738" s="311" t="s">
        <v>260</v>
      </c>
      <c r="B738" s="313" t="s">
        <v>1863</v>
      </c>
      <c r="C738" s="311" t="s">
        <v>200</v>
      </c>
      <c r="D738" s="311" t="s">
        <v>1864</v>
      </c>
      <c r="E738" s="463" t="s">
        <v>263</v>
      </c>
      <c r="F738" s="463"/>
      <c r="G738" s="312" t="s">
        <v>208</v>
      </c>
      <c r="H738" s="315">
        <v>2.5026999999999999</v>
      </c>
      <c r="I738" s="314">
        <v>0.3</v>
      </c>
      <c r="J738" s="314">
        <v>0.75080999999999998</v>
      </c>
    </row>
    <row r="739" spans="1:10" ht="37.5" x14ac:dyDescent="0.35">
      <c r="A739" s="311" t="s">
        <v>260</v>
      </c>
      <c r="B739" s="313" t="s">
        <v>1857</v>
      </c>
      <c r="C739" s="311" t="s">
        <v>200</v>
      </c>
      <c r="D739" s="311" t="s">
        <v>1858</v>
      </c>
      <c r="E739" s="463" t="s">
        <v>263</v>
      </c>
      <c r="F739" s="463"/>
      <c r="G739" s="312" t="s">
        <v>1830</v>
      </c>
      <c r="H739" s="315">
        <v>2.9600000000000001E-2</v>
      </c>
      <c r="I739" s="314">
        <v>73.28</v>
      </c>
      <c r="J739" s="314">
        <v>2.1690879999999999</v>
      </c>
    </row>
    <row r="740" spans="1:10" x14ac:dyDescent="0.35">
      <c r="A740" s="316"/>
      <c r="B740" s="316"/>
      <c r="C740" s="316"/>
      <c r="D740" s="316"/>
      <c r="E740" s="316" t="s">
        <v>275</v>
      </c>
      <c r="F740" s="317">
        <v>20.86</v>
      </c>
      <c r="G740" s="316" t="s">
        <v>276</v>
      </c>
      <c r="H740" s="317">
        <v>0</v>
      </c>
      <c r="I740" s="316" t="s">
        <v>277</v>
      </c>
      <c r="J740" s="317">
        <v>20.86</v>
      </c>
    </row>
    <row r="741" spans="1:10" x14ac:dyDescent="0.35">
      <c r="A741" s="316"/>
      <c r="B741" s="316"/>
      <c r="C741" s="316"/>
      <c r="D741" s="316"/>
      <c r="E741" s="316" t="s">
        <v>278</v>
      </c>
      <c r="F741" s="317">
        <v>42.16</v>
      </c>
      <c r="G741" s="316"/>
      <c r="H741" s="464" t="s">
        <v>279</v>
      </c>
      <c r="I741" s="464"/>
      <c r="J741" s="317">
        <v>244.78</v>
      </c>
    </row>
    <row r="742" spans="1:10" ht="15" thickBot="1" x14ac:dyDescent="0.4">
      <c r="A742" s="333"/>
      <c r="B742" s="333"/>
      <c r="C742" s="333"/>
      <c r="D742" s="333"/>
      <c r="E742" s="333"/>
      <c r="F742" s="333"/>
      <c r="G742" s="333"/>
      <c r="H742" s="335"/>
      <c r="I742" s="333"/>
      <c r="J742" s="334"/>
    </row>
    <row r="743" spans="1:10" ht="15" thickTop="1" x14ac:dyDescent="0.35">
      <c r="A743" s="332"/>
      <c r="B743" s="332"/>
      <c r="C743" s="332"/>
      <c r="D743" s="332"/>
      <c r="E743" s="332"/>
      <c r="F743" s="332"/>
      <c r="G743" s="332"/>
      <c r="H743" s="332"/>
      <c r="I743" s="332"/>
      <c r="J743" s="332"/>
    </row>
    <row r="744" spans="1:10" x14ac:dyDescent="0.35">
      <c r="A744" s="298" t="s">
        <v>506</v>
      </c>
      <c r="B744" s="300" t="s">
        <v>3</v>
      </c>
      <c r="C744" s="298" t="s">
        <v>4</v>
      </c>
      <c r="D744" s="298" t="s">
        <v>5</v>
      </c>
      <c r="E744" s="461" t="s">
        <v>249</v>
      </c>
      <c r="F744" s="461"/>
      <c r="G744" s="299" t="s">
        <v>6</v>
      </c>
      <c r="H744" s="300" t="s">
        <v>7</v>
      </c>
      <c r="I744" s="300" t="s">
        <v>8</v>
      </c>
      <c r="J744" s="300" t="s">
        <v>10</v>
      </c>
    </row>
    <row r="745" spans="1:10" ht="62.5" x14ac:dyDescent="0.35">
      <c r="A745" s="301" t="s">
        <v>246</v>
      </c>
      <c r="B745" s="303" t="s">
        <v>507</v>
      </c>
      <c r="C745" s="301" t="s">
        <v>214</v>
      </c>
      <c r="D745" s="301" t="s">
        <v>508</v>
      </c>
      <c r="E745" s="462" t="s">
        <v>1831</v>
      </c>
      <c r="F745" s="462"/>
      <c r="G745" s="302" t="s">
        <v>205</v>
      </c>
      <c r="H745" s="305">
        <v>1</v>
      </c>
      <c r="I745" s="304">
        <v>322.75</v>
      </c>
      <c r="J745" s="304">
        <v>322.75</v>
      </c>
    </row>
    <row r="746" spans="1:10" ht="25" x14ac:dyDescent="0.35">
      <c r="A746" s="306" t="s">
        <v>251</v>
      </c>
      <c r="B746" s="308" t="s">
        <v>1847</v>
      </c>
      <c r="C746" s="306" t="s">
        <v>200</v>
      </c>
      <c r="D746" s="306" t="s">
        <v>1848</v>
      </c>
      <c r="E746" s="465" t="s">
        <v>254</v>
      </c>
      <c r="F746" s="465"/>
      <c r="G746" s="307" t="s">
        <v>201</v>
      </c>
      <c r="H746" s="310">
        <v>0.98399999999999999</v>
      </c>
      <c r="I746" s="309">
        <v>38.090000000000003</v>
      </c>
      <c r="J746" s="309">
        <v>37.479999999999997</v>
      </c>
    </row>
    <row r="747" spans="1:10" ht="25" x14ac:dyDescent="0.35">
      <c r="A747" s="306" t="s">
        <v>251</v>
      </c>
      <c r="B747" s="308" t="s">
        <v>256</v>
      </c>
      <c r="C747" s="306" t="s">
        <v>200</v>
      </c>
      <c r="D747" s="306" t="s">
        <v>247</v>
      </c>
      <c r="E747" s="465" t="s">
        <v>254</v>
      </c>
      <c r="F747" s="465"/>
      <c r="G747" s="307" t="s">
        <v>201</v>
      </c>
      <c r="H747" s="310">
        <v>0.31</v>
      </c>
      <c r="I747" s="309">
        <v>25.81</v>
      </c>
      <c r="J747" s="309">
        <v>8</v>
      </c>
    </row>
    <row r="748" spans="1:10" ht="25" x14ac:dyDescent="0.35">
      <c r="A748" s="306" t="s">
        <v>251</v>
      </c>
      <c r="B748" s="308" t="s">
        <v>1867</v>
      </c>
      <c r="C748" s="306" t="s">
        <v>1803</v>
      </c>
      <c r="D748" s="306" t="s">
        <v>1868</v>
      </c>
      <c r="E748" s="465" t="s">
        <v>1869</v>
      </c>
      <c r="F748" s="465"/>
      <c r="G748" s="307" t="s">
        <v>205</v>
      </c>
      <c r="H748" s="310">
        <v>1.02</v>
      </c>
      <c r="I748" s="309">
        <v>69.27</v>
      </c>
      <c r="J748" s="309">
        <v>70.650000000000006</v>
      </c>
    </row>
    <row r="749" spans="1:10" ht="37.5" x14ac:dyDescent="0.35">
      <c r="A749" s="311" t="s">
        <v>260</v>
      </c>
      <c r="B749" s="313" t="s">
        <v>1857</v>
      </c>
      <c r="C749" s="311" t="s">
        <v>200</v>
      </c>
      <c r="D749" s="311" t="s">
        <v>1858</v>
      </c>
      <c r="E749" s="463" t="s">
        <v>263</v>
      </c>
      <c r="F749" s="463"/>
      <c r="G749" s="312" t="s">
        <v>1830</v>
      </c>
      <c r="H749" s="315">
        <v>5.9200000000000003E-2</v>
      </c>
      <c r="I749" s="314">
        <v>73.28</v>
      </c>
      <c r="J749" s="314">
        <v>4.3381759999999998</v>
      </c>
    </row>
    <row r="750" spans="1:10" ht="37.5" x14ac:dyDescent="0.35">
      <c r="A750" s="311" t="s">
        <v>260</v>
      </c>
      <c r="B750" s="313" t="s">
        <v>1853</v>
      </c>
      <c r="C750" s="311" t="s">
        <v>200</v>
      </c>
      <c r="D750" s="311" t="s">
        <v>1854</v>
      </c>
      <c r="E750" s="463" t="s">
        <v>263</v>
      </c>
      <c r="F750" s="463"/>
      <c r="G750" s="312" t="s">
        <v>208</v>
      </c>
      <c r="H750" s="315">
        <v>5.8277999999999999</v>
      </c>
      <c r="I750" s="314">
        <v>10.53</v>
      </c>
      <c r="J750" s="314">
        <v>61.366734000000001</v>
      </c>
    </row>
    <row r="751" spans="1:10" ht="37.5" x14ac:dyDescent="0.35">
      <c r="A751" s="311" t="s">
        <v>260</v>
      </c>
      <c r="B751" s="313" t="s">
        <v>1849</v>
      </c>
      <c r="C751" s="311" t="s">
        <v>200</v>
      </c>
      <c r="D751" s="311" t="s">
        <v>1850</v>
      </c>
      <c r="E751" s="463" t="s">
        <v>263</v>
      </c>
      <c r="F751" s="463"/>
      <c r="G751" s="312" t="s">
        <v>208</v>
      </c>
      <c r="H751" s="315">
        <v>1.8233999999999999</v>
      </c>
      <c r="I751" s="314">
        <v>9.2799999999999994</v>
      </c>
      <c r="J751" s="314">
        <v>16.921151999999999</v>
      </c>
    </row>
    <row r="752" spans="1:10" ht="37.5" x14ac:dyDescent="0.35">
      <c r="A752" s="311" t="s">
        <v>260</v>
      </c>
      <c r="B752" s="313" t="s">
        <v>1861</v>
      </c>
      <c r="C752" s="311" t="s">
        <v>200</v>
      </c>
      <c r="D752" s="311" t="s">
        <v>1862</v>
      </c>
      <c r="E752" s="463" t="s">
        <v>263</v>
      </c>
      <c r="F752" s="463"/>
      <c r="G752" s="312" t="s">
        <v>205</v>
      </c>
      <c r="H752" s="315">
        <v>4.2119999999999997</v>
      </c>
      <c r="I752" s="314">
        <v>25.76</v>
      </c>
      <c r="J752" s="314">
        <v>108.50112</v>
      </c>
    </row>
    <row r="753" spans="1:10" ht="37.5" x14ac:dyDescent="0.35">
      <c r="A753" s="311" t="s">
        <v>260</v>
      </c>
      <c r="B753" s="313" t="s">
        <v>1859</v>
      </c>
      <c r="C753" s="311" t="s">
        <v>200</v>
      </c>
      <c r="D753" s="311" t="s">
        <v>1860</v>
      </c>
      <c r="E753" s="463" t="s">
        <v>263</v>
      </c>
      <c r="F753" s="463"/>
      <c r="G753" s="312" t="s">
        <v>226</v>
      </c>
      <c r="H753" s="315">
        <v>0.54410000000000003</v>
      </c>
      <c r="I753" s="314">
        <v>0.24</v>
      </c>
      <c r="J753" s="314">
        <v>0.13058400000000001</v>
      </c>
    </row>
    <row r="754" spans="1:10" ht="37.5" x14ac:dyDescent="0.35">
      <c r="A754" s="311" t="s">
        <v>260</v>
      </c>
      <c r="B754" s="313" t="s">
        <v>1855</v>
      </c>
      <c r="C754" s="311" t="s">
        <v>200</v>
      </c>
      <c r="D754" s="311" t="s">
        <v>1856</v>
      </c>
      <c r="E754" s="463" t="s">
        <v>263</v>
      </c>
      <c r="F754" s="463"/>
      <c r="G754" s="312" t="s">
        <v>208</v>
      </c>
      <c r="H754" s="315">
        <v>1.5851</v>
      </c>
      <c r="I754" s="314">
        <v>2.7</v>
      </c>
      <c r="J754" s="314">
        <v>4.2797700000000001</v>
      </c>
    </row>
    <row r="755" spans="1:10" ht="37.5" x14ac:dyDescent="0.35">
      <c r="A755" s="311" t="s">
        <v>260</v>
      </c>
      <c r="B755" s="313" t="s">
        <v>1851</v>
      </c>
      <c r="C755" s="311" t="s">
        <v>200</v>
      </c>
      <c r="D755" s="311" t="s">
        <v>1852</v>
      </c>
      <c r="E755" s="463" t="s">
        <v>263</v>
      </c>
      <c r="F755" s="463"/>
      <c r="G755" s="312" t="s">
        <v>226</v>
      </c>
      <c r="H755" s="315">
        <v>20.186800000000002</v>
      </c>
      <c r="I755" s="314">
        <v>0.1</v>
      </c>
      <c r="J755" s="314">
        <v>2.0186799999999998</v>
      </c>
    </row>
    <row r="756" spans="1:10" ht="37.5" x14ac:dyDescent="0.35">
      <c r="A756" s="311" t="s">
        <v>260</v>
      </c>
      <c r="B756" s="313" t="s">
        <v>1863</v>
      </c>
      <c r="C756" s="311" t="s">
        <v>200</v>
      </c>
      <c r="D756" s="311" t="s">
        <v>1864</v>
      </c>
      <c r="E756" s="463" t="s">
        <v>263</v>
      </c>
      <c r="F756" s="463"/>
      <c r="G756" s="312" t="s">
        <v>208</v>
      </c>
      <c r="H756" s="315">
        <v>2.5026999999999999</v>
      </c>
      <c r="I756" s="314">
        <v>0.3</v>
      </c>
      <c r="J756" s="314">
        <v>0.75080999999999998</v>
      </c>
    </row>
    <row r="757" spans="1:10" ht="37.5" x14ac:dyDescent="0.35">
      <c r="A757" s="311" t="s">
        <v>260</v>
      </c>
      <c r="B757" s="313" t="s">
        <v>1870</v>
      </c>
      <c r="C757" s="311" t="s">
        <v>200</v>
      </c>
      <c r="D757" s="311" t="s">
        <v>1871</v>
      </c>
      <c r="E757" s="463" t="s">
        <v>263</v>
      </c>
      <c r="F757" s="463"/>
      <c r="G757" s="312" t="s">
        <v>226</v>
      </c>
      <c r="H757" s="315">
        <v>20.186800000000002</v>
      </c>
      <c r="I757" s="314">
        <v>0.23</v>
      </c>
      <c r="J757" s="314">
        <v>4.6429640000000001</v>
      </c>
    </row>
    <row r="758" spans="1:10" ht="50" x14ac:dyDescent="0.35">
      <c r="A758" s="311" t="s">
        <v>260</v>
      </c>
      <c r="B758" s="313" t="s">
        <v>1865</v>
      </c>
      <c r="C758" s="311" t="s">
        <v>200</v>
      </c>
      <c r="D758" s="311" t="s">
        <v>1866</v>
      </c>
      <c r="E758" s="463" t="s">
        <v>263</v>
      </c>
      <c r="F758" s="463"/>
      <c r="G758" s="312" t="s">
        <v>264</v>
      </c>
      <c r="H758" s="315">
        <v>1.0978000000000001</v>
      </c>
      <c r="I758" s="314">
        <v>3.38</v>
      </c>
      <c r="J758" s="314">
        <v>3.7105640000000002</v>
      </c>
    </row>
    <row r="759" spans="1:10" x14ac:dyDescent="0.35">
      <c r="A759" s="316"/>
      <c r="B759" s="316"/>
      <c r="C759" s="316"/>
      <c r="D759" s="316"/>
      <c r="E759" s="316" t="s">
        <v>275</v>
      </c>
      <c r="F759" s="317">
        <v>34.29</v>
      </c>
      <c r="G759" s="316" t="s">
        <v>276</v>
      </c>
      <c r="H759" s="317">
        <v>0</v>
      </c>
      <c r="I759" s="316" t="s">
        <v>277</v>
      </c>
      <c r="J759" s="317">
        <v>34.29</v>
      </c>
    </row>
    <row r="760" spans="1:10" x14ac:dyDescent="0.35">
      <c r="A760" s="316"/>
      <c r="B760" s="316"/>
      <c r="C760" s="316"/>
      <c r="D760" s="316"/>
      <c r="E760" s="316" t="s">
        <v>278</v>
      </c>
      <c r="F760" s="317">
        <v>67.16</v>
      </c>
      <c r="G760" s="316"/>
      <c r="H760" s="464" t="s">
        <v>279</v>
      </c>
      <c r="I760" s="464"/>
      <c r="J760" s="317">
        <v>389.91</v>
      </c>
    </row>
    <row r="761" spans="1:10" ht="15" thickBot="1" x14ac:dyDescent="0.4">
      <c r="A761" s="333"/>
      <c r="B761" s="333"/>
      <c r="C761" s="333"/>
      <c r="D761" s="333"/>
      <c r="E761" s="333"/>
      <c r="F761" s="333"/>
      <c r="G761" s="333"/>
      <c r="H761" s="335"/>
      <c r="I761" s="333"/>
      <c r="J761" s="334"/>
    </row>
    <row r="762" spans="1:10" ht="15" thickTop="1" x14ac:dyDescent="0.35">
      <c r="A762" s="332"/>
      <c r="B762" s="332"/>
      <c r="C762" s="332"/>
      <c r="D762" s="332"/>
      <c r="E762" s="332"/>
      <c r="F762" s="332"/>
      <c r="G762" s="332"/>
      <c r="H762" s="332"/>
      <c r="I762" s="332"/>
      <c r="J762" s="332"/>
    </row>
    <row r="763" spans="1:10" x14ac:dyDescent="0.35">
      <c r="A763" s="298" t="s">
        <v>509</v>
      </c>
      <c r="B763" s="300" t="s">
        <v>3</v>
      </c>
      <c r="C763" s="298" t="s">
        <v>4</v>
      </c>
      <c r="D763" s="298" t="s">
        <v>5</v>
      </c>
      <c r="E763" s="461" t="s">
        <v>249</v>
      </c>
      <c r="F763" s="461"/>
      <c r="G763" s="299" t="s">
        <v>6</v>
      </c>
      <c r="H763" s="300" t="s">
        <v>7</v>
      </c>
      <c r="I763" s="300" t="s">
        <v>8</v>
      </c>
      <c r="J763" s="300" t="s">
        <v>10</v>
      </c>
    </row>
    <row r="764" spans="1:10" ht="62.5" x14ac:dyDescent="0.35">
      <c r="A764" s="301" t="s">
        <v>246</v>
      </c>
      <c r="B764" s="303" t="s">
        <v>510</v>
      </c>
      <c r="C764" s="301" t="s">
        <v>214</v>
      </c>
      <c r="D764" s="301" t="s">
        <v>511</v>
      </c>
      <c r="E764" s="462" t="s">
        <v>1831</v>
      </c>
      <c r="F764" s="462"/>
      <c r="G764" s="302" t="s">
        <v>205</v>
      </c>
      <c r="H764" s="305">
        <v>1</v>
      </c>
      <c r="I764" s="304">
        <v>295.13</v>
      </c>
      <c r="J764" s="304">
        <v>295.13</v>
      </c>
    </row>
    <row r="765" spans="1:10" ht="25" x14ac:dyDescent="0.35">
      <c r="A765" s="306" t="s">
        <v>251</v>
      </c>
      <c r="B765" s="308" t="s">
        <v>256</v>
      </c>
      <c r="C765" s="306" t="s">
        <v>200</v>
      </c>
      <c r="D765" s="306" t="s">
        <v>247</v>
      </c>
      <c r="E765" s="465" t="s">
        <v>254</v>
      </c>
      <c r="F765" s="465"/>
      <c r="G765" s="307" t="s">
        <v>201</v>
      </c>
      <c r="H765" s="310">
        <v>0.31</v>
      </c>
      <c r="I765" s="309">
        <v>25.81</v>
      </c>
      <c r="J765" s="309">
        <v>8</v>
      </c>
    </row>
    <row r="766" spans="1:10" ht="25" x14ac:dyDescent="0.35">
      <c r="A766" s="306" t="s">
        <v>251</v>
      </c>
      <c r="B766" s="308" t="s">
        <v>1847</v>
      </c>
      <c r="C766" s="306" t="s">
        <v>200</v>
      </c>
      <c r="D766" s="306" t="s">
        <v>1848</v>
      </c>
      <c r="E766" s="465" t="s">
        <v>254</v>
      </c>
      <c r="F766" s="465"/>
      <c r="G766" s="307" t="s">
        <v>201</v>
      </c>
      <c r="H766" s="310">
        <v>0.94799999999999995</v>
      </c>
      <c r="I766" s="309">
        <v>38.090000000000003</v>
      </c>
      <c r="J766" s="309">
        <v>36.1</v>
      </c>
    </row>
    <row r="767" spans="1:10" ht="25" x14ac:dyDescent="0.35">
      <c r="A767" s="306" t="s">
        <v>251</v>
      </c>
      <c r="B767" s="308" t="s">
        <v>1867</v>
      </c>
      <c r="C767" s="306" t="s">
        <v>1803</v>
      </c>
      <c r="D767" s="306" t="s">
        <v>1868</v>
      </c>
      <c r="E767" s="465" t="s">
        <v>1869</v>
      </c>
      <c r="F767" s="465"/>
      <c r="G767" s="307" t="s">
        <v>205</v>
      </c>
      <c r="H767" s="310">
        <v>1.02</v>
      </c>
      <c r="I767" s="309">
        <v>69.27</v>
      </c>
      <c r="J767" s="309">
        <v>70.650000000000006</v>
      </c>
    </row>
    <row r="768" spans="1:10" ht="37.5" x14ac:dyDescent="0.35">
      <c r="A768" s="311" t="s">
        <v>260</v>
      </c>
      <c r="B768" s="313" t="s">
        <v>1855</v>
      </c>
      <c r="C768" s="311" t="s">
        <v>200</v>
      </c>
      <c r="D768" s="311" t="s">
        <v>1856</v>
      </c>
      <c r="E768" s="463" t="s">
        <v>263</v>
      </c>
      <c r="F768" s="463"/>
      <c r="G768" s="312" t="s">
        <v>208</v>
      </c>
      <c r="H768" s="315">
        <v>1.5851</v>
      </c>
      <c r="I768" s="314">
        <v>2.7</v>
      </c>
      <c r="J768" s="314">
        <v>4.2797700000000001</v>
      </c>
    </row>
    <row r="769" spans="1:10" ht="37.5" x14ac:dyDescent="0.35">
      <c r="A769" s="311" t="s">
        <v>260</v>
      </c>
      <c r="B769" s="313" t="s">
        <v>1851</v>
      </c>
      <c r="C769" s="311" t="s">
        <v>200</v>
      </c>
      <c r="D769" s="311" t="s">
        <v>1852</v>
      </c>
      <c r="E769" s="463" t="s">
        <v>263</v>
      </c>
      <c r="F769" s="463"/>
      <c r="G769" s="312" t="s">
        <v>226</v>
      </c>
      <c r="H769" s="315">
        <v>20.186800000000002</v>
      </c>
      <c r="I769" s="314">
        <v>0.1</v>
      </c>
      <c r="J769" s="314">
        <v>2.0186799999999998</v>
      </c>
    </row>
    <row r="770" spans="1:10" ht="37.5" x14ac:dyDescent="0.35">
      <c r="A770" s="311" t="s">
        <v>260</v>
      </c>
      <c r="B770" s="313" t="s">
        <v>1849</v>
      </c>
      <c r="C770" s="311" t="s">
        <v>200</v>
      </c>
      <c r="D770" s="311" t="s">
        <v>1850</v>
      </c>
      <c r="E770" s="463" t="s">
        <v>263</v>
      </c>
      <c r="F770" s="463"/>
      <c r="G770" s="312" t="s">
        <v>208</v>
      </c>
      <c r="H770" s="315">
        <v>1.8233999999999999</v>
      </c>
      <c r="I770" s="314">
        <v>9.2799999999999994</v>
      </c>
      <c r="J770" s="314">
        <v>16.921151999999999</v>
      </c>
    </row>
    <row r="771" spans="1:10" ht="37.5" x14ac:dyDescent="0.35">
      <c r="A771" s="311" t="s">
        <v>260</v>
      </c>
      <c r="B771" s="313" t="s">
        <v>1870</v>
      </c>
      <c r="C771" s="311" t="s">
        <v>200</v>
      </c>
      <c r="D771" s="311" t="s">
        <v>1871</v>
      </c>
      <c r="E771" s="463" t="s">
        <v>263</v>
      </c>
      <c r="F771" s="463"/>
      <c r="G771" s="312" t="s">
        <v>226</v>
      </c>
      <c r="H771" s="315">
        <v>20.186800000000002</v>
      </c>
      <c r="I771" s="314">
        <v>0.23</v>
      </c>
      <c r="J771" s="314">
        <v>4.6429640000000001</v>
      </c>
    </row>
    <row r="772" spans="1:10" ht="37.5" x14ac:dyDescent="0.35">
      <c r="A772" s="311" t="s">
        <v>260</v>
      </c>
      <c r="B772" s="313" t="s">
        <v>1853</v>
      </c>
      <c r="C772" s="311" t="s">
        <v>200</v>
      </c>
      <c r="D772" s="311" t="s">
        <v>1854</v>
      </c>
      <c r="E772" s="463" t="s">
        <v>263</v>
      </c>
      <c r="F772" s="463"/>
      <c r="G772" s="312" t="s">
        <v>208</v>
      </c>
      <c r="H772" s="315">
        <v>5.8277999999999999</v>
      </c>
      <c r="I772" s="314">
        <v>10.53</v>
      </c>
      <c r="J772" s="314">
        <v>61.366734000000001</v>
      </c>
    </row>
    <row r="773" spans="1:10" ht="50" x14ac:dyDescent="0.35">
      <c r="A773" s="311" t="s">
        <v>260</v>
      </c>
      <c r="B773" s="313" t="s">
        <v>1865</v>
      </c>
      <c r="C773" s="311" t="s">
        <v>200</v>
      </c>
      <c r="D773" s="311" t="s">
        <v>1866</v>
      </c>
      <c r="E773" s="463" t="s">
        <v>263</v>
      </c>
      <c r="F773" s="463"/>
      <c r="G773" s="312" t="s">
        <v>264</v>
      </c>
      <c r="H773" s="315">
        <v>1.0978000000000001</v>
      </c>
      <c r="I773" s="314">
        <v>3.38</v>
      </c>
      <c r="J773" s="314">
        <v>3.7105640000000002</v>
      </c>
    </row>
    <row r="774" spans="1:10" ht="37.5" x14ac:dyDescent="0.35">
      <c r="A774" s="311" t="s">
        <v>260</v>
      </c>
      <c r="B774" s="313" t="s">
        <v>1872</v>
      </c>
      <c r="C774" s="311" t="s">
        <v>200</v>
      </c>
      <c r="D774" s="311" t="s">
        <v>1873</v>
      </c>
      <c r="E774" s="463" t="s">
        <v>263</v>
      </c>
      <c r="F774" s="463"/>
      <c r="G774" s="312" t="s">
        <v>205</v>
      </c>
      <c r="H774" s="315">
        <v>4.2119999999999997</v>
      </c>
      <c r="I774" s="314">
        <v>19.53</v>
      </c>
      <c r="J774" s="314">
        <v>82.260360000000006</v>
      </c>
    </row>
    <row r="775" spans="1:10" ht="37.5" x14ac:dyDescent="0.35">
      <c r="A775" s="311" t="s">
        <v>260</v>
      </c>
      <c r="B775" s="313" t="s">
        <v>1863</v>
      </c>
      <c r="C775" s="311" t="s">
        <v>200</v>
      </c>
      <c r="D775" s="311" t="s">
        <v>1864</v>
      </c>
      <c r="E775" s="463" t="s">
        <v>263</v>
      </c>
      <c r="F775" s="463"/>
      <c r="G775" s="312" t="s">
        <v>208</v>
      </c>
      <c r="H775" s="315">
        <v>2.5026999999999999</v>
      </c>
      <c r="I775" s="314">
        <v>0.3</v>
      </c>
      <c r="J775" s="314">
        <v>0.75080999999999998</v>
      </c>
    </row>
    <row r="776" spans="1:10" ht="37.5" x14ac:dyDescent="0.35">
      <c r="A776" s="311" t="s">
        <v>260</v>
      </c>
      <c r="B776" s="313" t="s">
        <v>1857</v>
      </c>
      <c r="C776" s="311" t="s">
        <v>200</v>
      </c>
      <c r="D776" s="311" t="s">
        <v>1858</v>
      </c>
      <c r="E776" s="463" t="s">
        <v>263</v>
      </c>
      <c r="F776" s="463"/>
      <c r="G776" s="312" t="s">
        <v>1830</v>
      </c>
      <c r="H776" s="315">
        <v>5.9200000000000003E-2</v>
      </c>
      <c r="I776" s="314">
        <v>73.28</v>
      </c>
      <c r="J776" s="314">
        <v>4.3381759999999998</v>
      </c>
    </row>
    <row r="777" spans="1:10" ht="37.5" x14ac:dyDescent="0.35">
      <c r="A777" s="311" t="s">
        <v>260</v>
      </c>
      <c r="B777" s="313" t="s">
        <v>1859</v>
      </c>
      <c r="C777" s="311" t="s">
        <v>200</v>
      </c>
      <c r="D777" s="311" t="s">
        <v>1860</v>
      </c>
      <c r="E777" s="463" t="s">
        <v>263</v>
      </c>
      <c r="F777" s="463"/>
      <c r="G777" s="312" t="s">
        <v>226</v>
      </c>
      <c r="H777" s="315">
        <v>0.54410000000000003</v>
      </c>
      <c r="I777" s="314">
        <v>0.24</v>
      </c>
      <c r="J777" s="314">
        <v>0.13058400000000001</v>
      </c>
    </row>
    <row r="778" spans="1:10" x14ac:dyDescent="0.35">
      <c r="A778" s="316"/>
      <c r="B778" s="316"/>
      <c r="C778" s="316"/>
      <c r="D778" s="316"/>
      <c r="E778" s="316" t="s">
        <v>275</v>
      </c>
      <c r="F778" s="317">
        <v>33.22</v>
      </c>
      <c r="G778" s="316" t="s">
        <v>276</v>
      </c>
      <c r="H778" s="317">
        <v>0</v>
      </c>
      <c r="I778" s="316" t="s">
        <v>277</v>
      </c>
      <c r="J778" s="317">
        <v>33.22</v>
      </c>
    </row>
    <row r="779" spans="1:10" x14ac:dyDescent="0.35">
      <c r="A779" s="316"/>
      <c r="B779" s="316"/>
      <c r="C779" s="316"/>
      <c r="D779" s="316"/>
      <c r="E779" s="316" t="s">
        <v>278</v>
      </c>
      <c r="F779" s="317">
        <v>61.41</v>
      </c>
      <c r="G779" s="316"/>
      <c r="H779" s="464" t="s">
        <v>279</v>
      </c>
      <c r="I779" s="464"/>
      <c r="J779" s="317">
        <v>356.54</v>
      </c>
    </row>
    <row r="780" spans="1:10" ht="15" thickBot="1" x14ac:dyDescent="0.4">
      <c r="A780" s="333"/>
      <c r="B780" s="333"/>
      <c r="C780" s="333"/>
      <c r="D780" s="333"/>
      <c r="E780" s="333"/>
      <c r="F780" s="333"/>
      <c r="G780" s="333"/>
      <c r="H780" s="335"/>
      <c r="I780" s="333"/>
      <c r="J780" s="334"/>
    </row>
    <row r="781" spans="1:10" ht="15" thickTop="1" x14ac:dyDescent="0.35">
      <c r="A781" s="332"/>
      <c r="B781" s="332"/>
      <c r="C781" s="332"/>
      <c r="D781" s="332"/>
      <c r="E781" s="332"/>
      <c r="F781" s="332"/>
      <c r="G781" s="332"/>
      <c r="H781" s="332"/>
      <c r="I781" s="332"/>
      <c r="J781" s="332"/>
    </row>
    <row r="782" spans="1:10" x14ac:dyDescent="0.35">
      <c r="A782" s="298" t="s">
        <v>512</v>
      </c>
      <c r="B782" s="300" t="s">
        <v>3</v>
      </c>
      <c r="C782" s="298" t="s">
        <v>4</v>
      </c>
      <c r="D782" s="298" t="s">
        <v>5</v>
      </c>
      <c r="E782" s="461" t="s">
        <v>249</v>
      </c>
      <c r="F782" s="461"/>
      <c r="G782" s="299" t="s">
        <v>6</v>
      </c>
      <c r="H782" s="300" t="s">
        <v>7</v>
      </c>
      <c r="I782" s="300" t="s">
        <v>8</v>
      </c>
      <c r="J782" s="300" t="s">
        <v>10</v>
      </c>
    </row>
    <row r="783" spans="1:10" ht="25" x14ac:dyDescent="0.35">
      <c r="A783" s="301" t="s">
        <v>246</v>
      </c>
      <c r="B783" s="303" t="s">
        <v>513</v>
      </c>
      <c r="C783" s="301" t="s">
        <v>200</v>
      </c>
      <c r="D783" s="301" t="s">
        <v>514</v>
      </c>
      <c r="E783" s="462" t="s">
        <v>1874</v>
      </c>
      <c r="F783" s="462"/>
      <c r="G783" s="302" t="s">
        <v>208</v>
      </c>
      <c r="H783" s="305">
        <v>1</v>
      </c>
      <c r="I783" s="304">
        <v>29.1</v>
      </c>
      <c r="J783" s="304">
        <v>29.1</v>
      </c>
    </row>
    <row r="784" spans="1:10" ht="25" x14ac:dyDescent="0.35">
      <c r="A784" s="306" t="s">
        <v>251</v>
      </c>
      <c r="B784" s="308" t="s">
        <v>256</v>
      </c>
      <c r="C784" s="306" t="s">
        <v>200</v>
      </c>
      <c r="D784" s="306" t="s">
        <v>247</v>
      </c>
      <c r="E784" s="465" t="s">
        <v>254</v>
      </c>
      <c r="F784" s="465"/>
      <c r="G784" s="307" t="s">
        <v>201</v>
      </c>
      <c r="H784" s="310">
        <v>2.7E-2</v>
      </c>
      <c r="I784" s="309">
        <v>25.81</v>
      </c>
      <c r="J784" s="309">
        <v>0.69</v>
      </c>
    </row>
    <row r="785" spans="1:10" ht="25" x14ac:dyDescent="0.35">
      <c r="A785" s="306" t="s">
        <v>251</v>
      </c>
      <c r="B785" s="308" t="s">
        <v>1847</v>
      </c>
      <c r="C785" s="306" t="s">
        <v>200</v>
      </c>
      <c r="D785" s="306" t="s">
        <v>1848</v>
      </c>
      <c r="E785" s="465" t="s">
        <v>254</v>
      </c>
      <c r="F785" s="465"/>
      <c r="G785" s="307" t="s">
        <v>201</v>
      </c>
      <c r="H785" s="310">
        <v>8.2000000000000003E-2</v>
      </c>
      <c r="I785" s="309">
        <v>38.090000000000003</v>
      </c>
      <c r="J785" s="309">
        <v>3.12</v>
      </c>
    </row>
    <row r="786" spans="1:10" ht="37.5" x14ac:dyDescent="0.35">
      <c r="A786" s="311" t="s">
        <v>260</v>
      </c>
      <c r="B786" s="313" t="s">
        <v>1859</v>
      </c>
      <c r="C786" s="311" t="s">
        <v>200</v>
      </c>
      <c r="D786" s="311" t="s">
        <v>1860</v>
      </c>
      <c r="E786" s="463" t="s">
        <v>263</v>
      </c>
      <c r="F786" s="463"/>
      <c r="G786" s="312" t="s">
        <v>226</v>
      </c>
      <c r="H786" s="315">
        <v>7.6364000000000001</v>
      </c>
      <c r="I786" s="314">
        <v>0.24</v>
      </c>
      <c r="J786" s="314">
        <v>1.8327359999999999</v>
      </c>
    </row>
    <row r="787" spans="1:10" ht="37.5" x14ac:dyDescent="0.35">
      <c r="A787" s="311" t="s">
        <v>260</v>
      </c>
      <c r="B787" s="313" t="s">
        <v>1875</v>
      </c>
      <c r="C787" s="311" t="s">
        <v>200</v>
      </c>
      <c r="D787" s="311" t="s">
        <v>1876</v>
      </c>
      <c r="E787" s="463" t="s">
        <v>263</v>
      </c>
      <c r="F787" s="463"/>
      <c r="G787" s="312" t="s">
        <v>208</v>
      </c>
      <c r="H787" s="315">
        <v>1.1000000000000001</v>
      </c>
      <c r="I787" s="314">
        <v>21.33</v>
      </c>
      <c r="J787" s="314">
        <v>23.463000000000001</v>
      </c>
    </row>
    <row r="788" spans="1:10" x14ac:dyDescent="0.35">
      <c r="A788" s="316"/>
      <c r="B788" s="316"/>
      <c r="C788" s="316"/>
      <c r="D788" s="316"/>
      <c r="E788" s="316" t="s">
        <v>275</v>
      </c>
      <c r="F788" s="317">
        <v>2.87</v>
      </c>
      <c r="G788" s="316" t="s">
        <v>276</v>
      </c>
      <c r="H788" s="317">
        <v>0</v>
      </c>
      <c r="I788" s="316" t="s">
        <v>277</v>
      </c>
      <c r="J788" s="317">
        <v>2.87</v>
      </c>
    </row>
    <row r="789" spans="1:10" x14ac:dyDescent="0.35">
      <c r="A789" s="316"/>
      <c r="B789" s="316"/>
      <c r="C789" s="316"/>
      <c r="D789" s="316"/>
      <c r="E789" s="316" t="s">
        <v>278</v>
      </c>
      <c r="F789" s="317">
        <v>6.05</v>
      </c>
      <c r="G789" s="316"/>
      <c r="H789" s="464" t="s">
        <v>279</v>
      </c>
      <c r="I789" s="464"/>
      <c r="J789" s="317">
        <v>35.15</v>
      </c>
    </row>
    <row r="790" spans="1:10" ht="15" thickBot="1" x14ac:dyDescent="0.4">
      <c r="A790" s="333"/>
      <c r="B790" s="333"/>
      <c r="C790" s="333"/>
      <c r="D790" s="333"/>
      <c r="E790" s="333"/>
      <c r="F790" s="333"/>
      <c r="G790" s="333"/>
      <c r="H790" s="335"/>
      <c r="I790" s="333"/>
      <c r="J790" s="334"/>
    </row>
    <row r="791" spans="1:10" ht="15" thickTop="1" x14ac:dyDescent="0.35">
      <c r="A791" s="332"/>
      <c r="B791" s="332"/>
      <c r="C791" s="332"/>
      <c r="D791" s="332"/>
      <c r="E791" s="332"/>
      <c r="F791" s="332"/>
      <c r="G791" s="332"/>
      <c r="H791" s="332"/>
      <c r="I791" s="332"/>
      <c r="J791" s="332"/>
    </row>
    <row r="792" spans="1:10" x14ac:dyDescent="0.35">
      <c r="A792" s="329" t="s">
        <v>219</v>
      </c>
      <c r="B792" s="329"/>
      <c r="C792" s="329"/>
      <c r="D792" s="329" t="s">
        <v>515</v>
      </c>
      <c r="E792" s="329"/>
      <c r="F792" s="472"/>
      <c r="G792" s="472"/>
      <c r="H792" s="330"/>
      <c r="I792" s="329"/>
      <c r="J792" s="331">
        <v>18190.72</v>
      </c>
    </row>
    <row r="793" spans="1:10" x14ac:dyDescent="0.35">
      <c r="A793" s="298" t="s">
        <v>516</v>
      </c>
      <c r="B793" s="300" t="s">
        <v>3</v>
      </c>
      <c r="C793" s="298" t="s">
        <v>4</v>
      </c>
      <c r="D793" s="298" t="s">
        <v>5</v>
      </c>
      <c r="E793" s="461" t="s">
        <v>249</v>
      </c>
      <c r="F793" s="461"/>
      <c r="G793" s="299" t="s">
        <v>6</v>
      </c>
      <c r="H793" s="300" t="s">
        <v>7</v>
      </c>
      <c r="I793" s="300" t="s">
        <v>8</v>
      </c>
      <c r="J793" s="300" t="s">
        <v>10</v>
      </c>
    </row>
    <row r="794" spans="1:10" ht="37.5" x14ac:dyDescent="0.35">
      <c r="A794" s="301" t="s">
        <v>246</v>
      </c>
      <c r="B794" s="303" t="s">
        <v>517</v>
      </c>
      <c r="C794" s="301" t="s">
        <v>200</v>
      </c>
      <c r="D794" s="301" t="s">
        <v>518</v>
      </c>
      <c r="E794" s="462" t="s">
        <v>1877</v>
      </c>
      <c r="F794" s="462"/>
      <c r="G794" s="302" t="s">
        <v>205</v>
      </c>
      <c r="H794" s="305">
        <v>1</v>
      </c>
      <c r="I794" s="304">
        <v>413.89</v>
      </c>
      <c r="J794" s="304">
        <v>413.89</v>
      </c>
    </row>
    <row r="795" spans="1:10" ht="37.5" x14ac:dyDescent="0.35">
      <c r="A795" s="306" t="s">
        <v>251</v>
      </c>
      <c r="B795" s="308" t="s">
        <v>1677</v>
      </c>
      <c r="C795" s="306" t="s">
        <v>200</v>
      </c>
      <c r="D795" s="306" t="s">
        <v>1678</v>
      </c>
      <c r="E795" s="465" t="s">
        <v>1679</v>
      </c>
      <c r="F795" s="465"/>
      <c r="G795" s="307" t="s">
        <v>1680</v>
      </c>
      <c r="H795" s="310">
        <v>4.3348499999999998E-2</v>
      </c>
      <c r="I795" s="309">
        <v>45.35</v>
      </c>
      <c r="J795" s="309">
        <v>1.96</v>
      </c>
    </row>
    <row r="796" spans="1:10" ht="37.5" x14ac:dyDescent="0.35">
      <c r="A796" s="306" t="s">
        <v>251</v>
      </c>
      <c r="B796" s="308" t="s">
        <v>1683</v>
      </c>
      <c r="C796" s="306" t="s">
        <v>200</v>
      </c>
      <c r="D796" s="306" t="s">
        <v>1684</v>
      </c>
      <c r="E796" s="465" t="s">
        <v>1679</v>
      </c>
      <c r="F796" s="465"/>
      <c r="G796" s="307" t="s">
        <v>1685</v>
      </c>
      <c r="H796" s="310">
        <v>1.6191515000000001</v>
      </c>
      <c r="I796" s="309">
        <v>43.8</v>
      </c>
      <c r="J796" s="309">
        <v>70.91</v>
      </c>
    </row>
    <row r="797" spans="1:10" ht="25" x14ac:dyDescent="0.35">
      <c r="A797" s="306" t="s">
        <v>251</v>
      </c>
      <c r="B797" s="308" t="s">
        <v>1878</v>
      </c>
      <c r="C797" s="306" t="s">
        <v>200</v>
      </c>
      <c r="D797" s="306" t="s">
        <v>1879</v>
      </c>
      <c r="E797" s="465" t="s">
        <v>254</v>
      </c>
      <c r="F797" s="465"/>
      <c r="G797" s="307" t="s">
        <v>201</v>
      </c>
      <c r="H797" s="310">
        <v>1.6625000000000001</v>
      </c>
      <c r="I797" s="309">
        <v>34.119999999999997</v>
      </c>
      <c r="J797" s="309">
        <v>56.72</v>
      </c>
    </row>
    <row r="798" spans="1:10" ht="25" x14ac:dyDescent="0.35">
      <c r="A798" s="306" t="s">
        <v>251</v>
      </c>
      <c r="B798" s="308" t="s">
        <v>256</v>
      </c>
      <c r="C798" s="306" t="s">
        <v>200</v>
      </c>
      <c r="D798" s="306" t="s">
        <v>247</v>
      </c>
      <c r="E798" s="465" t="s">
        <v>254</v>
      </c>
      <c r="F798" s="465"/>
      <c r="G798" s="307" t="s">
        <v>201</v>
      </c>
      <c r="H798" s="310">
        <v>0.83130000000000004</v>
      </c>
      <c r="I798" s="309">
        <v>25.81</v>
      </c>
      <c r="J798" s="309">
        <v>21.45</v>
      </c>
    </row>
    <row r="799" spans="1:10" ht="25" x14ac:dyDescent="0.35">
      <c r="A799" s="311" t="s">
        <v>260</v>
      </c>
      <c r="B799" s="313" t="s">
        <v>1880</v>
      </c>
      <c r="C799" s="311" t="s">
        <v>200</v>
      </c>
      <c r="D799" s="311" t="s">
        <v>1881</v>
      </c>
      <c r="E799" s="463" t="s">
        <v>263</v>
      </c>
      <c r="F799" s="463"/>
      <c r="G799" s="312" t="s">
        <v>264</v>
      </c>
      <c r="H799" s="315">
        <v>0.53</v>
      </c>
      <c r="I799" s="314">
        <v>41.2</v>
      </c>
      <c r="J799" s="314">
        <v>21.835999999999999</v>
      </c>
    </row>
    <row r="800" spans="1:10" x14ac:dyDescent="0.35">
      <c r="A800" s="311" t="s">
        <v>260</v>
      </c>
      <c r="B800" s="313" t="s">
        <v>1882</v>
      </c>
      <c r="C800" s="311" t="s">
        <v>200</v>
      </c>
      <c r="D800" s="311" t="s">
        <v>1883</v>
      </c>
      <c r="E800" s="463" t="s">
        <v>263</v>
      </c>
      <c r="F800" s="463"/>
      <c r="G800" s="312" t="s">
        <v>264</v>
      </c>
      <c r="H800" s="315">
        <v>0.97</v>
      </c>
      <c r="I800" s="314">
        <v>3.1</v>
      </c>
      <c r="J800" s="314">
        <v>3.0070000000000001</v>
      </c>
    </row>
    <row r="801" spans="1:10" ht="25" x14ac:dyDescent="0.35">
      <c r="A801" s="311" t="s">
        <v>260</v>
      </c>
      <c r="B801" s="313" t="s">
        <v>1884</v>
      </c>
      <c r="C801" s="311" t="s">
        <v>200</v>
      </c>
      <c r="D801" s="311" t="s">
        <v>1885</v>
      </c>
      <c r="E801" s="463" t="s">
        <v>263</v>
      </c>
      <c r="F801" s="463"/>
      <c r="G801" s="312" t="s">
        <v>205</v>
      </c>
      <c r="H801" s="315">
        <v>1.05</v>
      </c>
      <c r="I801" s="314">
        <v>226.69</v>
      </c>
      <c r="J801" s="314">
        <v>238.02449999999999</v>
      </c>
    </row>
    <row r="802" spans="1:10" x14ac:dyDescent="0.35">
      <c r="A802" s="316"/>
      <c r="B802" s="316"/>
      <c r="C802" s="316"/>
      <c r="D802" s="316"/>
      <c r="E802" s="316" t="s">
        <v>275</v>
      </c>
      <c r="F802" s="317">
        <v>113.25</v>
      </c>
      <c r="G802" s="316" t="s">
        <v>276</v>
      </c>
      <c r="H802" s="317">
        <v>0</v>
      </c>
      <c r="I802" s="316" t="s">
        <v>277</v>
      </c>
      <c r="J802" s="317">
        <v>113.25</v>
      </c>
    </row>
    <row r="803" spans="1:10" x14ac:dyDescent="0.35">
      <c r="A803" s="316"/>
      <c r="B803" s="316"/>
      <c r="C803" s="316"/>
      <c r="D803" s="316"/>
      <c r="E803" s="316" t="s">
        <v>278</v>
      </c>
      <c r="F803" s="317">
        <v>86.13</v>
      </c>
      <c r="G803" s="316"/>
      <c r="H803" s="464" t="s">
        <v>279</v>
      </c>
      <c r="I803" s="464"/>
      <c r="J803" s="317">
        <v>500.02</v>
      </c>
    </row>
    <row r="804" spans="1:10" ht="15" thickBot="1" x14ac:dyDescent="0.4">
      <c r="A804" s="333"/>
      <c r="B804" s="333"/>
      <c r="C804" s="333"/>
      <c r="D804" s="333"/>
      <c r="E804" s="333"/>
      <c r="F804" s="333"/>
      <c r="G804" s="333"/>
      <c r="H804" s="335"/>
      <c r="I804" s="333"/>
      <c r="J804" s="334"/>
    </row>
    <row r="805" spans="1:10" ht="15" thickTop="1" x14ac:dyDescent="0.35">
      <c r="A805" s="332"/>
      <c r="B805" s="332"/>
      <c r="C805" s="332"/>
      <c r="D805" s="332"/>
      <c r="E805" s="332"/>
      <c r="F805" s="332"/>
      <c r="G805" s="332"/>
      <c r="H805" s="332"/>
      <c r="I805" s="332"/>
      <c r="J805" s="332"/>
    </row>
    <row r="806" spans="1:10" x14ac:dyDescent="0.35">
      <c r="A806" s="329" t="s">
        <v>519</v>
      </c>
      <c r="B806" s="329"/>
      <c r="C806" s="329"/>
      <c r="D806" s="329" t="s">
        <v>520</v>
      </c>
      <c r="E806" s="329"/>
      <c r="F806" s="472"/>
      <c r="G806" s="472"/>
      <c r="H806" s="330"/>
      <c r="I806" s="329"/>
      <c r="J806" s="331">
        <v>102450.27</v>
      </c>
    </row>
    <row r="807" spans="1:10" x14ac:dyDescent="0.35">
      <c r="A807" s="329" t="s">
        <v>228</v>
      </c>
      <c r="B807" s="329"/>
      <c r="C807" s="329"/>
      <c r="D807" s="329" t="s">
        <v>412</v>
      </c>
      <c r="E807" s="329"/>
      <c r="F807" s="472"/>
      <c r="G807" s="472"/>
      <c r="H807" s="330"/>
      <c r="I807" s="329"/>
      <c r="J807" s="331">
        <v>31749.97</v>
      </c>
    </row>
    <row r="808" spans="1:10" x14ac:dyDescent="0.35">
      <c r="A808" s="298" t="s">
        <v>521</v>
      </c>
      <c r="B808" s="300" t="s">
        <v>3</v>
      </c>
      <c r="C808" s="298" t="s">
        <v>4</v>
      </c>
      <c r="D808" s="298" t="s">
        <v>5</v>
      </c>
      <c r="E808" s="461" t="s">
        <v>249</v>
      </c>
      <c r="F808" s="461"/>
      <c r="G808" s="299" t="s">
        <v>6</v>
      </c>
      <c r="H808" s="300" t="s">
        <v>7</v>
      </c>
      <c r="I808" s="300" t="s">
        <v>8</v>
      </c>
      <c r="J808" s="300" t="s">
        <v>10</v>
      </c>
    </row>
    <row r="809" spans="1:10" ht="75" x14ac:dyDescent="0.35">
      <c r="A809" s="301" t="s">
        <v>246</v>
      </c>
      <c r="B809" s="303" t="s">
        <v>522</v>
      </c>
      <c r="C809" s="301" t="s">
        <v>200</v>
      </c>
      <c r="D809" s="301" t="s">
        <v>523</v>
      </c>
      <c r="E809" s="462" t="s">
        <v>1571</v>
      </c>
      <c r="F809" s="462"/>
      <c r="G809" s="302" t="s">
        <v>205</v>
      </c>
      <c r="H809" s="305">
        <v>1</v>
      </c>
      <c r="I809" s="304">
        <v>26.78</v>
      </c>
      <c r="J809" s="304">
        <v>26.78</v>
      </c>
    </row>
    <row r="810" spans="1:10" ht="25" x14ac:dyDescent="0.35">
      <c r="A810" s="306" t="s">
        <v>251</v>
      </c>
      <c r="B810" s="308" t="s">
        <v>1579</v>
      </c>
      <c r="C810" s="306" t="s">
        <v>200</v>
      </c>
      <c r="D810" s="306" t="s">
        <v>1580</v>
      </c>
      <c r="E810" s="465" t="s">
        <v>254</v>
      </c>
      <c r="F810" s="465"/>
      <c r="G810" s="307" t="s">
        <v>201</v>
      </c>
      <c r="H810" s="310">
        <v>0.18750049999999999</v>
      </c>
      <c r="I810" s="309">
        <v>33.68</v>
      </c>
      <c r="J810" s="309">
        <v>6.31</v>
      </c>
    </row>
    <row r="811" spans="1:10" ht="37.5" x14ac:dyDescent="0.35">
      <c r="A811" s="306" t="s">
        <v>251</v>
      </c>
      <c r="B811" s="308" t="s">
        <v>1886</v>
      </c>
      <c r="C811" s="306" t="s">
        <v>200</v>
      </c>
      <c r="D811" s="306" t="s">
        <v>1887</v>
      </c>
      <c r="E811" s="465" t="s">
        <v>1679</v>
      </c>
      <c r="F811" s="465"/>
      <c r="G811" s="307" t="s">
        <v>1680</v>
      </c>
      <c r="H811" s="310">
        <v>3.3E-3</v>
      </c>
      <c r="I811" s="309">
        <v>41.77</v>
      </c>
      <c r="J811" s="309">
        <v>0.13</v>
      </c>
    </row>
    <row r="812" spans="1:10" ht="25" x14ac:dyDescent="0.35">
      <c r="A812" s="306" t="s">
        <v>251</v>
      </c>
      <c r="B812" s="308" t="s">
        <v>1577</v>
      </c>
      <c r="C812" s="306" t="s">
        <v>200</v>
      </c>
      <c r="D812" s="306" t="s">
        <v>1578</v>
      </c>
      <c r="E812" s="465" t="s">
        <v>254</v>
      </c>
      <c r="F812" s="465"/>
      <c r="G812" s="307" t="s">
        <v>201</v>
      </c>
      <c r="H812" s="310">
        <v>8.2091700000000004E-2</v>
      </c>
      <c r="I812" s="309">
        <v>26.24</v>
      </c>
      <c r="J812" s="309">
        <v>2.15</v>
      </c>
    </row>
    <row r="813" spans="1:10" ht="37.5" x14ac:dyDescent="0.35">
      <c r="A813" s="306" t="s">
        <v>251</v>
      </c>
      <c r="B813" s="308" t="s">
        <v>1888</v>
      </c>
      <c r="C813" s="306" t="s">
        <v>200</v>
      </c>
      <c r="D813" s="306" t="s">
        <v>1889</v>
      </c>
      <c r="E813" s="465" t="s">
        <v>1679</v>
      </c>
      <c r="F813" s="465"/>
      <c r="G813" s="307" t="s">
        <v>1685</v>
      </c>
      <c r="H813" s="310">
        <v>6.7000000000000002E-3</v>
      </c>
      <c r="I813" s="309">
        <v>40.57</v>
      </c>
      <c r="J813" s="309">
        <v>0.27</v>
      </c>
    </row>
    <row r="814" spans="1:10" ht="37.5" x14ac:dyDescent="0.35">
      <c r="A814" s="311" t="s">
        <v>260</v>
      </c>
      <c r="B814" s="313" t="s">
        <v>1890</v>
      </c>
      <c r="C814" s="311" t="s">
        <v>200</v>
      </c>
      <c r="D814" s="311" t="s">
        <v>1891</v>
      </c>
      <c r="E814" s="463" t="s">
        <v>263</v>
      </c>
      <c r="F814" s="463"/>
      <c r="G814" s="312" t="s">
        <v>208</v>
      </c>
      <c r="H814" s="315">
        <v>0.55555560000000004</v>
      </c>
      <c r="I814" s="314">
        <v>12.41</v>
      </c>
      <c r="J814" s="314">
        <v>6.8944450000000002</v>
      </c>
    </row>
    <row r="815" spans="1:10" ht="25" x14ac:dyDescent="0.35">
      <c r="A815" s="311" t="s">
        <v>260</v>
      </c>
      <c r="B815" s="313" t="s">
        <v>1892</v>
      </c>
      <c r="C815" s="311" t="s">
        <v>200</v>
      </c>
      <c r="D815" s="311" t="s">
        <v>1893</v>
      </c>
      <c r="E815" s="463" t="s">
        <v>263</v>
      </c>
      <c r="F815" s="463"/>
      <c r="G815" s="312" t="s">
        <v>264</v>
      </c>
      <c r="H815" s="315">
        <v>0.12</v>
      </c>
      <c r="I815" s="314">
        <v>16.32</v>
      </c>
      <c r="J815" s="314">
        <v>1.9583999999999999</v>
      </c>
    </row>
    <row r="816" spans="1:10" ht="37.5" x14ac:dyDescent="0.35">
      <c r="A816" s="311" t="s">
        <v>260</v>
      </c>
      <c r="B816" s="313" t="s">
        <v>1894</v>
      </c>
      <c r="C816" s="311" t="s">
        <v>200</v>
      </c>
      <c r="D816" s="311" t="s">
        <v>1895</v>
      </c>
      <c r="E816" s="463" t="s">
        <v>263</v>
      </c>
      <c r="F816" s="463"/>
      <c r="G816" s="312" t="s">
        <v>208</v>
      </c>
      <c r="H816" s="315">
        <v>9.9206299999999997E-2</v>
      </c>
      <c r="I816" s="314">
        <v>32.79</v>
      </c>
      <c r="J816" s="314">
        <v>3.2529745999999999</v>
      </c>
    </row>
    <row r="817" spans="1:10" ht="37.5" x14ac:dyDescent="0.35">
      <c r="A817" s="311" t="s">
        <v>260</v>
      </c>
      <c r="B817" s="313" t="s">
        <v>1896</v>
      </c>
      <c r="C817" s="311" t="s">
        <v>200</v>
      </c>
      <c r="D817" s="311" t="s">
        <v>1897</v>
      </c>
      <c r="E817" s="463" t="s">
        <v>263</v>
      </c>
      <c r="F817" s="463"/>
      <c r="G817" s="312" t="s">
        <v>208</v>
      </c>
      <c r="H817" s="315">
        <v>0.22222220000000001</v>
      </c>
      <c r="I817" s="314">
        <v>26.25</v>
      </c>
      <c r="J817" s="314">
        <v>5.8333328</v>
      </c>
    </row>
    <row r="818" spans="1:10" x14ac:dyDescent="0.35">
      <c r="A818" s="316"/>
      <c r="B818" s="316"/>
      <c r="C818" s="316"/>
      <c r="D818" s="316"/>
      <c r="E818" s="316" t="s">
        <v>275</v>
      </c>
      <c r="F818" s="317">
        <v>6.31</v>
      </c>
      <c r="G818" s="316" t="s">
        <v>276</v>
      </c>
      <c r="H818" s="317">
        <v>0</v>
      </c>
      <c r="I818" s="316" t="s">
        <v>277</v>
      </c>
      <c r="J818" s="317">
        <v>6.31</v>
      </c>
    </row>
    <row r="819" spans="1:10" x14ac:dyDescent="0.35">
      <c r="A819" s="316"/>
      <c r="B819" s="316"/>
      <c r="C819" s="316"/>
      <c r="D819" s="316"/>
      <c r="E819" s="316" t="s">
        <v>278</v>
      </c>
      <c r="F819" s="317">
        <v>5.57</v>
      </c>
      <c r="G819" s="316"/>
      <c r="H819" s="464" t="s">
        <v>279</v>
      </c>
      <c r="I819" s="464"/>
      <c r="J819" s="317">
        <v>32.35</v>
      </c>
    </row>
    <row r="820" spans="1:10" ht="15" thickBot="1" x14ac:dyDescent="0.4">
      <c r="A820" s="333"/>
      <c r="B820" s="333"/>
      <c r="C820" s="333"/>
      <c r="D820" s="333"/>
      <c r="E820" s="333"/>
      <c r="F820" s="333"/>
      <c r="G820" s="333"/>
      <c r="H820" s="335"/>
      <c r="I820" s="333"/>
      <c r="J820" s="334"/>
    </row>
    <row r="821" spans="1:10" ht="15" thickTop="1" x14ac:dyDescent="0.35">
      <c r="A821" s="332"/>
      <c r="B821" s="332"/>
      <c r="C821" s="332"/>
      <c r="D821" s="332"/>
      <c r="E821" s="332"/>
      <c r="F821" s="332"/>
      <c r="G821" s="332"/>
      <c r="H821" s="332"/>
      <c r="I821" s="332"/>
      <c r="J821" s="332"/>
    </row>
    <row r="822" spans="1:10" x14ac:dyDescent="0.35">
      <c r="A822" s="298" t="s">
        <v>524</v>
      </c>
      <c r="B822" s="300" t="s">
        <v>3</v>
      </c>
      <c r="C822" s="298" t="s">
        <v>4</v>
      </c>
      <c r="D822" s="298" t="s">
        <v>5</v>
      </c>
      <c r="E822" s="461" t="s">
        <v>249</v>
      </c>
      <c r="F822" s="461"/>
      <c r="G822" s="299" t="s">
        <v>6</v>
      </c>
      <c r="H822" s="300" t="s">
        <v>7</v>
      </c>
      <c r="I822" s="300" t="s">
        <v>8</v>
      </c>
      <c r="J822" s="300" t="s">
        <v>10</v>
      </c>
    </row>
    <row r="823" spans="1:10" ht="62.5" x14ac:dyDescent="0.35">
      <c r="A823" s="301" t="s">
        <v>246</v>
      </c>
      <c r="B823" s="303" t="s">
        <v>525</v>
      </c>
      <c r="C823" s="301" t="s">
        <v>200</v>
      </c>
      <c r="D823" s="301" t="s">
        <v>526</v>
      </c>
      <c r="E823" s="462" t="s">
        <v>1571</v>
      </c>
      <c r="F823" s="462"/>
      <c r="G823" s="302" t="s">
        <v>205</v>
      </c>
      <c r="H823" s="305">
        <v>1</v>
      </c>
      <c r="I823" s="304">
        <v>26.85</v>
      </c>
      <c r="J823" s="304">
        <v>26.85</v>
      </c>
    </row>
    <row r="824" spans="1:10" ht="37.5" x14ac:dyDescent="0.35">
      <c r="A824" s="306" t="s">
        <v>251</v>
      </c>
      <c r="B824" s="308" t="s">
        <v>1888</v>
      </c>
      <c r="C824" s="306" t="s">
        <v>200</v>
      </c>
      <c r="D824" s="306" t="s">
        <v>1889</v>
      </c>
      <c r="E824" s="465" t="s">
        <v>1679</v>
      </c>
      <c r="F824" s="465"/>
      <c r="G824" s="307" t="s">
        <v>1685</v>
      </c>
      <c r="H824" s="310">
        <v>9.2999999999999992E-3</v>
      </c>
      <c r="I824" s="309">
        <v>40.57</v>
      </c>
      <c r="J824" s="309">
        <v>0.37</v>
      </c>
    </row>
    <row r="825" spans="1:10" ht="37.5" x14ac:dyDescent="0.35">
      <c r="A825" s="306" t="s">
        <v>251</v>
      </c>
      <c r="B825" s="308" t="s">
        <v>1886</v>
      </c>
      <c r="C825" s="306" t="s">
        <v>200</v>
      </c>
      <c r="D825" s="306" t="s">
        <v>1887</v>
      </c>
      <c r="E825" s="465" t="s">
        <v>1679</v>
      </c>
      <c r="F825" s="465"/>
      <c r="G825" s="307" t="s">
        <v>1680</v>
      </c>
      <c r="H825" s="310">
        <v>4.5999999999999999E-3</v>
      </c>
      <c r="I825" s="309">
        <v>41.77</v>
      </c>
      <c r="J825" s="309">
        <v>0.19</v>
      </c>
    </row>
    <row r="826" spans="1:10" ht="25" x14ac:dyDescent="0.35">
      <c r="A826" s="306" t="s">
        <v>251</v>
      </c>
      <c r="B826" s="308" t="s">
        <v>1577</v>
      </c>
      <c r="C826" s="306" t="s">
        <v>200</v>
      </c>
      <c r="D826" s="306" t="s">
        <v>1578</v>
      </c>
      <c r="E826" s="465" t="s">
        <v>254</v>
      </c>
      <c r="F826" s="465"/>
      <c r="G826" s="307" t="s">
        <v>201</v>
      </c>
      <c r="H826" s="310">
        <v>9.9342299999999994E-2</v>
      </c>
      <c r="I826" s="309">
        <v>26.24</v>
      </c>
      <c r="J826" s="309">
        <v>2.6</v>
      </c>
    </row>
    <row r="827" spans="1:10" ht="25" x14ac:dyDescent="0.35">
      <c r="A827" s="306" t="s">
        <v>251</v>
      </c>
      <c r="B827" s="308" t="s">
        <v>1579</v>
      </c>
      <c r="C827" s="306" t="s">
        <v>200</v>
      </c>
      <c r="D827" s="306" t="s">
        <v>1580</v>
      </c>
      <c r="E827" s="465" t="s">
        <v>254</v>
      </c>
      <c r="F827" s="465"/>
      <c r="G827" s="307" t="s">
        <v>201</v>
      </c>
      <c r="H827" s="310">
        <v>0.19520000000000001</v>
      </c>
      <c r="I827" s="309">
        <v>33.68</v>
      </c>
      <c r="J827" s="309">
        <v>6.57</v>
      </c>
    </row>
    <row r="828" spans="1:10" ht="25" x14ac:dyDescent="0.35">
      <c r="A828" s="311" t="s">
        <v>260</v>
      </c>
      <c r="B828" s="313" t="s">
        <v>1898</v>
      </c>
      <c r="C828" s="311" t="s">
        <v>200</v>
      </c>
      <c r="D828" s="311" t="s">
        <v>1899</v>
      </c>
      <c r="E828" s="463" t="s">
        <v>263</v>
      </c>
      <c r="F828" s="463"/>
      <c r="G828" s="312" t="s">
        <v>264</v>
      </c>
      <c r="H828" s="315">
        <v>0.03</v>
      </c>
      <c r="I828" s="314">
        <v>16.440000000000001</v>
      </c>
      <c r="J828" s="314">
        <v>0.49320000000000003</v>
      </c>
    </row>
    <row r="829" spans="1:10" ht="37.5" x14ac:dyDescent="0.35">
      <c r="A829" s="311" t="s">
        <v>260</v>
      </c>
      <c r="B829" s="313" t="s">
        <v>1896</v>
      </c>
      <c r="C829" s="311" t="s">
        <v>200</v>
      </c>
      <c r="D829" s="311" t="s">
        <v>1897</v>
      </c>
      <c r="E829" s="463" t="s">
        <v>263</v>
      </c>
      <c r="F829" s="463"/>
      <c r="G829" s="312" t="s">
        <v>208</v>
      </c>
      <c r="H829" s="315">
        <v>0.63381679999999996</v>
      </c>
      <c r="I829" s="314">
        <v>26.25</v>
      </c>
      <c r="J829" s="314">
        <v>16.637691</v>
      </c>
    </row>
    <row r="830" spans="1:10" x14ac:dyDescent="0.35">
      <c r="A830" s="316"/>
      <c r="B830" s="316"/>
      <c r="C830" s="316"/>
      <c r="D830" s="316"/>
      <c r="E830" s="316" t="s">
        <v>275</v>
      </c>
      <c r="F830" s="317">
        <v>6.92</v>
      </c>
      <c r="G830" s="316" t="s">
        <v>276</v>
      </c>
      <c r="H830" s="317">
        <v>0</v>
      </c>
      <c r="I830" s="316" t="s">
        <v>277</v>
      </c>
      <c r="J830" s="317">
        <v>6.92</v>
      </c>
    </row>
    <row r="831" spans="1:10" x14ac:dyDescent="0.35">
      <c r="A831" s="316"/>
      <c r="B831" s="316"/>
      <c r="C831" s="316"/>
      <c r="D831" s="316"/>
      <c r="E831" s="316" t="s">
        <v>278</v>
      </c>
      <c r="F831" s="317">
        <v>5.58</v>
      </c>
      <c r="G831" s="316"/>
      <c r="H831" s="464" t="s">
        <v>279</v>
      </c>
      <c r="I831" s="464"/>
      <c r="J831" s="317">
        <v>32.43</v>
      </c>
    </row>
    <row r="832" spans="1:10" ht="15" thickBot="1" x14ac:dyDescent="0.4">
      <c r="A832" s="333"/>
      <c r="B832" s="333"/>
      <c r="C832" s="333"/>
      <c r="D832" s="333"/>
      <c r="E832" s="333"/>
      <c r="F832" s="333"/>
      <c r="G832" s="333"/>
      <c r="H832" s="335"/>
      <c r="I832" s="333"/>
      <c r="J832" s="334"/>
    </row>
    <row r="833" spans="1:10" ht="15" thickTop="1" x14ac:dyDescent="0.35">
      <c r="A833" s="332"/>
      <c r="B833" s="332"/>
      <c r="C833" s="332"/>
      <c r="D833" s="332"/>
      <c r="E833" s="332"/>
      <c r="F833" s="332"/>
      <c r="G833" s="332"/>
      <c r="H833" s="332"/>
      <c r="I833" s="332"/>
      <c r="J833" s="332"/>
    </row>
    <row r="834" spans="1:10" x14ac:dyDescent="0.35">
      <c r="A834" s="329" t="s">
        <v>231</v>
      </c>
      <c r="B834" s="329"/>
      <c r="C834" s="329"/>
      <c r="D834" s="329" t="s">
        <v>527</v>
      </c>
      <c r="E834" s="329"/>
      <c r="F834" s="472"/>
      <c r="G834" s="472"/>
      <c r="H834" s="330"/>
      <c r="I834" s="329"/>
      <c r="J834" s="331">
        <v>28838.66</v>
      </c>
    </row>
    <row r="835" spans="1:10" x14ac:dyDescent="0.35">
      <c r="A835" s="298" t="s">
        <v>528</v>
      </c>
      <c r="B835" s="300" t="s">
        <v>3</v>
      </c>
      <c r="C835" s="298" t="s">
        <v>4</v>
      </c>
      <c r="D835" s="298" t="s">
        <v>5</v>
      </c>
      <c r="E835" s="461" t="s">
        <v>249</v>
      </c>
      <c r="F835" s="461"/>
      <c r="G835" s="299" t="s">
        <v>6</v>
      </c>
      <c r="H835" s="300" t="s">
        <v>7</v>
      </c>
      <c r="I835" s="300" t="s">
        <v>8</v>
      </c>
      <c r="J835" s="300" t="s">
        <v>10</v>
      </c>
    </row>
    <row r="836" spans="1:10" ht="62.5" x14ac:dyDescent="0.35">
      <c r="A836" s="301" t="s">
        <v>246</v>
      </c>
      <c r="B836" s="303" t="s">
        <v>529</v>
      </c>
      <c r="C836" s="301" t="s">
        <v>200</v>
      </c>
      <c r="D836" s="301" t="s">
        <v>530</v>
      </c>
      <c r="E836" s="462" t="s">
        <v>1568</v>
      </c>
      <c r="F836" s="462"/>
      <c r="G836" s="302" t="s">
        <v>205</v>
      </c>
      <c r="H836" s="305">
        <v>1</v>
      </c>
      <c r="I836" s="304">
        <v>48.71</v>
      </c>
      <c r="J836" s="304">
        <v>48.71</v>
      </c>
    </row>
    <row r="837" spans="1:10" ht="25" x14ac:dyDescent="0.35">
      <c r="A837" s="306" t="s">
        <v>251</v>
      </c>
      <c r="B837" s="308" t="s">
        <v>1900</v>
      </c>
      <c r="C837" s="306" t="s">
        <v>200</v>
      </c>
      <c r="D837" s="306" t="s">
        <v>1901</v>
      </c>
      <c r="E837" s="465" t="s">
        <v>254</v>
      </c>
      <c r="F837" s="465"/>
      <c r="G837" s="307" t="s">
        <v>201</v>
      </c>
      <c r="H837" s="310">
        <v>0.115</v>
      </c>
      <c r="I837" s="309">
        <v>33.369999999999997</v>
      </c>
      <c r="J837" s="309">
        <v>3.83</v>
      </c>
    </row>
    <row r="838" spans="1:10" ht="25" x14ac:dyDescent="0.35">
      <c r="A838" s="306" t="s">
        <v>251</v>
      </c>
      <c r="B838" s="308" t="s">
        <v>256</v>
      </c>
      <c r="C838" s="306" t="s">
        <v>200</v>
      </c>
      <c r="D838" s="306" t="s">
        <v>247</v>
      </c>
      <c r="E838" s="465" t="s">
        <v>254</v>
      </c>
      <c r="F838" s="465"/>
      <c r="G838" s="307" t="s">
        <v>201</v>
      </c>
      <c r="H838" s="310">
        <v>0.15</v>
      </c>
      <c r="I838" s="309">
        <v>25.81</v>
      </c>
      <c r="J838" s="309">
        <v>3.87</v>
      </c>
    </row>
    <row r="839" spans="1:10" ht="37.5" x14ac:dyDescent="0.35">
      <c r="A839" s="306" t="s">
        <v>251</v>
      </c>
      <c r="B839" s="308" t="s">
        <v>1886</v>
      </c>
      <c r="C839" s="306" t="s">
        <v>200</v>
      </c>
      <c r="D839" s="306" t="s">
        <v>1887</v>
      </c>
      <c r="E839" s="465" t="s">
        <v>1679</v>
      </c>
      <c r="F839" s="465"/>
      <c r="G839" s="307" t="s">
        <v>1680</v>
      </c>
      <c r="H839" s="310">
        <v>5.0000000000000001E-3</v>
      </c>
      <c r="I839" s="309">
        <v>41.77</v>
      </c>
      <c r="J839" s="309">
        <v>0.2</v>
      </c>
    </row>
    <row r="840" spans="1:10" ht="37.5" x14ac:dyDescent="0.35">
      <c r="A840" s="306" t="s">
        <v>251</v>
      </c>
      <c r="B840" s="308" t="s">
        <v>1888</v>
      </c>
      <c r="C840" s="306" t="s">
        <v>200</v>
      </c>
      <c r="D840" s="306" t="s">
        <v>1889</v>
      </c>
      <c r="E840" s="465" t="s">
        <v>1679</v>
      </c>
      <c r="F840" s="465"/>
      <c r="G840" s="307" t="s">
        <v>1685</v>
      </c>
      <c r="H840" s="310">
        <v>6.8999999999999999E-3</v>
      </c>
      <c r="I840" s="309">
        <v>40.57</v>
      </c>
      <c r="J840" s="309">
        <v>0.27</v>
      </c>
    </row>
    <row r="841" spans="1:10" ht="25" x14ac:dyDescent="0.35">
      <c r="A841" s="311" t="s">
        <v>260</v>
      </c>
      <c r="B841" s="313" t="s">
        <v>1902</v>
      </c>
      <c r="C841" s="311" t="s">
        <v>200</v>
      </c>
      <c r="D841" s="311" t="s">
        <v>1903</v>
      </c>
      <c r="E841" s="463" t="s">
        <v>263</v>
      </c>
      <c r="F841" s="463"/>
      <c r="G841" s="312" t="s">
        <v>205</v>
      </c>
      <c r="H841" s="315">
        <v>1.2749999999999999</v>
      </c>
      <c r="I841" s="314">
        <v>27.87</v>
      </c>
      <c r="J841" s="314">
        <v>35.53425</v>
      </c>
    </row>
    <row r="842" spans="1:10" ht="37.5" x14ac:dyDescent="0.35">
      <c r="A842" s="311" t="s">
        <v>260</v>
      </c>
      <c r="B842" s="313" t="s">
        <v>1904</v>
      </c>
      <c r="C842" s="311" t="s">
        <v>200</v>
      </c>
      <c r="D842" s="311" t="s">
        <v>1905</v>
      </c>
      <c r="E842" s="463" t="s">
        <v>263</v>
      </c>
      <c r="F842" s="463"/>
      <c r="G842" s="312" t="s">
        <v>912</v>
      </c>
      <c r="H842" s="315">
        <v>1.27</v>
      </c>
      <c r="I842" s="314">
        <v>0.24</v>
      </c>
      <c r="J842" s="314">
        <v>0.30480000000000002</v>
      </c>
    </row>
    <row r="843" spans="1:10" ht="37.5" x14ac:dyDescent="0.35">
      <c r="A843" s="311" t="s">
        <v>260</v>
      </c>
      <c r="B843" s="313" t="s">
        <v>1906</v>
      </c>
      <c r="C843" s="311" t="s">
        <v>200</v>
      </c>
      <c r="D843" s="311" t="s">
        <v>1907</v>
      </c>
      <c r="E843" s="463" t="s">
        <v>263</v>
      </c>
      <c r="F843" s="463"/>
      <c r="G843" s="312" t="s">
        <v>226</v>
      </c>
      <c r="H843" s="315">
        <v>1.27</v>
      </c>
      <c r="I843" s="314">
        <v>3.71</v>
      </c>
      <c r="J843" s="314">
        <v>4.7117000000000004</v>
      </c>
    </row>
    <row r="844" spans="1:10" x14ac:dyDescent="0.35">
      <c r="A844" s="316"/>
      <c r="B844" s="316"/>
      <c r="C844" s="316"/>
      <c r="D844" s="316"/>
      <c r="E844" s="316" t="s">
        <v>275</v>
      </c>
      <c r="F844" s="317">
        <v>5.59</v>
      </c>
      <c r="G844" s="316" t="s">
        <v>276</v>
      </c>
      <c r="H844" s="317">
        <v>0</v>
      </c>
      <c r="I844" s="316" t="s">
        <v>277</v>
      </c>
      <c r="J844" s="317">
        <v>5.59</v>
      </c>
    </row>
    <row r="845" spans="1:10" x14ac:dyDescent="0.35">
      <c r="A845" s="316"/>
      <c r="B845" s="316"/>
      <c r="C845" s="316"/>
      <c r="D845" s="316"/>
      <c r="E845" s="316" t="s">
        <v>278</v>
      </c>
      <c r="F845" s="317">
        <v>10.130000000000001</v>
      </c>
      <c r="G845" s="316"/>
      <c r="H845" s="464" t="s">
        <v>279</v>
      </c>
      <c r="I845" s="464"/>
      <c r="J845" s="317">
        <v>58.84</v>
      </c>
    </row>
    <row r="846" spans="1:10" ht="15" thickBot="1" x14ac:dyDescent="0.4">
      <c r="A846" s="333"/>
      <c r="B846" s="333"/>
      <c r="C846" s="333"/>
      <c r="D846" s="333"/>
      <c r="E846" s="333"/>
      <c r="F846" s="333"/>
      <c r="G846" s="333"/>
      <c r="H846" s="335"/>
      <c r="I846" s="333"/>
      <c r="J846" s="334"/>
    </row>
    <row r="847" spans="1:10" ht="15" thickTop="1" x14ac:dyDescent="0.35">
      <c r="A847" s="332"/>
      <c r="B847" s="332"/>
      <c r="C847" s="332"/>
      <c r="D847" s="332"/>
      <c r="E847" s="332"/>
      <c r="F847" s="332"/>
      <c r="G847" s="332"/>
      <c r="H847" s="332"/>
      <c r="I847" s="332"/>
      <c r="J847" s="332"/>
    </row>
    <row r="848" spans="1:10" x14ac:dyDescent="0.35">
      <c r="A848" s="329" t="s">
        <v>531</v>
      </c>
      <c r="B848" s="329"/>
      <c r="C848" s="329"/>
      <c r="D848" s="329" t="s">
        <v>532</v>
      </c>
      <c r="E848" s="329"/>
      <c r="F848" s="472"/>
      <c r="G848" s="472"/>
      <c r="H848" s="330"/>
      <c r="I848" s="329"/>
      <c r="J848" s="331">
        <v>41861.64</v>
      </c>
    </row>
    <row r="849" spans="1:10" x14ac:dyDescent="0.35">
      <c r="A849" s="298" t="s">
        <v>533</v>
      </c>
      <c r="B849" s="300" t="s">
        <v>3</v>
      </c>
      <c r="C849" s="298" t="s">
        <v>4</v>
      </c>
      <c r="D849" s="298" t="s">
        <v>5</v>
      </c>
      <c r="E849" s="461" t="s">
        <v>249</v>
      </c>
      <c r="F849" s="461"/>
      <c r="G849" s="299" t="s">
        <v>6</v>
      </c>
      <c r="H849" s="300" t="s">
        <v>7</v>
      </c>
      <c r="I849" s="300" t="s">
        <v>8</v>
      </c>
      <c r="J849" s="300" t="s">
        <v>10</v>
      </c>
    </row>
    <row r="850" spans="1:10" ht="37.5" x14ac:dyDescent="0.35">
      <c r="A850" s="301" t="s">
        <v>246</v>
      </c>
      <c r="B850" s="303" t="s">
        <v>534</v>
      </c>
      <c r="C850" s="301" t="s">
        <v>200</v>
      </c>
      <c r="D850" s="301" t="s">
        <v>535</v>
      </c>
      <c r="E850" s="462" t="s">
        <v>1568</v>
      </c>
      <c r="F850" s="462"/>
      <c r="G850" s="302" t="s">
        <v>208</v>
      </c>
      <c r="H850" s="305">
        <v>1</v>
      </c>
      <c r="I850" s="304">
        <v>163.35</v>
      </c>
      <c r="J850" s="304">
        <v>163.35</v>
      </c>
    </row>
    <row r="851" spans="1:10" ht="37.5" x14ac:dyDescent="0.35">
      <c r="A851" s="306" t="s">
        <v>251</v>
      </c>
      <c r="B851" s="308" t="s">
        <v>1888</v>
      </c>
      <c r="C851" s="306" t="s">
        <v>200</v>
      </c>
      <c r="D851" s="306" t="s">
        <v>1889</v>
      </c>
      <c r="E851" s="465" t="s">
        <v>1679</v>
      </c>
      <c r="F851" s="465"/>
      <c r="G851" s="307" t="s">
        <v>1685</v>
      </c>
      <c r="H851" s="310">
        <v>1.83E-2</v>
      </c>
      <c r="I851" s="309">
        <v>40.57</v>
      </c>
      <c r="J851" s="309">
        <v>0.74</v>
      </c>
    </row>
    <row r="852" spans="1:10" ht="25" x14ac:dyDescent="0.35">
      <c r="A852" s="306" t="s">
        <v>251</v>
      </c>
      <c r="B852" s="308" t="s">
        <v>256</v>
      </c>
      <c r="C852" s="306" t="s">
        <v>200</v>
      </c>
      <c r="D852" s="306" t="s">
        <v>247</v>
      </c>
      <c r="E852" s="465" t="s">
        <v>254</v>
      </c>
      <c r="F852" s="465"/>
      <c r="G852" s="307" t="s">
        <v>201</v>
      </c>
      <c r="H852" s="310">
        <v>0.63300000000000001</v>
      </c>
      <c r="I852" s="309">
        <v>25.81</v>
      </c>
      <c r="J852" s="309">
        <v>16.329999999999998</v>
      </c>
    </row>
    <row r="853" spans="1:10" ht="25" x14ac:dyDescent="0.35">
      <c r="A853" s="306" t="s">
        <v>251</v>
      </c>
      <c r="B853" s="308" t="s">
        <v>1900</v>
      </c>
      <c r="C853" s="306" t="s">
        <v>200</v>
      </c>
      <c r="D853" s="306" t="s">
        <v>1901</v>
      </c>
      <c r="E853" s="465" t="s">
        <v>254</v>
      </c>
      <c r="F853" s="465"/>
      <c r="G853" s="307" t="s">
        <v>201</v>
      </c>
      <c r="H853" s="310">
        <v>0.53900000000000003</v>
      </c>
      <c r="I853" s="309">
        <v>33.369999999999997</v>
      </c>
      <c r="J853" s="309">
        <v>17.98</v>
      </c>
    </row>
    <row r="854" spans="1:10" ht="37.5" x14ac:dyDescent="0.35">
      <c r="A854" s="306" t="s">
        <v>251</v>
      </c>
      <c r="B854" s="308" t="s">
        <v>1886</v>
      </c>
      <c r="C854" s="306" t="s">
        <v>200</v>
      </c>
      <c r="D854" s="306" t="s">
        <v>1887</v>
      </c>
      <c r="E854" s="465" t="s">
        <v>1679</v>
      </c>
      <c r="F854" s="465"/>
      <c r="G854" s="307" t="s">
        <v>1680</v>
      </c>
      <c r="H854" s="310">
        <v>1.32E-2</v>
      </c>
      <c r="I854" s="309">
        <v>41.77</v>
      </c>
      <c r="J854" s="309">
        <v>0.55000000000000004</v>
      </c>
    </row>
    <row r="855" spans="1:10" x14ac:dyDescent="0.35">
      <c r="A855" s="311" t="s">
        <v>260</v>
      </c>
      <c r="B855" s="313" t="s">
        <v>1908</v>
      </c>
      <c r="C855" s="311" t="s">
        <v>200</v>
      </c>
      <c r="D855" s="311" t="s">
        <v>1909</v>
      </c>
      <c r="E855" s="463" t="s">
        <v>263</v>
      </c>
      <c r="F855" s="463"/>
      <c r="G855" s="312" t="s">
        <v>264</v>
      </c>
      <c r="H855" s="315">
        <v>0.18</v>
      </c>
      <c r="I855" s="314">
        <v>162.59</v>
      </c>
      <c r="J855" s="314">
        <v>29.266200000000001</v>
      </c>
    </row>
    <row r="856" spans="1:10" ht="37.5" x14ac:dyDescent="0.35">
      <c r="A856" s="311" t="s">
        <v>260</v>
      </c>
      <c r="B856" s="313" t="s">
        <v>1910</v>
      </c>
      <c r="C856" s="311" t="s">
        <v>200</v>
      </c>
      <c r="D856" s="311" t="s">
        <v>1911</v>
      </c>
      <c r="E856" s="463" t="s">
        <v>263</v>
      </c>
      <c r="F856" s="463"/>
      <c r="G856" s="312" t="s">
        <v>264</v>
      </c>
      <c r="H856" s="315">
        <v>4.8999999999999998E-3</v>
      </c>
      <c r="I856" s="314">
        <v>129.88</v>
      </c>
      <c r="J856" s="314">
        <v>0.63641199999999998</v>
      </c>
    </row>
    <row r="857" spans="1:10" ht="25" x14ac:dyDescent="0.35">
      <c r="A857" s="311" t="s">
        <v>260</v>
      </c>
      <c r="B857" s="313" t="s">
        <v>1912</v>
      </c>
      <c r="C857" s="311" t="s">
        <v>200</v>
      </c>
      <c r="D857" s="311" t="s">
        <v>1913</v>
      </c>
      <c r="E857" s="463" t="s">
        <v>263</v>
      </c>
      <c r="F857" s="463"/>
      <c r="G857" s="312" t="s">
        <v>208</v>
      </c>
      <c r="H857" s="315">
        <v>1.05</v>
      </c>
      <c r="I857" s="314">
        <v>88.05</v>
      </c>
      <c r="J857" s="314">
        <v>92.452500000000001</v>
      </c>
    </row>
    <row r="858" spans="1:10" ht="25" x14ac:dyDescent="0.35">
      <c r="A858" s="311" t="s">
        <v>260</v>
      </c>
      <c r="B858" s="313" t="s">
        <v>1688</v>
      </c>
      <c r="C858" s="311" t="s">
        <v>200</v>
      </c>
      <c r="D858" s="311" t="s">
        <v>1689</v>
      </c>
      <c r="E858" s="463" t="s">
        <v>263</v>
      </c>
      <c r="F858" s="463"/>
      <c r="G858" s="312" t="s">
        <v>264</v>
      </c>
      <c r="H858" s="315">
        <v>2.5000000000000001E-2</v>
      </c>
      <c r="I858" s="314">
        <v>16.04</v>
      </c>
      <c r="J858" s="314">
        <v>0.40100000000000002</v>
      </c>
    </row>
    <row r="859" spans="1:10" ht="25" x14ac:dyDescent="0.35">
      <c r="A859" s="311" t="s">
        <v>260</v>
      </c>
      <c r="B859" s="313" t="s">
        <v>1914</v>
      </c>
      <c r="C859" s="311" t="s">
        <v>200</v>
      </c>
      <c r="D859" s="311" t="s">
        <v>1915</v>
      </c>
      <c r="E859" s="463" t="s">
        <v>263</v>
      </c>
      <c r="F859" s="463"/>
      <c r="G859" s="312" t="s">
        <v>1916</v>
      </c>
      <c r="H859" s="315">
        <v>0.161</v>
      </c>
      <c r="I859" s="314">
        <v>31.17</v>
      </c>
      <c r="J859" s="314">
        <v>5.01837</v>
      </c>
    </row>
    <row r="860" spans="1:10" x14ac:dyDescent="0.35">
      <c r="A860" s="316"/>
      <c r="B860" s="316"/>
      <c r="C860" s="316"/>
      <c r="D860" s="316"/>
      <c r="E860" s="316" t="s">
        <v>275</v>
      </c>
      <c r="F860" s="317">
        <v>24.42</v>
      </c>
      <c r="G860" s="316" t="s">
        <v>276</v>
      </c>
      <c r="H860" s="317">
        <v>0</v>
      </c>
      <c r="I860" s="316" t="s">
        <v>277</v>
      </c>
      <c r="J860" s="317">
        <v>24.42</v>
      </c>
    </row>
    <row r="861" spans="1:10" x14ac:dyDescent="0.35">
      <c r="A861" s="316"/>
      <c r="B861" s="316"/>
      <c r="C861" s="316"/>
      <c r="D861" s="316"/>
      <c r="E861" s="316" t="s">
        <v>278</v>
      </c>
      <c r="F861" s="317">
        <v>33.99</v>
      </c>
      <c r="G861" s="316"/>
      <c r="H861" s="464" t="s">
        <v>279</v>
      </c>
      <c r="I861" s="464"/>
      <c r="J861" s="317">
        <v>197.34</v>
      </c>
    </row>
    <row r="862" spans="1:10" ht="15" thickBot="1" x14ac:dyDescent="0.4">
      <c r="A862" s="333"/>
      <c r="B862" s="333"/>
      <c r="C862" s="333"/>
      <c r="D862" s="333"/>
      <c r="E862" s="333"/>
      <c r="F862" s="333"/>
      <c r="G862" s="333"/>
      <c r="H862" s="335"/>
      <c r="I862" s="333"/>
      <c r="J862" s="334"/>
    </row>
    <row r="863" spans="1:10" ht="15" thickTop="1" x14ac:dyDescent="0.35">
      <c r="A863" s="332"/>
      <c r="B863" s="332"/>
      <c r="C863" s="332"/>
      <c r="D863" s="332"/>
      <c r="E863" s="332"/>
      <c r="F863" s="332"/>
      <c r="G863" s="332"/>
      <c r="H863" s="332"/>
      <c r="I863" s="332"/>
      <c r="J863" s="332"/>
    </row>
    <row r="864" spans="1:10" x14ac:dyDescent="0.35">
      <c r="A864" s="298" t="s">
        <v>536</v>
      </c>
      <c r="B864" s="300" t="s">
        <v>3</v>
      </c>
      <c r="C864" s="298" t="s">
        <v>4</v>
      </c>
      <c r="D864" s="298" t="s">
        <v>5</v>
      </c>
      <c r="E864" s="461" t="s">
        <v>249</v>
      </c>
      <c r="F864" s="461"/>
      <c r="G864" s="299" t="s">
        <v>6</v>
      </c>
      <c r="H864" s="300" t="s">
        <v>7</v>
      </c>
      <c r="I864" s="300" t="s">
        <v>8</v>
      </c>
      <c r="J864" s="300" t="s">
        <v>10</v>
      </c>
    </row>
    <row r="865" spans="1:10" ht="37.5" x14ac:dyDescent="0.35">
      <c r="A865" s="301" t="s">
        <v>246</v>
      </c>
      <c r="B865" s="303" t="s">
        <v>537</v>
      </c>
      <c r="C865" s="301" t="s">
        <v>200</v>
      </c>
      <c r="D865" s="301" t="s">
        <v>538</v>
      </c>
      <c r="E865" s="462" t="s">
        <v>1568</v>
      </c>
      <c r="F865" s="462"/>
      <c r="G865" s="302" t="s">
        <v>208</v>
      </c>
      <c r="H865" s="305">
        <v>1</v>
      </c>
      <c r="I865" s="304">
        <v>50.3</v>
      </c>
      <c r="J865" s="304">
        <v>50.3</v>
      </c>
    </row>
    <row r="866" spans="1:10" ht="25" x14ac:dyDescent="0.35">
      <c r="A866" s="306" t="s">
        <v>251</v>
      </c>
      <c r="B866" s="308" t="s">
        <v>256</v>
      </c>
      <c r="C866" s="306" t="s">
        <v>200</v>
      </c>
      <c r="D866" s="306" t="s">
        <v>247</v>
      </c>
      <c r="E866" s="465" t="s">
        <v>254</v>
      </c>
      <c r="F866" s="465"/>
      <c r="G866" s="307" t="s">
        <v>201</v>
      </c>
      <c r="H866" s="310">
        <v>0.20699999999999999</v>
      </c>
      <c r="I866" s="309">
        <v>25.81</v>
      </c>
      <c r="J866" s="309">
        <v>5.34</v>
      </c>
    </row>
    <row r="867" spans="1:10" ht="25" x14ac:dyDescent="0.35">
      <c r="A867" s="306" t="s">
        <v>251</v>
      </c>
      <c r="B867" s="308" t="s">
        <v>1900</v>
      </c>
      <c r="C867" s="306" t="s">
        <v>200</v>
      </c>
      <c r="D867" s="306" t="s">
        <v>1901</v>
      </c>
      <c r="E867" s="465" t="s">
        <v>254</v>
      </c>
      <c r="F867" s="465"/>
      <c r="G867" s="307" t="s">
        <v>201</v>
      </c>
      <c r="H867" s="310">
        <v>0.112</v>
      </c>
      <c r="I867" s="309">
        <v>33.369999999999997</v>
      </c>
      <c r="J867" s="309">
        <v>3.73</v>
      </c>
    </row>
    <row r="868" spans="1:10" ht="37.5" x14ac:dyDescent="0.35">
      <c r="A868" s="306" t="s">
        <v>251</v>
      </c>
      <c r="B868" s="308" t="s">
        <v>1886</v>
      </c>
      <c r="C868" s="306" t="s">
        <v>200</v>
      </c>
      <c r="D868" s="306" t="s">
        <v>1887</v>
      </c>
      <c r="E868" s="465" t="s">
        <v>1679</v>
      </c>
      <c r="F868" s="465"/>
      <c r="G868" s="307" t="s">
        <v>1680</v>
      </c>
      <c r="H868" s="310">
        <v>1.32E-2</v>
      </c>
      <c r="I868" s="309">
        <v>41.77</v>
      </c>
      <c r="J868" s="309">
        <v>0.55000000000000004</v>
      </c>
    </row>
    <row r="869" spans="1:10" ht="37.5" x14ac:dyDescent="0.35">
      <c r="A869" s="306" t="s">
        <v>251</v>
      </c>
      <c r="B869" s="308" t="s">
        <v>1888</v>
      </c>
      <c r="C869" s="306" t="s">
        <v>200</v>
      </c>
      <c r="D869" s="306" t="s">
        <v>1889</v>
      </c>
      <c r="E869" s="465" t="s">
        <v>1679</v>
      </c>
      <c r="F869" s="465"/>
      <c r="G869" s="307" t="s">
        <v>1685</v>
      </c>
      <c r="H869" s="310">
        <v>1.83E-2</v>
      </c>
      <c r="I869" s="309">
        <v>40.57</v>
      </c>
      <c r="J869" s="309">
        <v>0.74</v>
      </c>
    </row>
    <row r="870" spans="1:10" ht="25" x14ac:dyDescent="0.35">
      <c r="A870" s="311" t="s">
        <v>260</v>
      </c>
      <c r="B870" s="313" t="s">
        <v>1688</v>
      </c>
      <c r="C870" s="311" t="s">
        <v>200</v>
      </c>
      <c r="D870" s="311" t="s">
        <v>1689</v>
      </c>
      <c r="E870" s="463" t="s">
        <v>263</v>
      </c>
      <c r="F870" s="463"/>
      <c r="G870" s="312" t="s">
        <v>264</v>
      </c>
      <c r="H870" s="315">
        <v>6.0000000000000001E-3</v>
      </c>
      <c r="I870" s="314">
        <v>16.04</v>
      </c>
      <c r="J870" s="314">
        <v>9.6240000000000006E-2</v>
      </c>
    </row>
    <row r="871" spans="1:10" ht="25" x14ac:dyDescent="0.35">
      <c r="A871" s="311" t="s">
        <v>260</v>
      </c>
      <c r="B871" s="313" t="s">
        <v>1917</v>
      </c>
      <c r="C871" s="311" t="s">
        <v>200</v>
      </c>
      <c r="D871" s="311" t="s">
        <v>1918</v>
      </c>
      <c r="E871" s="463" t="s">
        <v>263</v>
      </c>
      <c r="F871" s="463"/>
      <c r="G871" s="312" t="s">
        <v>208</v>
      </c>
      <c r="H871" s="315">
        <v>1.05</v>
      </c>
      <c r="I871" s="314">
        <v>24.98</v>
      </c>
      <c r="J871" s="314">
        <v>26.228999999999999</v>
      </c>
    </row>
    <row r="872" spans="1:10" x14ac:dyDescent="0.35">
      <c r="A872" s="311" t="s">
        <v>260</v>
      </c>
      <c r="B872" s="313" t="s">
        <v>1908</v>
      </c>
      <c r="C872" s="311" t="s">
        <v>200</v>
      </c>
      <c r="D872" s="311" t="s">
        <v>1909</v>
      </c>
      <c r="E872" s="463" t="s">
        <v>263</v>
      </c>
      <c r="F872" s="463"/>
      <c r="G872" s="312" t="s">
        <v>264</v>
      </c>
      <c r="H872" s="315">
        <v>4.4999999999999998E-2</v>
      </c>
      <c r="I872" s="314">
        <v>162.59</v>
      </c>
      <c r="J872" s="314">
        <v>7.3165500000000003</v>
      </c>
    </row>
    <row r="873" spans="1:10" ht="25" x14ac:dyDescent="0.35">
      <c r="A873" s="311" t="s">
        <v>260</v>
      </c>
      <c r="B873" s="313" t="s">
        <v>1914</v>
      </c>
      <c r="C873" s="311" t="s">
        <v>200</v>
      </c>
      <c r="D873" s="311" t="s">
        <v>1915</v>
      </c>
      <c r="E873" s="463" t="s">
        <v>263</v>
      </c>
      <c r="F873" s="463"/>
      <c r="G873" s="312" t="s">
        <v>1916</v>
      </c>
      <c r="H873" s="315">
        <v>0.19800000000000001</v>
      </c>
      <c r="I873" s="314">
        <v>31.17</v>
      </c>
      <c r="J873" s="314">
        <v>6.1716600000000001</v>
      </c>
    </row>
    <row r="874" spans="1:10" ht="37.5" x14ac:dyDescent="0.35">
      <c r="A874" s="311" t="s">
        <v>260</v>
      </c>
      <c r="B874" s="313" t="s">
        <v>1910</v>
      </c>
      <c r="C874" s="311" t="s">
        <v>200</v>
      </c>
      <c r="D874" s="311" t="s">
        <v>1911</v>
      </c>
      <c r="E874" s="463" t="s">
        <v>263</v>
      </c>
      <c r="F874" s="463"/>
      <c r="G874" s="312" t="s">
        <v>264</v>
      </c>
      <c r="H874" s="315">
        <v>1.1999999999999999E-3</v>
      </c>
      <c r="I874" s="314">
        <v>129.88</v>
      </c>
      <c r="J874" s="314">
        <v>0.15585599999999999</v>
      </c>
    </row>
    <row r="875" spans="1:10" x14ac:dyDescent="0.35">
      <c r="A875" s="316"/>
      <c r="B875" s="316"/>
      <c r="C875" s="316"/>
      <c r="D875" s="316"/>
      <c r="E875" s="316" t="s">
        <v>275</v>
      </c>
      <c r="F875" s="317">
        <v>7.09</v>
      </c>
      <c r="G875" s="316" t="s">
        <v>276</v>
      </c>
      <c r="H875" s="317">
        <v>0</v>
      </c>
      <c r="I875" s="316" t="s">
        <v>277</v>
      </c>
      <c r="J875" s="317">
        <v>7.09</v>
      </c>
    </row>
    <row r="876" spans="1:10" x14ac:dyDescent="0.35">
      <c r="A876" s="316"/>
      <c r="B876" s="316"/>
      <c r="C876" s="316"/>
      <c r="D876" s="316"/>
      <c r="E876" s="316" t="s">
        <v>278</v>
      </c>
      <c r="F876" s="317">
        <v>10.46</v>
      </c>
      <c r="G876" s="316"/>
      <c r="H876" s="464" t="s">
        <v>279</v>
      </c>
      <c r="I876" s="464"/>
      <c r="J876" s="317">
        <v>60.76</v>
      </c>
    </row>
    <row r="877" spans="1:10" ht="15" thickBot="1" x14ac:dyDescent="0.4">
      <c r="A877" s="333"/>
      <c r="B877" s="333"/>
      <c r="C877" s="333"/>
      <c r="D877" s="333"/>
      <c r="E877" s="333"/>
      <c r="F877" s="333"/>
      <c r="G877" s="333"/>
      <c r="H877" s="335"/>
      <c r="I877" s="333"/>
      <c r="J877" s="334"/>
    </row>
    <row r="878" spans="1:10" ht="15" thickTop="1" x14ac:dyDescent="0.35">
      <c r="A878" s="332"/>
      <c r="B878" s="332"/>
      <c r="C878" s="332"/>
      <c r="D878" s="332"/>
      <c r="E878" s="332"/>
      <c r="F878" s="332"/>
      <c r="G878" s="332"/>
      <c r="H878" s="332"/>
      <c r="I878" s="332"/>
      <c r="J878" s="332"/>
    </row>
    <row r="879" spans="1:10" x14ac:dyDescent="0.35">
      <c r="A879" s="298" t="s">
        <v>539</v>
      </c>
      <c r="B879" s="300" t="s">
        <v>3</v>
      </c>
      <c r="C879" s="298" t="s">
        <v>4</v>
      </c>
      <c r="D879" s="298" t="s">
        <v>5</v>
      </c>
      <c r="E879" s="461" t="s">
        <v>249</v>
      </c>
      <c r="F879" s="461"/>
      <c r="G879" s="299" t="s">
        <v>6</v>
      </c>
      <c r="H879" s="300" t="s">
        <v>7</v>
      </c>
      <c r="I879" s="300" t="s">
        <v>8</v>
      </c>
      <c r="J879" s="300" t="s">
        <v>10</v>
      </c>
    </row>
    <row r="880" spans="1:10" ht="37.5" x14ac:dyDescent="0.35">
      <c r="A880" s="301" t="s">
        <v>246</v>
      </c>
      <c r="B880" s="303" t="s">
        <v>540</v>
      </c>
      <c r="C880" s="301" t="s">
        <v>200</v>
      </c>
      <c r="D880" s="301" t="s">
        <v>541</v>
      </c>
      <c r="E880" s="462" t="s">
        <v>1568</v>
      </c>
      <c r="F880" s="462"/>
      <c r="G880" s="302" t="s">
        <v>208</v>
      </c>
      <c r="H880" s="305">
        <v>1</v>
      </c>
      <c r="I880" s="304">
        <v>90.74</v>
      </c>
      <c r="J880" s="304">
        <v>90.74</v>
      </c>
    </row>
    <row r="881" spans="1:10" ht="25" x14ac:dyDescent="0.35">
      <c r="A881" s="306" t="s">
        <v>251</v>
      </c>
      <c r="B881" s="308" t="s">
        <v>1900</v>
      </c>
      <c r="C881" s="306" t="s">
        <v>200</v>
      </c>
      <c r="D881" s="306" t="s">
        <v>1901</v>
      </c>
      <c r="E881" s="465" t="s">
        <v>254</v>
      </c>
      <c r="F881" s="465"/>
      <c r="G881" s="307" t="s">
        <v>201</v>
      </c>
      <c r="H881" s="310">
        <v>6.0999999999999999E-2</v>
      </c>
      <c r="I881" s="309">
        <v>33.369999999999997</v>
      </c>
      <c r="J881" s="309">
        <v>2.0299999999999998</v>
      </c>
    </row>
    <row r="882" spans="1:10" ht="25" x14ac:dyDescent="0.35">
      <c r="A882" s="306" t="s">
        <v>251</v>
      </c>
      <c r="B882" s="308" t="s">
        <v>256</v>
      </c>
      <c r="C882" s="306" t="s">
        <v>200</v>
      </c>
      <c r="D882" s="306" t="s">
        <v>247</v>
      </c>
      <c r="E882" s="465" t="s">
        <v>254</v>
      </c>
      <c r="F882" s="465"/>
      <c r="G882" s="307" t="s">
        <v>201</v>
      </c>
      <c r="H882" s="310">
        <v>7.4999999999999997E-2</v>
      </c>
      <c r="I882" s="309">
        <v>25.81</v>
      </c>
      <c r="J882" s="309">
        <v>1.93</v>
      </c>
    </row>
    <row r="883" spans="1:10" ht="37.5" x14ac:dyDescent="0.35">
      <c r="A883" s="306" t="s">
        <v>251</v>
      </c>
      <c r="B883" s="308" t="s">
        <v>1888</v>
      </c>
      <c r="C883" s="306" t="s">
        <v>200</v>
      </c>
      <c r="D883" s="306" t="s">
        <v>1889</v>
      </c>
      <c r="E883" s="465" t="s">
        <v>1679</v>
      </c>
      <c r="F883" s="465"/>
      <c r="G883" s="307" t="s">
        <v>1685</v>
      </c>
      <c r="H883" s="310">
        <v>2.5999999999999999E-3</v>
      </c>
      <c r="I883" s="309">
        <v>40.57</v>
      </c>
      <c r="J883" s="309">
        <v>0.1</v>
      </c>
    </row>
    <row r="884" spans="1:10" ht="37.5" x14ac:dyDescent="0.35">
      <c r="A884" s="306" t="s">
        <v>251</v>
      </c>
      <c r="B884" s="308" t="s">
        <v>1886</v>
      </c>
      <c r="C884" s="306" t="s">
        <v>200</v>
      </c>
      <c r="D884" s="306" t="s">
        <v>1887</v>
      </c>
      <c r="E884" s="465" t="s">
        <v>1679</v>
      </c>
      <c r="F884" s="465"/>
      <c r="G884" s="307" t="s">
        <v>1680</v>
      </c>
      <c r="H884" s="310">
        <v>1.8E-3</v>
      </c>
      <c r="I884" s="309">
        <v>41.77</v>
      </c>
      <c r="J884" s="309">
        <v>7.0000000000000007E-2</v>
      </c>
    </row>
    <row r="885" spans="1:10" ht="37.5" x14ac:dyDescent="0.35">
      <c r="A885" s="311" t="s">
        <v>260</v>
      </c>
      <c r="B885" s="313" t="s">
        <v>1904</v>
      </c>
      <c r="C885" s="311" t="s">
        <v>200</v>
      </c>
      <c r="D885" s="311" t="s">
        <v>1905</v>
      </c>
      <c r="E885" s="463" t="s">
        <v>263</v>
      </c>
      <c r="F885" s="463"/>
      <c r="G885" s="312" t="s">
        <v>912</v>
      </c>
      <c r="H885" s="315">
        <v>4.2</v>
      </c>
      <c r="I885" s="314">
        <v>0.24</v>
      </c>
      <c r="J885" s="314">
        <v>1.008</v>
      </c>
    </row>
    <row r="886" spans="1:10" ht="37.5" x14ac:dyDescent="0.35">
      <c r="A886" s="311" t="s">
        <v>260</v>
      </c>
      <c r="B886" s="313" t="s">
        <v>1906</v>
      </c>
      <c r="C886" s="311" t="s">
        <v>200</v>
      </c>
      <c r="D886" s="311" t="s">
        <v>1907</v>
      </c>
      <c r="E886" s="463" t="s">
        <v>263</v>
      </c>
      <c r="F886" s="463"/>
      <c r="G886" s="312" t="s">
        <v>226</v>
      </c>
      <c r="H886" s="315">
        <v>4.2</v>
      </c>
      <c r="I886" s="314">
        <v>3.71</v>
      </c>
      <c r="J886" s="314">
        <v>15.582000000000001</v>
      </c>
    </row>
    <row r="887" spans="1:10" ht="37.5" x14ac:dyDescent="0.35">
      <c r="A887" s="311" t="s">
        <v>260</v>
      </c>
      <c r="B887" s="313" t="s">
        <v>1919</v>
      </c>
      <c r="C887" s="311" t="s">
        <v>200</v>
      </c>
      <c r="D887" s="311" t="s">
        <v>1920</v>
      </c>
      <c r="E887" s="463" t="s">
        <v>263</v>
      </c>
      <c r="F887" s="463"/>
      <c r="G887" s="312" t="s">
        <v>226</v>
      </c>
      <c r="H887" s="315">
        <v>1.0289999999999999</v>
      </c>
      <c r="I887" s="314">
        <v>68.06</v>
      </c>
      <c r="J887" s="314">
        <v>70.033739999999995</v>
      </c>
    </row>
    <row r="888" spans="1:10" x14ac:dyDescent="0.35">
      <c r="A888" s="316"/>
      <c r="B888" s="316"/>
      <c r="C888" s="316"/>
      <c r="D888" s="316"/>
      <c r="E888" s="316" t="s">
        <v>275</v>
      </c>
      <c r="F888" s="317">
        <v>2.82</v>
      </c>
      <c r="G888" s="316" t="s">
        <v>276</v>
      </c>
      <c r="H888" s="317">
        <v>0</v>
      </c>
      <c r="I888" s="316" t="s">
        <v>277</v>
      </c>
      <c r="J888" s="317">
        <v>2.82</v>
      </c>
    </row>
    <row r="889" spans="1:10" x14ac:dyDescent="0.35">
      <c r="A889" s="316"/>
      <c r="B889" s="316"/>
      <c r="C889" s="316"/>
      <c r="D889" s="316"/>
      <c r="E889" s="316" t="s">
        <v>278</v>
      </c>
      <c r="F889" s="317">
        <v>18.88</v>
      </c>
      <c r="G889" s="316"/>
      <c r="H889" s="464" t="s">
        <v>279</v>
      </c>
      <c r="I889" s="464"/>
      <c r="J889" s="317">
        <v>109.62</v>
      </c>
    </row>
    <row r="890" spans="1:10" ht="15" thickBot="1" x14ac:dyDescent="0.4">
      <c r="A890" s="333"/>
      <c r="B890" s="333"/>
      <c r="C890" s="333"/>
      <c r="D890" s="333"/>
      <c r="E890" s="333"/>
      <c r="F890" s="333"/>
      <c r="G890" s="333"/>
      <c r="H890" s="335"/>
      <c r="I890" s="333"/>
      <c r="J890" s="334"/>
    </row>
    <row r="891" spans="1:10" ht="15" thickTop="1" x14ac:dyDescent="0.35">
      <c r="A891" s="332"/>
      <c r="B891" s="332"/>
      <c r="C891" s="332"/>
      <c r="D891" s="332"/>
      <c r="E891" s="332"/>
      <c r="F891" s="332"/>
      <c r="G891" s="332"/>
      <c r="H891" s="332"/>
      <c r="I891" s="332"/>
      <c r="J891" s="332"/>
    </row>
    <row r="892" spans="1:10" x14ac:dyDescent="0.35">
      <c r="A892" s="329" t="s">
        <v>542</v>
      </c>
      <c r="B892" s="329"/>
      <c r="C892" s="329"/>
      <c r="D892" s="329" t="s">
        <v>543</v>
      </c>
      <c r="E892" s="329"/>
      <c r="F892" s="472"/>
      <c r="G892" s="472"/>
      <c r="H892" s="330"/>
      <c r="I892" s="329"/>
      <c r="J892" s="331">
        <v>44083.17</v>
      </c>
    </row>
    <row r="893" spans="1:10" x14ac:dyDescent="0.35">
      <c r="A893" s="298" t="s">
        <v>235</v>
      </c>
      <c r="B893" s="300" t="s">
        <v>3</v>
      </c>
      <c r="C893" s="298" t="s">
        <v>4</v>
      </c>
      <c r="D893" s="298" t="s">
        <v>5</v>
      </c>
      <c r="E893" s="461" t="s">
        <v>249</v>
      </c>
      <c r="F893" s="461"/>
      <c r="G893" s="299" t="s">
        <v>6</v>
      </c>
      <c r="H893" s="300" t="s">
        <v>7</v>
      </c>
      <c r="I893" s="300" t="s">
        <v>8</v>
      </c>
      <c r="J893" s="300" t="s">
        <v>10</v>
      </c>
    </row>
    <row r="894" spans="1:10" ht="37.5" x14ac:dyDescent="0.35">
      <c r="A894" s="301" t="s">
        <v>246</v>
      </c>
      <c r="B894" s="303" t="s">
        <v>544</v>
      </c>
      <c r="C894" s="301" t="s">
        <v>200</v>
      </c>
      <c r="D894" s="301" t="s">
        <v>545</v>
      </c>
      <c r="E894" s="462" t="s">
        <v>1773</v>
      </c>
      <c r="F894" s="462"/>
      <c r="G894" s="302" t="s">
        <v>205</v>
      </c>
      <c r="H894" s="305">
        <v>1</v>
      </c>
      <c r="I894" s="304">
        <v>66.069999999999993</v>
      </c>
      <c r="J894" s="304">
        <v>66.069999999999993</v>
      </c>
    </row>
    <row r="895" spans="1:10" ht="25" x14ac:dyDescent="0.35">
      <c r="A895" s="306" t="s">
        <v>251</v>
      </c>
      <c r="B895" s="308" t="s">
        <v>255</v>
      </c>
      <c r="C895" s="306" t="s">
        <v>200</v>
      </c>
      <c r="D895" s="306" t="s">
        <v>248</v>
      </c>
      <c r="E895" s="465" t="s">
        <v>254</v>
      </c>
      <c r="F895" s="465"/>
      <c r="G895" s="307" t="s">
        <v>201</v>
      </c>
      <c r="H895" s="310">
        <v>0.69120000000000004</v>
      </c>
      <c r="I895" s="309">
        <v>34.28</v>
      </c>
      <c r="J895" s="309">
        <v>23.69</v>
      </c>
    </row>
    <row r="896" spans="1:10" ht="37.5" x14ac:dyDescent="0.35">
      <c r="A896" s="306" t="s">
        <v>251</v>
      </c>
      <c r="B896" s="308" t="s">
        <v>1921</v>
      </c>
      <c r="C896" s="306" t="s">
        <v>200</v>
      </c>
      <c r="D896" s="306" t="s">
        <v>1922</v>
      </c>
      <c r="E896" s="465" t="s">
        <v>1637</v>
      </c>
      <c r="F896" s="465"/>
      <c r="G896" s="307" t="s">
        <v>217</v>
      </c>
      <c r="H896" s="310">
        <v>3.5000000000000003E-2</v>
      </c>
      <c r="I896" s="309">
        <v>1028.6099999999999</v>
      </c>
      <c r="J896" s="309">
        <v>36</v>
      </c>
    </row>
    <row r="897" spans="1:10" ht="25" x14ac:dyDescent="0.35">
      <c r="A897" s="306" t="s">
        <v>251</v>
      </c>
      <c r="B897" s="308" t="s">
        <v>256</v>
      </c>
      <c r="C897" s="306" t="s">
        <v>200</v>
      </c>
      <c r="D897" s="306" t="s">
        <v>247</v>
      </c>
      <c r="E897" s="465" t="s">
        <v>254</v>
      </c>
      <c r="F897" s="465"/>
      <c r="G897" s="307" t="s">
        <v>201</v>
      </c>
      <c r="H897" s="310">
        <v>0.15579999999999999</v>
      </c>
      <c r="I897" s="309">
        <v>25.81</v>
      </c>
      <c r="J897" s="309">
        <v>4.0199999999999996</v>
      </c>
    </row>
    <row r="898" spans="1:10" ht="25" x14ac:dyDescent="0.35">
      <c r="A898" s="311" t="s">
        <v>260</v>
      </c>
      <c r="B898" s="313" t="s">
        <v>1923</v>
      </c>
      <c r="C898" s="311" t="s">
        <v>200</v>
      </c>
      <c r="D898" s="311" t="s">
        <v>1924</v>
      </c>
      <c r="E898" s="463" t="s">
        <v>263</v>
      </c>
      <c r="F898" s="463"/>
      <c r="G898" s="312" t="s">
        <v>205</v>
      </c>
      <c r="H898" s="315">
        <v>1.04</v>
      </c>
      <c r="I898" s="314">
        <v>2.27</v>
      </c>
      <c r="J898" s="314">
        <v>2.3607999999999998</v>
      </c>
    </row>
    <row r="899" spans="1:10" x14ac:dyDescent="0.35">
      <c r="A899" s="316"/>
      <c r="B899" s="316"/>
      <c r="C899" s="316"/>
      <c r="D899" s="316"/>
      <c r="E899" s="316" t="s">
        <v>275</v>
      </c>
      <c r="F899" s="317">
        <v>26.36</v>
      </c>
      <c r="G899" s="316" t="s">
        <v>276</v>
      </c>
      <c r="H899" s="317">
        <v>0</v>
      </c>
      <c r="I899" s="316" t="s">
        <v>277</v>
      </c>
      <c r="J899" s="317">
        <v>26.36</v>
      </c>
    </row>
    <row r="900" spans="1:10" x14ac:dyDescent="0.35">
      <c r="A900" s="316"/>
      <c r="B900" s="316"/>
      <c r="C900" s="316"/>
      <c r="D900" s="316"/>
      <c r="E900" s="316" t="s">
        <v>278</v>
      </c>
      <c r="F900" s="317">
        <v>13.74</v>
      </c>
      <c r="G900" s="316"/>
      <c r="H900" s="464" t="s">
        <v>279</v>
      </c>
      <c r="I900" s="464"/>
      <c r="J900" s="317">
        <v>79.81</v>
      </c>
    </row>
    <row r="901" spans="1:10" ht="15" thickBot="1" x14ac:dyDescent="0.4">
      <c r="A901" s="333"/>
      <c r="B901" s="333"/>
      <c r="C901" s="333"/>
      <c r="D901" s="333"/>
      <c r="E901" s="333"/>
      <c r="F901" s="333"/>
      <c r="G901" s="333"/>
      <c r="H901" s="335"/>
      <c r="I901" s="333"/>
      <c r="J901" s="334"/>
    </row>
    <row r="902" spans="1:10" ht="15" thickTop="1" x14ac:dyDescent="0.35">
      <c r="A902" s="332"/>
      <c r="B902" s="332"/>
      <c r="C902" s="332"/>
      <c r="D902" s="332"/>
      <c r="E902" s="332"/>
      <c r="F902" s="332"/>
      <c r="G902" s="332"/>
      <c r="H902" s="332"/>
      <c r="I902" s="332"/>
      <c r="J902" s="332"/>
    </row>
    <row r="903" spans="1:10" x14ac:dyDescent="0.35">
      <c r="A903" s="298" t="s">
        <v>546</v>
      </c>
      <c r="B903" s="300" t="s">
        <v>3</v>
      </c>
      <c r="C903" s="298" t="s">
        <v>4</v>
      </c>
      <c r="D903" s="298" t="s">
        <v>5</v>
      </c>
      <c r="E903" s="461" t="s">
        <v>249</v>
      </c>
      <c r="F903" s="461"/>
      <c r="G903" s="299" t="s">
        <v>6</v>
      </c>
      <c r="H903" s="300" t="s">
        <v>7</v>
      </c>
      <c r="I903" s="300" t="s">
        <v>8</v>
      </c>
      <c r="J903" s="300" t="s">
        <v>10</v>
      </c>
    </row>
    <row r="904" spans="1:10" ht="50" x14ac:dyDescent="0.35">
      <c r="A904" s="301" t="s">
        <v>246</v>
      </c>
      <c r="B904" s="303" t="s">
        <v>547</v>
      </c>
      <c r="C904" s="301" t="s">
        <v>200</v>
      </c>
      <c r="D904" s="301" t="s">
        <v>548</v>
      </c>
      <c r="E904" s="462" t="s">
        <v>1773</v>
      </c>
      <c r="F904" s="462"/>
      <c r="G904" s="302" t="s">
        <v>205</v>
      </c>
      <c r="H904" s="305">
        <v>1</v>
      </c>
      <c r="I904" s="304">
        <v>65.599999999999994</v>
      </c>
      <c r="J904" s="304">
        <v>65.599999999999994</v>
      </c>
    </row>
    <row r="905" spans="1:10" ht="25" x14ac:dyDescent="0.35">
      <c r="A905" s="306" t="s">
        <v>251</v>
      </c>
      <c r="B905" s="308" t="s">
        <v>1776</v>
      </c>
      <c r="C905" s="306" t="s">
        <v>200</v>
      </c>
      <c r="D905" s="306" t="s">
        <v>1777</v>
      </c>
      <c r="E905" s="465" t="s">
        <v>254</v>
      </c>
      <c r="F905" s="465"/>
      <c r="G905" s="307" t="s">
        <v>201</v>
      </c>
      <c r="H905" s="310">
        <v>0.98809999999999998</v>
      </c>
      <c r="I905" s="309">
        <v>35.79</v>
      </c>
      <c r="J905" s="309">
        <v>35.36</v>
      </c>
    </row>
    <row r="906" spans="1:10" ht="25" x14ac:dyDescent="0.35">
      <c r="A906" s="306" t="s">
        <v>251</v>
      </c>
      <c r="B906" s="308" t="s">
        <v>1774</v>
      </c>
      <c r="C906" s="306" t="s">
        <v>200</v>
      </c>
      <c r="D906" s="306" t="s">
        <v>1775</v>
      </c>
      <c r="E906" s="465" t="s">
        <v>254</v>
      </c>
      <c r="F906" s="465"/>
      <c r="G906" s="307" t="s">
        <v>201</v>
      </c>
      <c r="H906" s="310">
        <v>0.2228</v>
      </c>
      <c r="I906" s="309">
        <v>27.41</v>
      </c>
      <c r="J906" s="309">
        <v>6.1</v>
      </c>
    </row>
    <row r="907" spans="1:10" ht="37.5" x14ac:dyDescent="0.35">
      <c r="A907" s="311" t="s">
        <v>260</v>
      </c>
      <c r="B907" s="313" t="s">
        <v>1925</v>
      </c>
      <c r="C907" s="311" t="s">
        <v>200</v>
      </c>
      <c r="D907" s="311" t="s">
        <v>1926</v>
      </c>
      <c r="E907" s="463" t="s">
        <v>263</v>
      </c>
      <c r="F907" s="463"/>
      <c r="G907" s="312" t="s">
        <v>264</v>
      </c>
      <c r="H907" s="315">
        <v>4.6154000000000002</v>
      </c>
      <c r="I907" s="314">
        <v>2.98</v>
      </c>
      <c r="J907" s="314">
        <v>13.753892</v>
      </c>
    </row>
    <row r="908" spans="1:10" x14ac:dyDescent="0.35">
      <c r="A908" s="311" t="s">
        <v>260</v>
      </c>
      <c r="B908" s="313" t="s">
        <v>1927</v>
      </c>
      <c r="C908" s="311" t="s">
        <v>200</v>
      </c>
      <c r="D908" s="311" t="s">
        <v>1928</v>
      </c>
      <c r="E908" s="463" t="s">
        <v>263</v>
      </c>
      <c r="F908" s="463"/>
      <c r="G908" s="312" t="s">
        <v>205</v>
      </c>
      <c r="H908" s="315">
        <v>1.3512999999999999</v>
      </c>
      <c r="I908" s="314">
        <v>7.69</v>
      </c>
      <c r="J908" s="314">
        <v>10.391496999999999</v>
      </c>
    </row>
    <row r="909" spans="1:10" x14ac:dyDescent="0.35">
      <c r="A909" s="316"/>
      <c r="B909" s="316"/>
      <c r="C909" s="316"/>
      <c r="D909" s="316"/>
      <c r="E909" s="316" t="s">
        <v>275</v>
      </c>
      <c r="F909" s="317">
        <v>29.99</v>
      </c>
      <c r="G909" s="316" t="s">
        <v>276</v>
      </c>
      <c r="H909" s="317">
        <v>0</v>
      </c>
      <c r="I909" s="316" t="s">
        <v>277</v>
      </c>
      <c r="J909" s="317">
        <v>29.99</v>
      </c>
    </row>
    <row r="910" spans="1:10" x14ac:dyDescent="0.35">
      <c r="A910" s="316"/>
      <c r="B910" s="316"/>
      <c r="C910" s="316"/>
      <c r="D910" s="316"/>
      <c r="E910" s="316" t="s">
        <v>278</v>
      </c>
      <c r="F910" s="317">
        <v>13.65</v>
      </c>
      <c r="G910" s="316"/>
      <c r="H910" s="464" t="s">
        <v>279</v>
      </c>
      <c r="I910" s="464"/>
      <c r="J910" s="317">
        <v>79.25</v>
      </c>
    </row>
    <row r="911" spans="1:10" ht="15" thickBot="1" x14ac:dyDescent="0.4">
      <c r="A911" s="333"/>
      <c r="B911" s="333"/>
      <c r="C911" s="333"/>
      <c r="D911" s="333"/>
      <c r="E911" s="333"/>
      <c r="F911" s="333"/>
      <c r="G911" s="333"/>
      <c r="H911" s="335"/>
      <c r="I911" s="333"/>
      <c r="J911" s="334"/>
    </row>
    <row r="912" spans="1:10" ht="15" thickTop="1" x14ac:dyDescent="0.35">
      <c r="A912" s="332"/>
      <c r="B912" s="332"/>
      <c r="C912" s="332"/>
      <c r="D912" s="332"/>
      <c r="E912" s="332"/>
      <c r="F912" s="332"/>
      <c r="G912" s="332"/>
      <c r="H912" s="332"/>
      <c r="I912" s="332"/>
      <c r="J912" s="332"/>
    </row>
    <row r="913" spans="1:10" x14ac:dyDescent="0.35">
      <c r="A913" s="298" t="s">
        <v>549</v>
      </c>
      <c r="B913" s="300" t="s">
        <v>3</v>
      </c>
      <c r="C913" s="298" t="s">
        <v>4</v>
      </c>
      <c r="D913" s="298" t="s">
        <v>5</v>
      </c>
      <c r="E913" s="461" t="s">
        <v>249</v>
      </c>
      <c r="F913" s="461"/>
      <c r="G913" s="299" t="s">
        <v>6</v>
      </c>
      <c r="H913" s="300" t="s">
        <v>7</v>
      </c>
      <c r="I913" s="300" t="s">
        <v>8</v>
      </c>
      <c r="J913" s="300" t="s">
        <v>10</v>
      </c>
    </row>
    <row r="914" spans="1:10" ht="37.5" x14ac:dyDescent="0.35">
      <c r="A914" s="301" t="s">
        <v>246</v>
      </c>
      <c r="B914" s="303" t="s">
        <v>550</v>
      </c>
      <c r="C914" s="301" t="s">
        <v>200</v>
      </c>
      <c r="D914" s="301" t="s">
        <v>551</v>
      </c>
      <c r="E914" s="462" t="s">
        <v>1773</v>
      </c>
      <c r="F914" s="462"/>
      <c r="G914" s="302" t="s">
        <v>205</v>
      </c>
      <c r="H914" s="305">
        <v>1</v>
      </c>
      <c r="I914" s="304">
        <v>35.65</v>
      </c>
      <c r="J914" s="304">
        <v>35.65</v>
      </c>
    </row>
    <row r="915" spans="1:10" ht="25" x14ac:dyDescent="0.35">
      <c r="A915" s="306" t="s">
        <v>251</v>
      </c>
      <c r="B915" s="308" t="s">
        <v>1774</v>
      </c>
      <c r="C915" s="306" t="s">
        <v>200</v>
      </c>
      <c r="D915" s="306" t="s">
        <v>1775</v>
      </c>
      <c r="E915" s="465" t="s">
        <v>254</v>
      </c>
      <c r="F915" s="465"/>
      <c r="G915" s="307" t="s">
        <v>201</v>
      </c>
      <c r="H915" s="310">
        <v>0.13619999999999999</v>
      </c>
      <c r="I915" s="309">
        <v>27.41</v>
      </c>
      <c r="J915" s="309">
        <v>3.73</v>
      </c>
    </row>
    <row r="916" spans="1:10" ht="25" x14ac:dyDescent="0.35">
      <c r="A916" s="306" t="s">
        <v>251</v>
      </c>
      <c r="B916" s="308" t="s">
        <v>1776</v>
      </c>
      <c r="C916" s="306" t="s">
        <v>200</v>
      </c>
      <c r="D916" s="306" t="s">
        <v>1777</v>
      </c>
      <c r="E916" s="465" t="s">
        <v>254</v>
      </c>
      <c r="F916" s="465"/>
      <c r="G916" s="307" t="s">
        <v>201</v>
      </c>
      <c r="H916" s="310">
        <v>0.60389999999999999</v>
      </c>
      <c r="I916" s="309">
        <v>35.79</v>
      </c>
      <c r="J916" s="309">
        <v>21.61</v>
      </c>
    </row>
    <row r="917" spans="1:10" ht="37.5" x14ac:dyDescent="0.35">
      <c r="A917" s="311" t="s">
        <v>260</v>
      </c>
      <c r="B917" s="313" t="s">
        <v>1925</v>
      </c>
      <c r="C917" s="311" t="s">
        <v>200</v>
      </c>
      <c r="D917" s="311" t="s">
        <v>1926</v>
      </c>
      <c r="E917" s="463" t="s">
        <v>263</v>
      </c>
      <c r="F917" s="463"/>
      <c r="G917" s="312" t="s">
        <v>264</v>
      </c>
      <c r="H917" s="315">
        <v>3.4615</v>
      </c>
      <c r="I917" s="314">
        <v>2.98</v>
      </c>
      <c r="J917" s="314">
        <v>10.31527</v>
      </c>
    </row>
    <row r="918" spans="1:10" x14ac:dyDescent="0.35">
      <c r="A918" s="316"/>
      <c r="B918" s="316"/>
      <c r="C918" s="316"/>
      <c r="D918" s="316"/>
      <c r="E918" s="316" t="s">
        <v>275</v>
      </c>
      <c r="F918" s="317">
        <v>18.32</v>
      </c>
      <c r="G918" s="316" t="s">
        <v>276</v>
      </c>
      <c r="H918" s="317">
        <v>0</v>
      </c>
      <c r="I918" s="316" t="s">
        <v>277</v>
      </c>
      <c r="J918" s="317">
        <v>18.32</v>
      </c>
    </row>
    <row r="919" spans="1:10" x14ac:dyDescent="0.35">
      <c r="A919" s="316"/>
      <c r="B919" s="316"/>
      <c r="C919" s="316"/>
      <c r="D919" s="316"/>
      <c r="E919" s="316" t="s">
        <v>278</v>
      </c>
      <c r="F919" s="317">
        <v>7.41</v>
      </c>
      <c r="G919" s="316"/>
      <c r="H919" s="464" t="s">
        <v>279</v>
      </c>
      <c r="I919" s="464"/>
      <c r="J919" s="317">
        <v>43.06</v>
      </c>
    </row>
    <row r="920" spans="1:10" ht="15" thickBot="1" x14ac:dyDescent="0.4">
      <c r="A920" s="333"/>
      <c r="B920" s="333"/>
      <c r="C920" s="333"/>
      <c r="D920" s="333"/>
      <c r="E920" s="333"/>
      <c r="F920" s="333"/>
      <c r="G920" s="333"/>
      <c r="H920" s="335"/>
      <c r="I920" s="333"/>
      <c r="J920" s="334"/>
    </row>
    <row r="921" spans="1:10" ht="15" thickTop="1" x14ac:dyDescent="0.35">
      <c r="A921" s="332"/>
      <c r="B921" s="332"/>
      <c r="C921" s="332"/>
      <c r="D921" s="332"/>
      <c r="E921" s="332"/>
      <c r="F921" s="332"/>
      <c r="G921" s="332"/>
      <c r="H921" s="332"/>
      <c r="I921" s="332"/>
      <c r="J921" s="332"/>
    </row>
    <row r="922" spans="1:10" x14ac:dyDescent="0.35">
      <c r="A922" s="329" t="s">
        <v>552</v>
      </c>
      <c r="B922" s="329"/>
      <c r="C922" s="329"/>
      <c r="D922" s="329" t="s">
        <v>553</v>
      </c>
      <c r="E922" s="329"/>
      <c r="F922" s="472"/>
      <c r="G922" s="472"/>
      <c r="H922" s="330"/>
      <c r="I922" s="329"/>
      <c r="J922" s="331">
        <v>265102.5</v>
      </c>
    </row>
    <row r="923" spans="1:10" x14ac:dyDescent="0.35">
      <c r="A923" s="329" t="s">
        <v>554</v>
      </c>
      <c r="B923" s="329"/>
      <c r="C923" s="329"/>
      <c r="D923" s="329" t="s">
        <v>555</v>
      </c>
      <c r="E923" s="329"/>
      <c r="F923" s="472"/>
      <c r="G923" s="472"/>
      <c r="H923" s="330"/>
      <c r="I923" s="329"/>
      <c r="J923" s="331">
        <v>67413.509999999995</v>
      </c>
    </row>
    <row r="924" spans="1:10" x14ac:dyDescent="0.35">
      <c r="A924" s="329" t="s">
        <v>556</v>
      </c>
      <c r="B924" s="329"/>
      <c r="C924" s="329"/>
      <c r="D924" s="329" t="s">
        <v>557</v>
      </c>
      <c r="E924" s="329"/>
      <c r="F924" s="472"/>
      <c r="G924" s="472"/>
      <c r="H924" s="330"/>
      <c r="I924" s="329"/>
      <c r="J924" s="331">
        <v>67413.509999999995</v>
      </c>
    </row>
    <row r="925" spans="1:10" x14ac:dyDescent="0.35">
      <c r="A925" s="298" t="s">
        <v>558</v>
      </c>
      <c r="B925" s="300" t="s">
        <v>3</v>
      </c>
      <c r="C925" s="298" t="s">
        <v>4</v>
      </c>
      <c r="D925" s="298" t="s">
        <v>5</v>
      </c>
      <c r="E925" s="461" t="s">
        <v>249</v>
      </c>
      <c r="F925" s="461"/>
      <c r="G925" s="299" t="s">
        <v>6</v>
      </c>
      <c r="H925" s="300" t="s">
        <v>7</v>
      </c>
      <c r="I925" s="300" t="s">
        <v>8</v>
      </c>
      <c r="J925" s="300" t="s">
        <v>10</v>
      </c>
    </row>
    <row r="926" spans="1:10" ht="75" x14ac:dyDescent="0.35">
      <c r="A926" s="301" t="s">
        <v>246</v>
      </c>
      <c r="B926" s="303" t="s">
        <v>559</v>
      </c>
      <c r="C926" s="301" t="s">
        <v>200</v>
      </c>
      <c r="D926" s="301" t="s">
        <v>560</v>
      </c>
      <c r="E926" s="462" t="s">
        <v>1929</v>
      </c>
      <c r="F926" s="462"/>
      <c r="G926" s="302" t="s">
        <v>226</v>
      </c>
      <c r="H926" s="305">
        <v>1</v>
      </c>
      <c r="I926" s="304">
        <v>1354.75</v>
      </c>
      <c r="J926" s="304">
        <v>1354.75</v>
      </c>
    </row>
    <row r="927" spans="1:10" ht="50" x14ac:dyDescent="0.35">
      <c r="A927" s="306" t="s">
        <v>251</v>
      </c>
      <c r="B927" s="308" t="s">
        <v>1930</v>
      </c>
      <c r="C927" s="306" t="s">
        <v>200</v>
      </c>
      <c r="D927" s="306" t="s">
        <v>1931</v>
      </c>
      <c r="E927" s="465" t="s">
        <v>1929</v>
      </c>
      <c r="F927" s="465"/>
      <c r="G927" s="307" t="s">
        <v>226</v>
      </c>
      <c r="H927" s="310">
        <v>1</v>
      </c>
      <c r="I927" s="309">
        <v>213.14</v>
      </c>
      <c r="J927" s="309">
        <v>213.14</v>
      </c>
    </row>
    <row r="928" spans="1:10" ht="50" x14ac:dyDescent="0.35">
      <c r="A928" s="306" t="s">
        <v>251</v>
      </c>
      <c r="B928" s="308" t="s">
        <v>1932</v>
      </c>
      <c r="C928" s="306" t="s">
        <v>200</v>
      </c>
      <c r="D928" s="306" t="s">
        <v>1933</v>
      </c>
      <c r="E928" s="465" t="s">
        <v>1929</v>
      </c>
      <c r="F928" s="465"/>
      <c r="G928" s="307" t="s">
        <v>226</v>
      </c>
      <c r="H928" s="310">
        <v>1</v>
      </c>
      <c r="I928" s="309">
        <v>513.65</v>
      </c>
      <c r="J928" s="309">
        <v>513.65</v>
      </c>
    </row>
    <row r="929" spans="1:10" ht="37.5" x14ac:dyDescent="0.35">
      <c r="A929" s="306" t="s">
        <v>251</v>
      </c>
      <c r="B929" s="308" t="s">
        <v>1934</v>
      </c>
      <c r="C929" s="306" t="s">
        <v>200</v>
      </c>
      <c r="D929" s="306" t="s">
        <v>1935</v>
      </c>
      <c r="E929" s="465" t="s">
        <v>1929</v>
      </c>
      <c r="F929" s="465"/>
      <c r="G929" s="307" t="s">
        <v>208</v>
      </c>
      <c r="H929" s="310">
        <v>10.199999999999999</v>
      </c>
      <c r="I929" s="309">
        <v>12.14</v>
      </c>
      <c r="J929" s="309">
        <v>123.82</v>
      </c>
    </row>
    <row r="930" spans="1:10" ht="37.5" x14ac:dyDescent="0.35">
      <c r="A930" s="306" t="s">
        <v>251</v>
      </c>
      <c r="B930" s="308" t="s">
        <v>1936</v>
      </c>
      <c r="C930" s="306" t="s">
        <v>200</v>
      </c>
      <c r="D930" s="306" t="s">
        <v>1937</v>
      </c>
      <c r="E930" s="465" t="s">
        <v>1929</v>
      </c>
      <c r="F930" s="465"/>
      <c r="G930" s="307" t="s">
        <v>226</v>
      </c>
      <c r="H930" s="310">
        <v>1</v>
      </c>
      <c r="I930" s="309">
        <v>504.14</v>
      </c>
      <c r="J930" s="309">
        <v>504.14</v>
      </c>
    </row>
    <row r="931" spans="1:10" x14ac:dyDescent="0.35">
      <c r="A931" s="316"/>
      <c r="B931" s="316"/>
      <c r="C931" s="316"/>
      <c r="D931" s="316"/>
      <c r="E931" s="316" t="s">
        <v>275</v>
      </c>
      <c r="F931" s="317">
        <v>311.33</v>
      </c>
      <c r="G931" s="316" t="s">
        <v>276</v>
      </c>
      <c r="H931" s="317">
        <v>0</v>
      </c>
      <c r="I931" s="316" t="s">
        <v>277</v>
      </c>
      <c r="J931" s="317">
        <v>311.33</v>
      </c>
    </row>
    <row r="932" spans="1:10" x14ac:dyDescent="0.35">
      <c r="A932" s="316"/>
      <c r="B932" s="316"/>
      <c r="C932" s="316"/>
      <c r="D932" s="316"/>
      <c r="E932" s="316" t="s">
        <v>278</v>
      </c>
      <c r="F932" s="317">
        <v>281.92</v>
      </c>
      <c r="G932" s="316"/>
      <c r="H932" s="464" t="s">
        <v>279</v>
      </c>
      <c r="I932" s="464"/>
      <c r="J932" s="317">
        <v>1636.67</v>
      </c>
    </row>
    <row r="933" spans="1:10" ht="15" thickBot="1" x14ac:dyDescent="0.4">
      <c r="A933" s="333"/>
      <c r="B933" s="333"/>
      <c r="C933" s="333"/>
      <c r="D933" s="333"/>
      <c r="E933" s="333"/>
      <c r="F933" s="333"/>
      <c r="G933" s="333"/>
      <c r="H933" s="335"/>
      <c r="I933" s="333"/>
      <c r="J933" s="334"/>
    </row>
    <row r="934" spans="1:10" ht="15" thickTop="1" x14ac:dyDescent="0.35">
      <c r="A934" s="332"/>
      <c r="B934" s="332"/>
      <c r="C934" s="332"/>
      <c r="D934" s="332"/>
      <c r="E934" s="332"/>
      <c r="F934" s="332"/>
      <c r="G934" s="332"/>
      <c r="H934" s="332"/>
      <c r="I934" s="332"/>
      <c r="J934" s="332"/>
    </row>
    <row r="935" spans="1:10" x14ac:dyDescent="0.35">
      <c r="A935" s="298" t="s">
        <v>561</v>
      </c>
      <c r="B935" s="300" t="s">
        <v>3</v>
      </c>
      <c r="C935" s="298" t="s">
        <v>4</v>
      </c>
      <c r="D935" s="298" t="s">
        <v>5</v>
      </c>
      <c r="E935" s="461" t="s">
        <v>249</v>
      </c>
      <c r="F935" s="461"/>
      <c r="G935" s="299" t="s">
        <v>6</v>
      </c>
      <c r="H935" s="300" t="s">
        <v>7</v>
      </c>
      <c r="I935" s="300" t="s">
        <v>8</v>
      </c>
      <c r="J935" s="300" t="s">
        <v>10</v>
      </c>
    </row>
    <row r="936" spans="1:10" ht="75" x14ac:dyDescent="0.35">
      <c r="A936" s="301" t="s">
        <v>246</v>
      </c>
      <c r="B936" s="303" t="s">
        <v>562</v>
      </c>
      <c r="C936" s="301" t="s">
        <v>200</v>
      </c>
      <c r="D936" s="301" t="s">
        <v>563</v>
      </c>
      <c r="E936" s="462" t="s">
        <v>1929</v>
      </c>
      <c r="F936" s="462"/>
      <c r="G936" s="302" t="s">
        <v>226</v>
      </c>
      <c r="H936" s="305">
        <v>1</v>
      </c>
      <c r="I936" s="304">
        <v>1268.57</v>
      </c>
      <c r="J936" s="304">
        <v>1268.57</v>
      </c>
    </row>
    <row r="937" spans="1:10" ht="50" x14ac:dyDescent="0.35">
      <c r="A937" s="306" t="s">
        <v>251</v>
      </c>
      <c r="B937" s="308" t="s">
        <v>1938</v>
      </c>
      <c r="C937" s="306" t="s">
        <v>200</v>
      </c>
      <c r="D937" s="306" t="s">
        <v>1939</v>
      </c>
      <c r="E937" s="465" t="s">
        <v>1929</v>
      </c>
      <c r="F937" s="465"/>
      <c r="G937" s="307" t="s">
        <v>226</v>
      </c>
      <c r="H937" s="310">
        <v>1</v>
      </c>
      <c r="I937" s="309">
        <v>429.89</v>
      </c>
      <c r="J937" s="309">
        <v>429.89</v>
      </c>
    </row>
    <row r="938" spans="1:10" ht="50" x14ac:dyDescent="0.35">
      <c r="A938" s="306" t="s">
        <v>251</v>
      </c>
      <c r="B938" s="308" t="s">
        <v>1930</v>
      </c>
      <c r="C938" s="306" t="s">
        <v>200</v>
      </c>
      <c r="D938" s="306" t="s">
        <v>1931</v>
      </c>
      <c r="E938" s="465" t="s">
        <v>1929</v>
      </c>
      <c r="F938" s="465"/>
      <c r="G938" s="307" t="s">
        <v>226</v>
      </c>
      <c r="H938" s="310">
        <v>1</v>
      </c>
      <c r="I938" s="309">
        <v>213.14</v>
      </c>
      <c r="J938" s="309">
        <v>213.14</v>
      </c>
    </row>
    <row r="939" spans="1:10" ht="37.5" x14ac:dyDescent="0.35">
      <c r="A939" s="306" t="s">
        <v>251</v>
      </c>
      <c r="B939" s="308" t="s">
        <v>1934</v>
      </c>
      <c r="C939" s="306" t="s">
        <v>200</v>
      </c>
      <c r="D939" s="306" t="s">
        <v>1935</v>
      </c>
      <c r="E939" s="465" t="s">
        <v>1929</v>
      </c>
      <c r="F939" s="465"/>
      <c r="G939" s="307" t="s">
        <v>208</v>
      </c>
      <c r="H939" s="310">
        <v>10</v>
      </c>
      <c r="I939" s="309">
        <v>12.14</v>
      </c>
      <c r="J939" s="309">
        <v>121.4</v>
      </c>
    </row>
    <row r="940" spans="1:10" ht="37.5" x14ac:dyDescent="0.35">
      <c r="A940" s="306" t="s">
        <v>251</v>
      </c>
      <c r="B940" s="308" t="s">
        <v>1936</v>
      </c>
      <c r="C940" s="306" t="s">
        <v>200</v>
      </c>
      <c r="D940" s="306" t="s">
        <v>1937</v>
      </c>
      <c r="E940" s="465" t="s">
        <v>1929</v>
      </c>
      <c r="F940" s="465"/>
      <c r="G940" s="307" t="s">
        <v>226</v>
      </c>
      <c r="H940" s="310">
        <v>1</v>
      </c>
      <c r="I940" s="309">
        <v>504.14</v>
      </c>
      <c r="J940" s="309">
        <v>504.14</v>
      </c>
    </row>
    <row r="941" spans="1:10" x14ac:dyDescent="0.35">
      <c r="A941" s="316"/>
      <c r="B941" s="316"/>
      <c r="C941" s="316"/>
      <c r="D941" s="316"/>
      <c r="E941" s="316" t="s">
        <v>275</v>
      </c>
      <c r="F941" s="317">
        <v>305.56</v>
      </c>
      <c r="G941" s="316" t="s">
        <v>276</v>
      </c>
      <c r="H941" s="317">
        <v>0</v>
      </c>
      <c r="I941" s="316" t="s">
        <v>277</v>
      </c>
      <c r="J941" s="317">
        <v>305.56</v>
      </c>
    </row>
    <row r="942" spans="1:10" x14ac:dyDescent="0.35">
      <c r="A942" s="316"/>
      <c r="B942" s="316"/>
      <c r="C942" s="316"/>
      <c r="D942" s="316"/>
      <c r="E942" s="316" t="s">
        <v>278</v>
      </c>
      <c r="F942" s="317">
        <v>263.98</v>
      </c>
      <c r="G942" s="316"/>
      <c r="H942" s="464" t="s">
        <v>279</v>
      </c>
      <c r="I942" s="464"/>
      <c r="J942" s="317">
        <v>1532.55</v>
      </c>
    </row>
    <row r="943" spans="1:10" ht="15" thickBot="1" x14ac:dyDescent="0.4">
      <c r="A943" s="333"/>
      <c r="B943" s="333"/>
      <c r="C943" s="333"/>
      <c r="D943" s="333"/>
      <c r="E943" s="333"/>
      <c r="F943" s="333"/>
      <c r="G943" s="333"/>
      <c r="H943" s="335"/>
      <c r="I943" s="333"/>
      <c r="J943" s="334"/>
    </row>
    <row r="944" spans="1:10" ht="15" thickTop="1" x14ac:dyDescent="0.35">
      <c r="A944" s="332"/>
      <c r="B944" s="332"/>
      <c r="C944" s="332"/>
      <c r="D944" s="332"/>
      <c r="E944" s="332"/>
      <c r="F944" s="332"/>
      <c r="G944" s="332"/>
      <c r="H944" s="332"/>
      <c r="I944" s="332"/>
      <c r="J944" s="332"/>
    </row>
    <row r="945" spans="1:10" ht="26.5" customHeight="1" x14ac:dyDescent="0.35">
      <c r="A945" s="341" t="s">
        <v>564</v>
      </c>
      <c r="B945" s="342" t="s">
        <v>3</v>
      </c>
      <c r="C945" s="341" t="s">
        <v>4</v>
      </c>
      <c r="D945" s="341" t="s">
        <v>5</v>
      </c>
      <c r="E945" s="457" t="s">
        <v>249</v>
      </c>
      <c r="F945" s="457"/>
      <c r="G945" s="343" t="s">
        <v>6</v>
      </c>
      <c r="H945" s="342" t="s">
        <v>7</v>
      </c>
      <c r="I945" s="342" t="s">
        <v>8</v>
      </c>
      <c r="J945" s="342" t="s">
        <v>10</v>
      </c>
    </row>
    <row r="946" spans="1:10" ht="26.5" customHeight="1" x14ac:dyDescent="0.35">
      <c r="A946" s="344" t="s">
        <v>246</v>
      </c>
      <c r="B946" s="345" t="s">
        <v>565</v>
      </c>
      <c r="C946" s="344" t="s">
        <v>214</v>
      </c>
      <c r="D946" s="344" t="s">
        <v>566</v>
      </c>
      <c r="E946" s="458" t="s">
        <v>1940</v>
      </c>
      <c r="F946" s="458"/>
      <c r="G946" s="346" t="s">
        <v>205</v>
      </c>
      <c r="H946" s="347">
        <v>1</v>
      </c>
      <c r="I946" s="348">
        <v>2147.0700000000002</v>
      </c>
      <c r="J946" s="348">
        <v>2147.0700000000002</v>
      </c>
    </row>
    <row r="947" spans="1:10" ht="26.5" customHeight="1" x14ac:dyDescent="0.35">
      <c r="A947" s="349" t="s">
        <v>251</v>
      </c>
      <c r="B947" s="350" t="s">
        <v>1577</v>
      </c>
      <c r="C947" s="349" t="s">
        <v>200</v>
      </c>
      <c r="D947" s="349" t="s">
        <v>1578</v>
      </c>
      <c r="E947" s="459" t="s">
        <v>254</v>
      </c>
      <c r="F947" s="459"/>
      <c r="G947" s="351" t="s">
        <v>201</v>
      </c>
      <c r="H947" s="352">
        <v>20.603999999999999</v>
      </c>
      <c r="I947" s="353">
        <v>26.24</v>
      </c>
      <c r="J947" s="353">
        <v>540.64</v>
      </c>
    </row>
    <row r="948" spans="1:10" ht="26.5" customHeight="1" x14ac:dyDescent="0.35">
      <c r="A948" s="349" t="s">
        <v>251</v>
      </c>
      <c r="B948" s="350" t="s">
        <v>252</v>
      </c>
      <c r="C948" s="349" t="s">
        <v>200</v>
      </c>
      <c r="D948" s="349" t="s">
        <v>253</v>
      </c>
      <c r="E948" s="459" t="s">
        <v>254</v>
      </c>
      <c r="F948" s="459"/>
      <c r="G948" s="351" t="s">
        <v>201</v>
      </c>
      <c r="H948" s="352">
        <v>25.423999999999999</v>
      </c>
      <c r="I948" s="353">
        <v>32.590000000000003</v>
      </c>
      <c r="J948" s="353">
        <v>828.56</v>
      </c>
    </row>
    <row r="949" spans="1:10" ht="25" x14ac:dyDescent="0.35">
      <c r="A949" s="356" t="s">
        <v>260</v>
      </c>
      <c r="B949" s="357" t="s">
        <v>1892</v>
      </c>
      <c r="C949" s="356" t="s">
        <v>200</v>
      </c>
      <c r="D949" s="356" t="s">
        <v>1893</v>
      </c>
      <c r="E949" s="475" t="s">
        <v>263</v>
      </c>
      <c r="F949" s="475"/>
      <c r="G949" s="358" t="s">
        <v>264</v>
      </c>
      <c r="H949" s="359">
        <v>0.05</v>
      </c>
      <c r="I949" s="360">
        <v>16.32</v>
      </c>
      <c r="J949" s="360">
        <v>0.81599999999999995</v>
      </c>
    </row>
    <row r="950" spans="1:10" ht="25" x14ac:dyDescent="0.35">
      <c r="A950" s="356" t="s">
        <v>260</v>
      </c>
      <c r="B950" s="357" t="s">
        <v>265</v>
      </c>
      <c r="C950" s="356" t="s">
        <v>200</v>
      </c>
      <c r="D950" s="356" t="s">
        <v>266</v>
      </c>
      <c r="E950" s="475" t="s">
        <v>263</v>
      </c>
      <c r="F950" s="475"/>
      <c r="G950" s="358" t="s">
        <v>217</v>
      </c>
      <c r="H950" s="359">
        <v>1.2E-2</v>
      </c>
      <c r="I950" s="360">
        <v>145</v>
      </c>
      <c r="J950" s="360">
        <v>1.74</v>
      </c>
    </row>
    <row r="951" spans="1:10" ht="25" x14ac:dyDescent="0.35">
      <c r="A951" s="356" t="s">
        <v>260</v>
      </c>
      <c r="B951" s="357" t="s">
        <v>2670</v>
      </c>
      <c r="C951" s="356" t="s">
        <v>1803</v>
      </c>
      <c r="D951" s="356" t="s">
        <v>2671</v>
      </c>
      <c r="E951" s="475" t="s">
        <v>263</v>
      </c>
      <c r="F951" s="475"/>
      <c r="G951" s="358" t="s">
        <v>1991</v>
      </c>
      <c r="H951" s="359">
        <v>1.6</v>
      </c>
      <c r="I951" s="360">
        <v>44.28</v>
      </c>
      <c r="J951" s="360">
        <v>70.847999999999999</v>
      </c>
    </row>
    <row r="952" spans="1:10" ht="25" x14ac:dyDescent="0.35">
      <c r="A952" s="356" t="s">
        <v>260</v>
      </c>
      <c r="B952" s="357" t="s">
        <v>2672</v>
      </c>
      <c r="C952" s="356" t="s">
        <v>1803</v>
      </c>
      <c r="D952" s="356" t="s">
        <v>2673</v>
      </c>
      <c r="E952" s="475" t="s">
        <v>263</v>
      </c>
      <c r="F952" s="475"/>
      <c r="G952" s="358" t="s">
        <v>1834</v>
      </c>
      <c r="H952" s="359">
        <v>1.38</v>
      </c>
      <c r="I952" s="360">
        <v>232.51</v>
      </c>
      <c r="J952" s="360">
        <v>320.86380000000003</v>
      </c>
    </row>
    <row r="953" spans="1:10" ht="25" x14ac:dyDescent="0.35">
      <c r="A953" s="356" t="s">
        <v>260</v>
      </c>
      <c r="B953" s="357" t="s">
        <v>2674</v>
      </c>
      <c r="C953" s="356" t="s">
        <v>1803</v>
      </c>
      <c r="D953" s="356" t="s">
        <v>2675</v>
      </c>
      <c r="E953" s="475" t="s">
        <v>263</v>
      </c>
      <c r="F953" s="475"/>
      <c r="G953" s="358" t="s">
        <v>2295</v>
      </c>
      <c r="H953" s="359">
        <v>0.5</v>
      </c>
      <c r="I953" s="360">
        <v>33.82</v>
      </c>
      <c r="J953" s="360">
        <v>16.91</v>
      </c>
    </row>
    <row r="954" spans="1:10" x14ac:dyDescent="0.35">
      <c r="A954" s="356" t="s">
        <v>260</v>
      </c>
      <c r="B954" s="357" t="s">
        <v>2676</v>
      </c>
      <c r="C954" s="356" t="s">
        <v>1803</v>
      </c>
      <c r="D954" s="356" t="s">
        <v>2677</v>
      </c>
      <c r="E954" s="475" t="s">
        <v>263</v>
      </c>
      <c r="F954" s="475"/>
      <c r="G954" s="358" t="s">
        <v>1834</v>
      </c>
      <c r="H954" s="359">
        <v>2</v>
      </c>
      <c r="I954" s="360">
        <v>26.99</v>
      </c>
      <c r="J954" s="360">
        <v>53.98</v>
      </c>
    </row>
    <row r="955" spans="1:10" ht="37.5" x14ac:dyDescent="0.35">
      <c r="A955" s="356" t="s">
        <v>260</v>
      </c>
      <c r="B955" s="357" t="s">
        <v>2678</v>
      </c>
      <c r="C955" s="356" t="s">
        <v>1803</v>
      </c>
      <c r="D955" s="356" t="s">
        <v>2679</v>
      </c>
      <c r="E955" s="475" t="s">
        <v>263</v>
      </c>
      <c r="F955" s="475"/>
      <c r="G955" s="358" t="s">
        <v>1834</v>
      </c>
      <c r="H955" s="359">
        <v>1</v>
      </c>
      <c r="I955" s="360">
        <v>271.89999999999998</v>
      </c>
      <c r="J955" s="360">
        <v>271.89999999999998</v>
      </c>
    </row>
    <row r="956" spans="1:10" ht="37.5" x14ac:dyDescent="0.35">
      <c r="A956" s="356" t="s">
        <v>260</v>
      </c>
      <c r="B956" s="357" t="s">
        <v>2680</v>
      </c>
      <c r="C956" s="356" t="s">
        <v>200</v>
      </c>
      <c r="D956" s="356" t="s">
        <v>2681</v>
      </c>
      <c r="E956" s="475" t="s">
        <v>263</v>
      </c>
      <c r="F956" s="475"/>
      <c r="G956" s="358" t="s">
        <v>208</v>
      </c>
      <c r="H956" s="359">
        <v>1.6</v>
      </c>
      <c r="I956" s="360">
        <v>22.15</v>
      </c>
      <c r="J956" s="360">
        <v>35.44</v>
      </c>
    </row>
    <row r="957" spans="1:10" x14ac:dyDescent="0.35">
      <c r="A957" s="356" t="s">
        <v>260</v>
      </c>
      <c r="B957" s="357" t="s">
        <v>1941</v>
      </c>
      <c r="C957" s="356" t="s">
        <v>200</v>
      </c>
      <c r="D957" s="356" t="s">
        <v>1942</v>
      </c>
      <c r="E957" s="475" t="s">
        <v>263</v>
      </c>
      <c r="F957" s="475"/>
      <c r="G957" s="358" t="s">
        <v>264</v>
      </c>
      <c r="H957" s="359">
        <v>6.2</v>
      </c>
      <c r="I957" s="360">
        <v>0.87</v>
      </c>
      <c r="J957" s="360">
        <v>5.3940000000000001</v>
      </c>
    </row>
    <row r="958" spans="1:10" ht="14.5" customHeight="1" x14ac:dyDescent="0.35">
      <c r="A958" s="354"/>
      <c r="B958" s="354"/>
      <c r="C958" s="354"/>
      <c r="D958" s="354"/>
      <c r="E958" s="354" t="s">
        <v>275</v>
      </c>
      <c r="F958" s="355">
        <v>949.89</v>
      </c>
      <c r="G958" s="354" t="s">
        <v>276</v>
      </c>
      <c r="H958" s="355">
        <v>0</v>
      </c>
      <c r="I958" s="354" t="s">
        <v>277</v>
      </c>
      <c r="J958" s="355">
        <v>949.89</v>
      </c>
    </row>
    <row r="959" spans="1:10" ht="14.5" customHeight="1" x14ac:dyDescent="0.35">
      <c r="A959" s="354"/>
      <c r="B959" s="354"/>
      <c r="C959" s="354"/>
      <c r="D959" s="354"/>
      <c r="E959" s="354" t="s">
        <v>278</v>
      </c>
      <c r="F959" s="355">
        <v>446.8</v>
      </c>
      <c r="G959" s="354"/>
      <c r="H959" s="460" t="s">
        <v>279</v>
      </c>
      <c r="I959" s="460"/>
      <c r="J959" s="355">
        <v>2593.87</v>
      </c>
    </row>
    <row r="960" spans="1:10" ht="15" thickBot="1" x14ac:dyDescent="0.4">
      <c r="A960" s="333"/>
      <c r="B960" s="333"/>
      <c r="C960" s="333"/>
      <c r="D960" s="333"/>
      <c r="E960" s="333"/>
      <c r="F960" s="333"/>
      <c r="G960" s="333"/>
      <c r="H960" s="335"/>
      <c r="I960" s="333"/>
      <c r="J960" s="334"/>
    </row>
    <row r="961" spans="1:10" ht="15" thickTop="1" x14ac:dyDescent="0.35">
      <c r="A961" s="332"/>
      <c r="B961" s="332"/>
      <c r="C961" s="332"/>
      <c r="D961" s="332"/>
      <c r="E961" s="332"/>
      <c r="F961" s="332"/>
      <c r="G961" s="332"/>
      <c r="H961" s="332"/>
      <c r="I961" s="332"/>
      <c r="J961" s="332"/>
    </row>
    <row r="962" spans="1:10" x14ac:dyDescent="0.35">
      <c r="A962" s="361" t="s">
        <v>567</v>
      </c>
      <c r="B962" s="361"/>
      <c r="C962" s="361"/>
      <c r="D962" s="361" t="s">
        <v>568</v>
      </c>
      <c r="E962" s="361"/>
      <c r="F962" s="476"/>
      <c r="G962" s="476"/>
      <c r="H962" s="362"/>
      <c r="I962" s="361"/>
      <c r="J962" s="363">
        <v>105767.11</v>
      </c>
    </row>
    <row r="963" spans="1:10" x14ac:dyDescent="0.35">
      <c r="A963" s="361" t="s">
        <v>569</v>
      </c>
      <c r="B963" s="361"/>
      <c r="C963" s="361"/>
      <c r="D963" s="361" t="s">
        <v>570</v>
      </c>
      <c r="E963" s="361"/>
      <c r="F963" s="476"/>
      <c r="G963" s="476"/>
      <c r="H963" s="362"/>
      <c r="I963" s="361"/>
      <c r="J963" s="363">
        <v>91223.6</v>
      </c>
    </row>
    <row r="964" spans="1:10" x14ac:dyDescent="0.35">
      <c r="A964" s="341" t="s">
        <v>571</v>
      </c>
      <c r="B964" s="342" t="s">
        <v>3</v>
      </c>
      <c r="C964" s="341" t="s">
        <v>4</v>
      </c>
      <c r="D964" s="341" t="s">
        <v>5</v>
      </c>
      <c r="E964" s="457" t="s">
        <v>249</v>
      </c>
      <c r="F964" s="457"/>
      <c r="G964" s="343" t="s">
        <v>6</v>
      </c>
      <c r="H964" s="342" t="s">
        <v>7</v>
      </c>
      <c r="I964" s="342" t="s">
        <v>8</v>
      </c>
      <c r="J964" s="342" t="s">
        <v>10</v>
      </c>
    </row>
    <row r="965" spans="1:10" ht="26.5" customHeight="1" x14ac:dyDescent="0.35">
      <c r="A965" s="344" t="s">
        <v>246</v>
      </c>
      <c r="B965" s="345" t="s">
        <v>1456</v>
      </c>
      <c r="C965" s="344" t="s">
        <v>200</v>
      </c>
      <c r="D965" s="344" t="s">
        <v>1457</v>
      </c>
      <c r="E965" s="458" t="s">
        <v>1929</v>
      </c>
      <c r="F965" s="458"/>
      <c r="G965" s="346" t="s">
        <v>205</v>
      </c>
      <c r="H965" s="347">
        <v>1</v>
      </c>
      <c r="I965" s="348">
        <v>474.8</v>
      </c>
      <c r="J965" s="348">
        <v>474.8</v>
      </c>
    </row>
    <row r="966" spans="1:10" ht="26.5" customHeight="1" x14ac:dyDescent="0.35">
      <c r="A966" s="349" t="s">
        <v>251</v>
      </c>
      <c r="B966" s="350" t="s">
        <v>255</v>
      </c>
      <c r="C966" s="349" t="s">
        <v>200</v>
      </c>
      <c r="D966" s="349" t="s">
        <v>248</v>
      </c>
      <c r="E966" s="459" t="s">
        <v>254</v>
      </c>
      <c r="F966" s="459"/>
      <c r="G966" s="351" t="s">
        <v>201</v>
      </c>
      <c r="H966" s="352">
        <v>0.55487889999999995</v>
      </c>
      <c r="I966" s="353">
        <v>34.28</v>
      </c>
      <c r="J966" s="353">
        <v>19.02</v>
      </c>
    </row>
    <row r="967" spans="1:10" ht="26.5" customHeight="1" x14ac:dyDescent="0.35">
      <c r="A967" s="349" t="s">
        <v>251</v>
      </c>
      <c r="B967" s="350" t="s">
        <v>256</v>
      </c>
      <c r="C967" s="349" t="s">
        <v>200</v>
      </c>
      <c r="D967" s="349" t="s">
        <v>247</v>
      </c>
      <c r="E967" s="459" t="s">
        <v>254</v>
      </c>
      <c r="F967" s="459"/>
      <c r="G967" s="351" t="s">
        <v>201</v>
      </c>
      <c r="H967" s="352">
        <v>0.1568136</v>
      </c>
      <c r="I967" s="353">
        <v>25.81</v>
      </c>
      <c r="J967" s="353">
        <v>4.04</v>
      </c>
    </row>
    <row r="968" spans="1:10" ht="37.5" x14ac:dyDescent="0.35">
      <c r="A968" s="356" t="s">
        <v>260</v>
      </c>
      <c r="B968" s="357" t="s">
        <v>2506</v>
      </c>
      <c r="C968" s="356" t="s">
        <v>200</v>
      </c>
      <c r="D968" s="356" t="s">
        <v>2507</v>
      </c>
      <c r="E968" s="475" t="s">
        <v>263</v>
      </c>
      <c r="F968" s="475"/>
      <c r="G968" s="358" t="s">
        <v>226</v>
      </c>
      <c r="H968" s="359">
        <v>4.8166000000000002</v>
      </c>
      <c r="I968" s="360">
        <v>0.61</v>
      </c>
      <c r="J968" s="360">
        <v>2.938126</v>
      </c>
    </row>
    <row r="969" spans="1:10" ht="25" x14ac:dyDescent="0.35">
      <c r="A969" s="356" t="s">
        <v>260</v>
      </c>
      <c r="B969" s="357" t="s">
        <v>1914</v>
      </c>
      <c r="C969" s="356" t="s">
        <v>200</v>
      </c>
      <c r="D969" s="356" t="s">
        <v>1915</v>
      </c>
      <c r="E969" s="475" t="s">
        <v>263</v>
      </c>
      <c r="F969" s="475"/>
      <c r="G969" s="358" t="s">
        <v>1916</v>
      </c>
      <c r="H969" s="359">
        <v>0.88290000000000002</v>
      </c>
      <c r="I969" s="360">
        <v>31.17</v>
      </c>
      <c r="J969" s="360">
        <v>27.519992999999999</v>
      </c>
    </row>
    <row r="970" spans="1:10" ht="50" x14ac:dyDescent="0.35">
      <c r="A970" s="356" t="s">
        <v>260</v>
      </c>
      <c r="B970" s="357" t="s">
        <v>2536</v>
      </c>
      <c r="C970" s="356" t="s">
        <v>200</v>
      </c>
      <c r="D970" s="356" t="s">
        <v>2537</v>
      </c>
      <c r="E970" s="475" t="s">
        <v>263</v>
      </c>
      <c r="F970" s="475"/>
      <c r="G970" s="358" t="s">
        <v>208</v>
      </c>
      <c r="H970" s="359">
        <v>6.8503999999999996</v>
      </c>
      <c r="I970" s="360">
        <v>16.13</v>
      </c>
      <c r="J970" s="360">
        <v>110.49695199999999</v>
      </c>
    </row>
    <row r="971" spans="1:10" ht="50" x14ac:dyDescent="0.35">
      <c r="A971" s="356" t="s">
        <v>260</v>
      </c>
      <c r="B971" s="357" t="s">
        <v>2538</v>
      </c>
      <c r="C971" s="356" t="s">
        <v>200</v>
      </c>
      <c r="D971" s="356" t="s">
        <v>2539</v>
      </c>
      <c r="E971" s="475" t="s">
        <v>263</v>
      </c>
      <c r="F971" s="475"/>
      <c r="G971" s="358" t="s">
        <v>226</v>
      </c>
      <c r="H971" s="359">
        <v>0.54730000000000001</v>
      </c>
      <c r="I971" s="360">
        <v>567.9</v>
      </c>
      <c r="J971" s="360">
        <v>310.81166999999999</v>
      </c>
    </row>
    <row r="972" spans="1:10" ht="14.5" customHeight="1" x14ac:dyDescent="0.35">
      <c r="A972" s="354"/>
      <c r="B972" s="354"/>
      <c r="C972" s="354"/>
      <c r="D972" s="354"/>
      <c r="E972" s="354" t="s">
        <v>275</v>
      </c>
      <c r="F972" s="355">
        <v>16.32</v>
      </c>
      <c r="G972" s="354" t="s">
        <v>276</v>
      </c>
      <c r="H972" s="355">
        <v>0</v>
      </c>
      <c r="I972" s="354" t="s">
        <v>277</v>
      </c>
      <c r="J972" s="355">
        <v>16.32</v>
      </c>
    </row>
    <row r="973" spans="1:10" x14ac:dyDescent="0.35">
      <c r="A973" s="354"/>
      <c r="B973" s="354"/>
      <c r="C973" s="354"/>
      <c r="D973" s="354"/>
      <c r="E973" s="354" t="s">
        <v>278</v>
      </c>
      <c r="F973" s="355">
        <v>98.8</v>
      </c>
      <c r="G973" s="354"/>
      <c r="H973" s="460" t="s">
        <v>279</v>
      </c>
      <c r="I973" s="460"/>
      <c r="J973" s="355">
        <v>573.6</v>
      </c>
    </row>
    <row r="974" spans="1:10" ht="15" thickBot="1" x14ac:dyDescent="0.4">
      <c r="A974" s="354"/>
      <c r="B974" s="354"/>
      <c r="C974" s="354"/>
      <c r="D974" s="354"/>
      <c r="E974" s="354"/>
      <c r="F974" s="355"/>
      <c r="G974" s="354"/>
      <c r="H974" s="354"/>
      <c r="I974" s="354"/>
      <c r="J974" s="355"/>
    </row>
    <row r="975" spans="1:10" ht="15" thickTop="1" x14ac:dyDescent="0.35">
      <c r="A975" s="332"/>
      <c r="B975" s="332"/>
      <c r="C975" s="332"/>
      <c r="D975" s="332"/>
      <c r="E975" s="332"/>
      <c r="F975" s="332"/>
      <c r="G975" s="332"/>
      <c r="H975" s="332"/>
      <c r="I975" s="332"/>
      <c r="J975" s="332"/>
    </row>
    <row r="976" spans="1:10" x14ac:dyDescent="0.35">
      <c r="A976" s="341" t="s">
        <v>572</v>
      </c>
      <c r="B976" s="342" t="s">
        <v>3</v>
      </c>
      <c r="C976" s="341" t="s">
        <v>4</v>
      </c>
      <c r="D976" s="341" t="s">
        <v>5</v>
      </c>
      <c r="E976" s="457" t="s">
        <v>249</v>
      </c>
      <c r="F976" s="457"/>
      <c r="G976" s="343" t="s">
        <v>6</v>
      </c>
      <c r="H976" s="342" t="s">
        <v>7</v>
      </c>
      <c r="I976" s="342" t="s">
        <v>8</v>
      </c>
      <c r="J976" s="342" t="s">
        <v>10</v>
      </c>
    </row>
    <row r="977" spans="1:10" ht="26.5" customHeight="1" x14ac:dyDescent="0.35">
      <c r="A977" s="344" t="s">
        <v>246</v>
      </c>
      <c r="B977" s="345" t="s">
        <v>2682</v>
      </c>
      <c r="C977" s="344" t="s">
        <v>1803</v>
      </c>
      <c r="D977" s="344" t="s">
        <v>2656</v>
      </c>
      <c r="E977" s="458" t="s">
        <v>2683</v>
      </c>
      <c r="F977" s="458"/>
      <c r="G977" s="346" t="s">
        <v>205</v>
      </c>
      <c r="H977" s="347">
        <v>1</v>
      </c>
      <c r="I977" s="348">
        <v>803.7</v>
      </c>
      <c r="J977" s="348">
        <v>803.7</v>
      </c>
    </row>
    <row r="978" spans="1:10" ht="26.5" customHeight="1" x14ac:dyDescent="0.35">
      <c r="A978" s="341" t="s">
        <v>2</v>
      </c>
      <c r="B978" s="342" t="s">
        <v>3</v>
      </c>
      <c r="C978" s="341" t="s">
        <v>4</v>
      </c>
      <c r="D978" s="341" t="s">
        <v>5</v>
      </c>
      <c r="E978" s="457" t="s">
        <v>249</v>
      </c>
      <c r="F978" s="488"/>
      <c r="G978" s="343" t="s">
        <v>6</v>
      </c>
      <c r="H978" s="342" t="s">
        <v>7</v>
      </c>
      <c r="I978" s="342" t="s">
        <v>8</v>
      </c>
      <c r="J978" s="342" t="s">
        <v>10</v>
      </c>
    </row>
    <row r="979" spans="1:10" ht="26.5" customHeight="1" x14ac:dyDescent="0.35">
      <c r="A979" s="356" t="s">
        <v>260</v>
      </c>
      <c r="B979" s="357" t="s">
        <v>2684</v>
      </c>
      <c r="C979" s="356" t="s">
        <v>1803</v>
      </c>
      <c r="D979" s="356" t="s">
        <v>2685</v>
      </c>
      <c r="E979" s="475" t="s">
        <v>1692</v>
      </c>
      <c r="F979" s="475"/>
      <c r="G979" s="358" t="s">
        <v>2686</v>
      </c>
      <c r="H979" s="359">
        <v>1</v>
      </c>
      <c r="I979" s="360" t="s">
        <v>2687</v>
      </c>
      <c r="J979" s="364" t="s">
        <v>2687</v>
      </c>
    </row>
    <row r="980" spans="1:10" x14ac:dyDescent="0.35">
      <c r="A980" s="349" t="s">
        <v>246</v>
      </c>
      <c r="B980" s="350" t="s">
        <v>2688</v>
      </c>
      <c r="C980" s="349" t="s">
        <v>1803</v>
      </c>
      <c r="D980" s="349" t="s">
        <v>2689</v>
      </c>
      <c r="E980" s="459" t="s">
        <v>2690</v>
      </c>
      <c r="F980" s="459"/>
      <c r="G980" s="351" t="s">
        <v>2686</v>
      </c>
      <c r="H980" s="352">
        <v>1.5</v>
      </c>
      <c r="I980" s="353" t="s">
        <v>2691</v>
      </c>
      <c r="J980" s="365" t="s">
        <v>2692</v>
      </c>
    </row>
    <row r="981" spans="1:10" ht="37.5" x14ac:dyDescent="0.35">
      <c r="A981" s="356" t="s">
        <v>260</v>
      </c>
      <c r="B981" s="357" t="s">
        <v>2693</v>
      </c>
      <c r="C981" s="356" t="s">
        <v>1803</v>
      </c>
      <c r="D981" s="356" t="s">
        <v>2694</v>
      </c>
      <c r="E981" s="475" t="s">
        <v>263</v>
      </c>
      <c r="F981" s="475"/>
      <c r="G981" s="358" t="s">
        <v>205</v>
      </c>
      <c r="H981" s="359">
        <v>1</v>
      </c>
      <c r="I981" s="360" t="s">
        <v>2695</v>
      </c>
      <c r="J981" s="364" t="s">
        <v>2695</v>
      </c>
    </row>
    <row r="982" spans="1:10" ht="37.5" x14ac:dyDescent="0.35">
      <c r="A982" s="356" t="s">
        <v>260</v>
      </c>
      <c r="B982" s="357" t="s">
        <v>2696</v>
      </c>
      <c r="C982" s="356" t="s">
        <v>1803</v>
      </c>
      <c r="D982" s="356" t="s">
        <v>2697</v>
      </c>
      <c r="E982" s="475" t="s">
        <v>1692</v>
      </c>
      <c r="F982" s="475"/>
      <c r="G982" s="358" t="s">
        <v>2686</v>
      </c>
      <c r="H982" s="359">
        <v>1.5</v>
      </c>
      <c r="I982" s="360" t="s">
        <v>2698</v>
      </c>
      <c r="J982" s="364" t="s">
        <v>2699</v>
      </c>
    </row>
    <row r="983" spans="1:10" ht="37.5" x14ac:dyDescent="0.35">
      <c r="A983" s="349" t="s">
        <v>246</v>
      </c>
      <c r="B983" s="350" t="s">
        <v>2700</v>
      </c>
      <c r="C983" s="349" t="s">
        <v>1803</v>
      </c>
      <c r="D983" s="349" t="s">
        <v>2701</v>
      </c>
      <c r="E983" s="459" t="s">
        <v>1637</v>
      </c>
      <c r="F983" s="459"/>
      <c r="G983" s="351" t="s">
        <v>217</v>
      </c>
      <c r="H983" s="352">
        <v>3.0000000000000001E-3</v>
      </c>
      <c r="I983" s="353" t="s">
        <v>2702</v>
      </c>
      <c r="J983" s="365" t="s">
        <v>2703</v>
      </c>
    </row>
    <row r="984" spans="1:10" ht="14.5" customHeight="1" x14ac:dyDescent="0.35">
      <c r="A984" s="349" t="s">
        <v>246</v>
      </c>
      <c r="B984" s="350" t="s">
        <v>2704</v>
      </c>
      <c r="C984" s="349" t="s">
        <v>1803</v>
      </c>
      <c r="D984" s="349" t="s">
        <v>2705</v>
      </c>
      <c r="E984" s="459" t="s">
        <v>2690</v>
      </c>
      <c r="F984" s="459"/>
      <c r="G984" s="351" t="s">
        <v>2686</v>
      </c>
      <c r="H984" s="352">
        <v>1</v>
      </c>
      <c r="I984" s="353" t="s">
        <v>2706</v>
      </c>
      <c r="J984" s="365" t="s">
        <v>2706</v>
      </c>
    </row>
    <row r="985" spans="1:10" x14ac:dyDescent="0.35">
      <c r="A985" s="487" t="s">
        <v>2707</v>
      </c>
      <c r="B985" s="488"/>
      <c r="C985" s="488"/>
      <c r="D985" s="488"/>
      <c r="E985" s="488"/>
      <c r="F985" s="488"/>
      <c r="G985" s="488"/>
      <c r="H985" s="488"/>
      <c r="I985" s="488"/>
      <c r="J985" s="488"/>
    </row>
    <row r="986" spans="1:10" x14ac:dyDescent="0.35">
      <c r="A986" s="341" t="s">
        <v>2</v>
      </c>
      <c r="B986" s="342" t="s">
        <v>3</v>
      </c>
      <c r="C986" s="341" t="s">
        <v>4</v>
      </c>
      <c r="D986" s="341" t="s">
        <v>5</v>
      </c>
      <c r="E986" s="457" t="s">
        <v>249</v>
      </c>
      <c r="F986" s="488"/>
      <c r="G986" s="343" t="s">
        <v>6</v>
      </c>
      <c r="H986" s="342" t="s">
        <v>7</v>
      </c>
      <c r="I986" s="342" t="s">
        <v>8</v>
      </c>
      <c r="J986" s="342" t="s">
        <v>10</v>
      </c>
    </row>
    <row r="987" spans="1:10" ht="37.5" x14ac:dyDescent="0.35">
      <c r="A987" s="356" t="s">
        <v>260</v>
      </c>
      <c r="B987" s="357" t="s">
        <v>2684</v>
      </c>
      <c r="C987" s="356" t="s">
        <v>1803</v>
      </c>
      <c r="D987" s="356" t="s">
        <v>2685</v>
      </c>
      <c r="E987" s="475" t="s">
        <v>1692</v>
      </c>
      <c r="F987" s="475"/>
      <c r="G987" s="358" t="s">
        <v>2686</v>
      </c>
      <c r="H987" s="359">
        <v>1</v>
      </c>
      <c r="I987" s="360" t="s">
        <v>2687</v>
      </c>
      <c r="J987" s="364" t="s">
        <v>2687</v>
      </c>
    </row>
    <row r="988" spans="1:10" x14ac:dyDescent="0.35">
      <c r="A988" s="356" t="s">
        <v>260</v>
      </c>
      <c r="B988" s="357" t="s">
        <v>2708</v>
      </c>
      <c r="C988" s="356" t="s">
        <v>1803</v>
      </c>
      <c r="D988" s="356" t="s">
        <v>2709</v>
      </c>
      <c r="E988" s="475" t="s">
        <v>263</v>
      </c>
      <c r="F988" s="475"/>
      <c r="G988" s="358" t="s">
        <v>1834</v>
      </c>
      <c r="H988" s="359">
        <v>3.7680000000000001E-3</v>
      </c>
      <c r="I988" s="360" t="s">
        <v>2710</v>
      </c>
      <c r="J988" s="364" t="s">
        <v>2711</v>
      </c>
    </row>
    <row r="989" spans="1:10" x14ac:dyDescent="0.35">
      <c r="A989" s="356" t="s">
        <v>260</v>
      </c>
      <c r="B989" s="357" t="s">
        <v>2712</v>
      </c>
      <c r="C989" s="356" t="s">
        <v>1803</v>
      </c>
      <c r="D989" s="356" t="s">
        <v>2713</v>
      </c>
      <c r="E989" s="475" t="s">
        <v>263</v>
      </c>
      <c r="F989" s="475"/>
      <c r="G989" s="358" t="s">
        <v>1834</v>
      </c>
      <c r="H989" s="359">
        <v>0.20767920000000001</v>
      </c>
      <c r="I989" s="360" t="s">
        <v>2714</v>
      </c>
      <c r="J989" s="364" t="s">
        <v>2715</v>
      </c>
    </row>
    <row r="990" spans="1:10" ht="37.5" x14ac:dyDescent="0.35">
      <c r="A990" s="356" t="s">
        <v>260</v>
      </c>
      <c r="B990" s="357" t="s">
        <v>2716</v>
      </c>
      <c r="C990" s="356" t="s">
        <v>1803</v>
      </c>
      <c r="D990" s="356" t="s">
        <v>2717</v>
      </c>
      <c r="E990" s="475" t="s">
        <v>263</v>
      </c>
      <c r="F990" s="475"/>
      <c r="G990" s="358" t="s">
        <v>1834</v>
      </c>
      <c r="H990" s="359">
        <v>5.0239999999999996E-4</v>
      </c>
      <c r="I990" s="360" t="s">
        <v>2718</v>
      </c>
      <c r="J990" s="364" t="s">
        <v>2719</v>
      </c>
    </row>
    <row r="991" spans="1:10" x14ac:dyDescent="0.35">
      <c r="A991" s="356" t="s">
        <v>260</v>
      </c>
      <c r="B991" s="357" t="s">
        <v>2720</v>
      </c>
      <c r="C991" s="356" t="s">
        <v>1803</v>
      </c>
      <c r="D991" s="356" t="s">
        <v>2721</v>
      </c>
      <c r="E991" s="475" t="s">
        <v>263</v>
      </c>
      <c r="F991" s="475"/>
      <c r="G991" s="358" t="s">
        <v>2722</v>
      </c>
      <c r="H991" s="359">
        <v>2.0095999999999998E-3</v>
      </c>
      <c r="I991" s="360" t="s">
        <v>2723</v>
      </c>
      <c r="J991" s="364" t="s">
        <v>2719</v>
      </c>
    </row>
    <row r="992" spans="1:10" ht="37.5" x14ac:dyDescent="0.35">
      <c r="A992" s="356" t="s">
        <v>260</v>
      </c>
      <c r="B992" s="357" t="s">
        <v>2724</v>
      </c>
      <c r="C992" s="356" t="s">
        <v>1803</v>
      </c>
      <c r="D992" s="356" t="s">
        <v>2725</v>
      </c>
      <c r="E992" s="475" t="s">
        <v>263</v>
      </c>
      <c r="F992" s="475"/>
      <c r="G992" s="358" t="s">
        <v>1834</v>
      </c>
      <c r="H992" s="359">
        <v>3.0239999999999998E-4</v>
      </c>
      <c r="I992" s="360" t="s">
        <v>2726</v>
      </c>
      <c r="J992" s="364" t="s">
        <v>2727</v>
      </c>
    </row>
    <row r="993" spans="1:10" x14ac:dyDescent="0.35">
      <c r="A993" s="356" t="s">
        <v>260</v>
      </c>
      <c r="B993" s="357" t="s">
        <v>2728</v>
      </c>
      <c r="C993" s="356" t="s">
        <v>1803</v>
      </c>
      <c r="D993" s="356" t="s">
        <v>2729</v>
      </c>
      <c r="E993" s="475" t="s">
        <v>1986</v>
      </c>
      <c r="F993" s="475"/>
      <c r="G993" s="358" t="s">
        <v>2730</v>
      </c>
      <c r="H993" s="359">
        <v>1.0047999999999999E-3</v>
      </c>
      <c r="I993" s="360" t="s">
        <v>2731</v>
      </c>
      <c r="J993" s="364" t="s">
        <v>2732</v>
      </c>
    </row>
    <row r="994" spans="1:10" ht="37.5" x14ac:dyDescent="0.35">
      <c r="A994" s="356" t="s">
        <v>260</v>
      </c>
      <c r="B994" s="357" t="s">
        <v>2733</v>
      </c>
      <c r="C994" s="356" t="s">
        <v>1803</v>
      </c>
      <c r="D994" s="356" t="s">
        <v>2734</v>
      </c>
      <c r="E994" s="475" t="s">
        <v>263</v>
      </c>
      <c r="F994" s="475"/>
      <c r="G994" s="358" t="s">
        <v>2735</v>
      </c>
      <c r="H994" s="359">
        <v>2.0095999999999998E-3</v>
      </c>
      <c r="I994" s="360" t="s">
        <v>2736</v>
      </c>
      <c r="J994" s="364" t="s">
        <v>2737</v>
      </c>
    </row>
    <row r="995" spans="1:10" ht="25" x14ac:dyDescent="0.35">
      <c r="A995" s="356" t="s">
        <v>260</v>
      </c>
      <c r="B995" s="357" t="s">
        <v>2738</v>
      </c>
      <c r="C995" s="356" t="s">
        <v>1803</v>
      </c>
      <c r="D995" s="356" t="s">
        <v>2739</v>
      </c>
      <c r="E995" s="475" t="s">
        <v>1986</v>
      </c>
      <c r="F995" s="475"/>
      <c r="G995" s="358" t="s">
        <v>1834</v>
      </c>
      <c r="H995" s="359">
        <v>0.25572159999999999</v>
      </c>
      <c r="I995" s="360" t="s">
        <v>2740</v>
      </c>
      <c r="J995" s="364" t="s">
        <v>2741</v>
      </c>
    </row>
    <row r="996" spans="1:10" x14ac:dyDescent="0.35">
      <c r="A996" s="356" t="s">
        <v>260</v>
      </c>
      <c r="B996" s="357" t="s">
        <v>2742</v>
      </c>
      <c r="C996" s="356" t="s">
        <v>1803</v>
      </c>
      <c r="D996" s="356" t="s">
        <v>2743</v>
      </c>
      <c r="E996" s="475" t="s">
        <v>1986</v>
      </c>
      <c r="F996" s="475"/>
      <c r="G996" s="358" t="s">
        <v>1834</v>
      </c>
      <c r="H996" s="359">
        <v>1.1304E-2</v>
      </c>
      <c r="I996" s="360" t="s">
        <v>2744</v>
      </c>
      <c r="J996" s="364" t="s">
        <v>2737</v>
      </c>
    </row>
    <row r="997" spans="1:10" x14ac:dyDescent="0.35">
      <c r="A997" s="356" t="s">
        <v>260</v>
      </c>
      <c r="B997" s="357" t="s">
        <v>2745</v>
      </c>
      <c r="C997" s="356" t="s">
        <v>1803</v>
      </c>
      <c r="D997" s="356" t="s">
        <v>2746</v>
      </c>
      <c r="E997" s="475" t="s">
        <v>263</v>
      </c>
      <c r="F997" s="475"/>
      <c r="G997" s="358" t="s">
        <v>1834</v>
      </c>
      <c r="H997" s="359">
        <v>0.25572159999999999</v>
      </c>
      <c r="I997" s="360" t="s">
        <v>2747</v>
      </c>
      <c r="J997" s="364" t="s">
        <v>2748</v>
      </c>
    </row>
    <row r="998" spans="1:10" x14ac:dyDescent="0.35">
      <c r="A998" s="356" t="s">
        <v>260</v>
      </c>
      <c r="B998" s="357" t="s">
        <v>2749</v>
      </c>
      <c r="C998" s="356" t="s">
        <v>1803</v>
      </c>
      <c r="D998" s="356" t="s">
        <v>2750</v>
      </c>
      <c r="E998" s="475" t="s">
        <v>263</v>
      </c>
      <c r="F998" s="475"/>
      <c r="G998" s="358" t="s">
        <v>1834</v>
      </c>
      <c r="H998" s="359">
        <v>4.5360000000000002E-4</v>
      </c>
      <c r="I998" s="360" t="s">
        <v>2751</v>
      </c>
      <c r="J998" s="364" t="s">
        <v>2752</v>
      </c>
    </row>
    <row r="999" spans="1:10" x14ac:dyDescent="0.35">
      <c r="A999" s="356" t="s">
        <v>260</v>
      </c>
      <c r="B999" s="357" t="s">
        <v>2753</v>
      </c>
      <c r="C999" s="356" t="s">
        <v>1803</v>
      </c>
      <c r="D999" s="356" t="s">
        <v>2754</v>
      </c>
      <c r="E999" s="475" t="s">
        <v>263</v>
      </c>
      <c r="F999" s="475"/>
      <c r="G999" s="358" t="s">
        <v>1834</v>
      </c>
      <c r="H999" s="359">
        <v>1.1304E-2</v>
      </c>
      <c r="I999" s="360" t="s">
        <v>2755</v>
      </c>
      <c r="J999" s="364" t="s">
        <v>2727</v>
      </c>
    </row>
    <row r="1000" spans="1:10" x14ac:dyDescent="0.35">
      <c r="A1000" s="356" t="s">
        <v>260</v>
      </c>
      <c r="B1000" s="357" t="s">
        <v>2756</v>
      </c>
      <c r="C1000" s="356" t="s">
        <v>1803</v>
      </c>
      <c r="D1000" s="356" t="s">
        <v>2757</v>
      </c>
      <c r="E1000" s="475" t="s">
        <v>263</v>
      </c>
      <c r="F1000" s="475"/>
      <c r="G1000" s="358" t="s">
        <v>1834</v>
      </c>
      <c r="H1000" s="359">
        <v>4.5215999999999998E-3</v>
      </c>
      <c r="I1000" s="360" t="s">
        <v>2758</v>
      </c>
      <c r="J1000" s="364" t="s">
        <v>2759</v>
      </c>
    </row>
    <row r="1001" spans="1:10" ht="37.5" x14ac:dyDescent="0.35">
      <c r="A1001" s="356" t="s">
        <v>260</v>
      </c>
      <c r="B1001" s="357" t="s">
        <v>2760</v>
      </c>
      <c r="C1001" s="356" t="s">
        <v>1803</v>
      </c>
      <c r="D1001" s="356" t="s">
        <v>2761</v>
      </c>
      <c r="E1001" s="475" t="s">
        <v>263</v>
      </c>
      <c r="F1001" s="475"/>
      <c r="G1001" s="358" t="s">
        <v>1834</v>
      </c>
      <c r="H1001" s="359">
        <v>1.5072E-3</v>
      </c>
      <c r="I1001" s="360" t="s">
        <v>2762</v>
      </c>
      <c r="J1001" s="364" t="s">
        <v>2763</v>
      </c>
    </row>
    <row r="1002" spans="1:10" x14ac:dyDescent="0.35">
      <c r="A1002" s="356" t="s">
        <v>260</v>
      </c>
      <c r="B1002" s="357" t="s">
        <v>2764</v>
      </c>
      <c r="C1002" s="356" t="s">
        <v>1803</v>
      </c>
      <c r="D1002" s="356" t="s">
        <v>2765</v>
      </c>
      <c r="E1002" s="475" t="s">
        <v>263</v>
      </c>
      <c r="F1002" s="475"/>
      <c r="G1002" s="358" t="s">
        <v>1834</v>
      </c>
      <c r="H1002" s="359">
        <v>1.5119999999999999E-4</v>
      </c>
      <c r="I1002" s="360" t="s">
        <v>2766</v>
      </c>
      <c r="J1002" s="364" t="s">
        <v>2752</v>
      </c>
    </row>
    <row r="1003" spans="1:10" x14ac:dyDescent="0.35">
      <c r="A1003" s="356" t="s">
        <v>260</v>
      </c>
      <c r="B1003" s="357" t="s">
        <v>2767</v>
      </c>
      <c r="C1003" s="356" t="s">
        <v>1803</v>
      </c>
      <c r="D1003" s="356" t="s">
        <v>2768</v>
      </c>
      <c r="E1003" s="475" t="s">
        <v>263</v>
      </c>
      <c r="F1003" s="475"/>
      <c r="G1003" s="358" t="s">
        <v>1834</v>
      </c>
      <c r="H1003" s="359">
        <v>3.0239999999999998E-4</v>
      </c>
      <c r="I1003" s="360" t="s">
        <v>2769</v>
      </c>
      <c r="J1003" s="364" t="s">
        <v>2719</v>
      </c>
    </row>
    <row r="1004" spans="1:10" ht="37.5" x14ac:dyDescent="0.35">
      <c r="A1004" s="356" t="s">
        <v>260</v>
      </c>
      <c r="B1004" s="357" t="s">
        <v>2770</v>
      </c>
      <c r="C1004" s="356" t="s">
        <v>1803</v>
      </c>
      <c r="D1004" s="356" t="s">
        <v>2771</v>
      </c>
      <c r="E1004" s="475" t="s">
        <v>263</v>
      </c>
      <c r="F1004" s="475"/>
      <c r="G1004" s="358" t="s">
        <v>2735</v>
      </c>
      <c r="H1004" s="359">
        <v>5.7775999999999999E-3</v>
      </c>
      <c r="I1004" s="360" t="s">
        <v>2772</v>
      </c>
      <c r="J1004" s="364" t="s">
        <v>2773</v>
      </c>
    </row>
    <row r="1005" spans="1:10" x14ac:dyDescent="0.35">
      <c r="A1005" s="356" t="s">
        <v>260</v>
      </c>
      <c r="B1005" s="357" t="s">
        <v>2774</v>
      </c>
      <c r="C1005" s="356" t="s">
        <v>1803</v>
      </c>
      <c r="D1005" s="356" t="s">
        <v>2775</v>
      </c>
      <c r="E1005" s="475" t="s">
        <v>263</v>
      </c>
      <c r="F1005" s="475"/>
      <c r="G1005" s="358" t="s">
        <v>1834</v>
      </c>
      <c r="H1005" s="359">
        <v>1.1304E-2</v>
      </c>
      <c r="I1005" s="360" t="s">
        <v>2776</v>
      </c>
      <c r="J1005" s="364" t="s">
        <v>2777</v>
      </c>
    </row>
    <row r="1006" spans="1:10" ht="37.5" x14ac:dyDescent="0.35">
      <c r="A1006" s="356" t="s">
        <v>260</v>
      </c>
      <c r="B1006" s="357" t="s">
        <v>2693</v>
      </c>
      <c r="C1006" s="356" t="s">
        <v>1803</v>
      </c>
      <c r="D1006" s="356" t="s">
        <v>2694</v>
      </c>
      <c r="E1006" s="475" t="s">
        <v>263</v>
      </c>
      <c r="F1006" s="475"/>
      <c r="G1006" s="358" t="s">
        <v>205</v>
      </c>
      <c r="H1006" s="359">
        <v>1</v>
      </c>
      <c r="I1006" s="360" t="s">
        <v>2695</v>
      </c>
      <c r="J1006" s="364" t="s">
        <v>2695</v>
      </c>
    </row>
    <row r="1007" spans="1:10" ht="37.5" x14ac:dyDescent="0.35">
      <c r="A1007" s="356" t="s">
        <v>260</v>
      </c>
      <c r="B1007" s="357" t="s">
        <v>2696</v>
      </c>
      <c r="C1007" s="356" t="s">
        <v>1803</v>
      </c>
      <c r="D1007" s="356" t="s">
        <v>2697</v>
      </c>
      <c r="E1007" s="475" t="s">
        <v>1692</v>
      </c>
      <c r="F1007" s="475"/>
      <c r="G1007" s="358" t="s">
        <v>2686</v>
      </c>
      <c r="H1007" s="359">
        <v>1.512</v>
      </c>
      <c r="I1007" s="360" t="s">
        <v>2698</v>
      </c>
      <c r="J1007" s="364" t="s">
        <v>2778</v>
      </c>
    </row>
    <row r="1008" spans="1:10" ht="37.5" x14ac:dyDescent="0.35">
      <c r="A1008" s="356" t="s">
        <v>260</v>
      </c>
      <c r="B1008" s="357" t="s">
        <v>2779</v>
      </c>
      <c r="C1008" s="356" t="s">
        <v>1803</v>
      </c>
      <c r="D1008" s="356" t="s">
        <v>2780</v>
      </c>
      <c r="E1008" s="475" t="s">
        <v>263</v>
      </c>
      <c r="F1008" s="475"/>
      <c r="G1008" s="358" t="s">
        <v>2300</v>
      </c>
      <c r="H1008" s="359">
        <v>1.3566</v>
      </c>
      <c r="I1008" s="360" t="s">
        <v>2781</v>
      </c>
      <c r="J1008" s="364" t="s">
        <v>2782</v>
      </c>
    </row>
    <row r="1009" spans="1:10" ht="37.5" x14ac:dyDescent="0.35">
      <c r="A1009" s="356" t="s">
        <v>260</v>
      </c>
      <c r="B1009" s="357" t="s">
        <v>2783</v>
      </c>
      <c r="C1009" s="356" t="s">
        <v>1803</v>
      </c>
      <c r="D1009" s="356" t="s">
        <v>2784</v>
      </c>
      <c r="E1009" s="475" t="s">
        <v>263</v>
      </c>
      <c r="F1009" s="475"/>
      <c r="G1009" s="358" t="s">
        <v>217</v>
      </c>
      <c r="H1009" s="359">
        <v>3.2399999999999998E-3</v>
      </c>
      <c r="I1009" s="360" t="s">
        <v>2785</v>
      </c>
      <c r="J1009" s="364" t="s">
        <v>2786</v>
      </c>
    </row>
    <row r="1010" spans="1:10" x14ac:dyDescent="0.35">
      <c r="A1010" s="356" t="s">
        <v>260</v>
      </c>
      <c r="B1010" s="357" t="s">
        <v>2787</v>
      </c>
      <c r="C1010" s="356" t="s">
        <v>1803</v>
      </c>
      <c r="D1010" s="356" t="s">
        <v>2788</v>
      </c>
      <c r="E1010" s="475" t="s">
        <v>263</v>
      </c>
      <c r="F1010" s="475"/>
      <c r="G1010" s="358" t="s">
        <v>1834</v>
      </c>
      <c r="H1010" s="359">
        <v>1E-4</v>
      </c>
      <c r="I1010" s="360" t="s">
        <v>2789</v>
      </c>
      <c r="J1010" s="364" t="s">
        <v>2752</v>
      </c>
    </row>
    <row r="1011" spans="1:10" x14ac:dyDescent="0.35">
      <c r="A1011" s="356" t="s">
        <v>260</v>
      </c>
      <c r="B1011" s="357" t="s">
        <v>2790</v>
      </c>
      <c r="C1011" s="356" t="s">
        <v>1803</v>
      </c>
      <c r="D1011" s="356" t="s">
        <v>2791</v>
      </c>
      <c r="E1011" s="475" t="s">
        <v>263</v>
      </c>
      <c r="F1011" s="475"/>
      <c r="G1011" s="358" t="s">
        <v>1834</v>
      </c>
      <c r="H1011" s="359">
        <v>4.0000000000000002E-4</v>
      </c>
      <c r="I1011" s="360" t="s">
        <v>2792</v>
      </c>
      <c r="J1011" s="364" t="s">
        <v>2752</v>
      </c>
    </row>
    <row r="1012" spans="1:10" x14ac:dyDescent="0.35">
      <c r="A1012" s="356" t="s">
        <v>260</v>
      </c>
      <c r="B1012" s="357" t="s">
        <v>2793</v>
      </c>
      <c r="C1012" s="356" t="s">
        <v>1803</v>
      </c>
      <c r="D1012" s="356" t="s">
        <v>2794</v>
      </c>
      <c r="E1012" s="475" t="s">
        <v>263</v>
      </c>
      <c r="F1012" s="475"/>
      <c r="G1012" s="358" t="s">
        <v>1834</v>
      </c>
      <c r="H1012" s="359">
        <v>1E-4</v>
      </c>
      <c r="I1012" s="360" t="s">
        <v>2795</v>
      </c>
      <c r="J1012" s="364" t="s">
        <v>2752</v>
      </c>
    </row>
    <row r="1013" spans="1:10" x14ac:dyDescent="0.35">
      <c r="A1013" s="356" t="s">
        <v>260</v>
      </c>
      <c r="B1013" s="357" t="s">
        <v>2796</v>
      </c>
      <c r="C1013" s="356" t="s">
        <v>1803</v>
      </c>
      <c r="D1013" s="356" t="s">
        <v>2797</v>
      </c>
      <c r="E1013" s="475" t="s">
        <v>263</v>
      </c>
      <c r="F1013" s="475"/>
      <c r="G1013" s="358" t="s">
        <v>1834</v>
      </c>
      <c r="H1013" s="359">
        <v>2.0000000000000001E-4</v>
      </c>
      <c r="I1013" s="360" t="s">
        <v>2798</v>
      </c>
      <c r="J1013" s="364" t="s">
        <v>2752</v>
      </c>
    </row>
    <row r="1014" spans="1:10" x14ac:dyDescent="0.35">
      <c r="A1014" s="356" t="s">
        <v>260</v>
      </c>
      <c r="B1014" s="357" t="s">
        <v>2799</v>
      </c>
      <c r="C1014" s="356" t="s">
        <v>1803</v>
      </c>
      <c r="D1014" s="356" t="s">
        <v>2800</v>
      </c>
      <c r="E1014" s="475" t="s">
        <v>263</v>
      </c>
      <c r="F1014" s="475"/>
      <c r="G1014" s="358" t="s">
        <v>2801</v>
      </c>
      <c r="H1014" s="359">
        <v>6.9999999999999999E-4</v>
      </c>
      <c r="I1014" s="360" t="s">
        <v>2802</v>
      </c>
      <c r="J1014" s="364" t="s">
        <v>2752</v>
      </c>
    </row>
    <row r="1015" spans="1:10" x14ac:dyDescent="0.35">
      <c r="A1015" s="356" t="s">
        <v>260</v>
      </c>
      <c r="B1015" s="357" t="s">
        <v>2803</v>
      </c>
      <c r="C1015" s="356" t="s">
        <v>1803</v>
      </c>
      <c r="D1015" s="356" t="s">
        <v>2804</v>
      </c>
      <c r="E1015" s="475" t="s">
        <v>263</v>
      </c>
      <c r="F1015" s="475"/>
      <c r="G1015" s="358" t="s">
        <v>1834</v>
      </c>
      <c r="H1015" s="359">
        <v>6.9999999999999999E-4</v>
      </c>
      <c r="I1015" s="360" t="s">
        <v>2805</v>
      </c>
      <c r="J1015" s="364" t="s">
        <v>2752</v>
      </c>
    </row>
    <row r="1016" spans="1:10" x14ac:dyDescent="0.35">
      <c r="A1016" s="356" t="s">
        <v>260</v>
      </c>
      <c r="B1016" s="357" t="s">
        <v>2806</v>
      </c>
      <c r="C1016" s="356" t="s">
        <v>1803</v>
      </c>
      <c r="D1016" s="356" t="s">
        <v>2807</v>
      </c>
      <c r="E1016" s="475" t="s">
        <v>263</v>
      </c>
      <c r="F1016" s="475"/>
      <c r="G1016" s="358" t="s">
        <v>1834</v>
      </c>
      <c r="H1016" s="359">
        <v>4.0000000000000002E-4</v>
      </c>
      <c r="I1016" s="360" t="s">
        <v>2808</v>
      </c>
      <c r="J1016" s="364" t="s">
        <v>2752</v>
      </c>
    </row>
    <row r="1017" spans="1:10" x14ac:dyDescent="0.35">
      <c r="A1017" s="356" t="s">
        <v>260</v>
      </c>
      <c r="B1017" s="357" t="s">
        <v>2809</v>
      </c>
      <c r="C1017" s="356" t="s">
        <v>1803</v>
      </c>
      <c r="D1017" s="356" t="s">
        <v>2810</v>
      </c>
      <c r="E1017" s="475" t="s">
        <v>263</v>
      </c>
      <c r="F1017" s="475"/>
      <c r="G1017" s="358" t="s">
        <v>1834</v>
      </c>
      <c r="H1017" s="359">
        <v>1E-4</v>
      </c>
      <c r="I1017" s="360" t="s">
        <v>2811</v>
      </c>
      <c r="J1017" s="364" t="s">
        <v>2812</v>
      </c>
    </row>
    <row r="1018" spans="1:10" x14ac:dyDescent="0.35">
      <c r="A1018" s="356" t="s">
        <v>260</v>
      </c>
      <c r="B1018" s="357" t="s">
        <v>2813</v>
      </c>
      <c r="C1018" s="356" t="s">
        <v>1803</v>
      </c>
      <c r="D1018" s="356" t="s">
        <v>2814</v>
      </c>
      <c r="E1018" s="475" t="s">
        <v>263</v>
      </c>
      <c r="F1018" s="475"/>
      <c r="G1018" s="358" t="s">
        <v>1834</v>
      </c>
      <c r="H1018" s="359">
        <v>2.0000000000000001E-4</v>
      </c>
      <c r="I1018" s="360" t="s">
        <v>2815</v>
      </c>
      <c r="J1018" s="364" t="s">
        <v>2752</v>
      </c>
    </row>
    <row r="1019" spans="1:10" ht="25" x14ac:dyDescent="0.35">
      <c r="A1019" s="356" t="s">
        <v>260</v>
      </c>
      <c r="B1019" s="357" t="s">
        <v>2816</v>
      </c>
      <c r="C1019" s="356" t="s">
        <v>1803</v>
      </c>
      <c r="D1019" s="356" t="s">
        <v>2817</v>
      </c>
      <c r="E1019" s="475" t="s">
        <v>263</v>
      </c>
      <c r="F1019" s="475"/>
      <c r="G1019" s="358" t="s">
        <v>1834</v>
      </c>
      <c r="H1019" s="359">
        <v>5.0000000000000001E-4</v>
      </c>
      <c r="I1019" s="360" t="s">
        <v>2818</v>
      </c>
      <c r="J1019" s="364" t="s">
        <v>2752</v>
      </c>
    </row>
    <row r="1020" spans="1:10" x14ac:dyDescent="0.35">
      <c r="A1020" s="356" t="s">
        <v>260</v>
      </c>
      <c r="B1020" s="357" t="s">
        <v>2819</v>
      </c>
      <c r="C1020" s="356" t="s">
        <v>1803</v>
      </c>
      <c r="D1020" s="356" t="s">
        <v>2820</v>
      </c>
      <c r="E1020" s="475" t="s">
        <v>263</v>
      </c>
      <c r="F1020" s="475"/>
      <c r="G1020" s="358" t="s">
        <v>1834</v>
      </c>
      <c r="H1020" s="359">
        <v>2.0000000000000001E-4</v>
      </c>
      <c r="I1020" s="360" t="s">
        <v>2821</v>
      </c>
      <c r="J1020" s="364" t="s">
        <v>2752</v>
      </c>
    </row>
    <row r="1021" spans="1:10" x14ac:dyDescent="0.35">
      <c r="A1021" s="354"/>
      <c r="B1021" s="354"/>
      <c r="C1021" s="354"/>
      <c r="D1021" s="354"/>
      <c r="E1021" s="354" t="s">
        <v>275</v>
      </c>
      <c r="F1021" s="355">
        <v>42.48</v>
      </c>
      <c r="G1021" s="354" t="s">
        <v>276</v>
      </c>
      <c r="H1021" s="355">
        <v>0</v>
      </c>
      <c r="I1021" s="354" t="s">
        <v>277</v>
      </c>
      <c r="J1021" s="355">
        <v>42.48</v>
      </c>
    </row>
    <row r="1022" spans="1:10" x14ac:dyDescent="0.35">
      <c r="A1022" s="354"/>
      <c r="B1022" s="354"/>
      <c r="C1022" s="354"/>
      <c r="D1022" s="354"/>
      <c r="E1022" s="354" t="s">
        <v>278</v>
      </c>
      <c r="F1022" s="355">
        <v>167.24</v>
      </c>
      <c r="G1022" s="354"/>
      <c r="H1022" s="460" t="s">
        <v>279</v>
      </c>
      <c r="I1022" s="460"/>
      <c r="J1022" s="355">
        <v>970.94</v>
      </c>
    </row>
    <row r="1023" spans="1:10" ht="15" thickBot="1" x14ac:dyDescent="0.4">
      <c r="A1023" s="333"/>
      <c r="B1023" s="333"/>
      <c r="C1023" s="333"/>
      <c r="D1023" s="333"/>
      <c r="E1023" s="333"/>
      <c r="F1023" s="333"/>
      <c r="G1023" s="333"/>
      <c r="H1023" s="335"/>
      <c r="I1023" s="333"/>
      <c r="J1023" s="334"/>
    </row>
    <row r="1024" spans="1:10" ht="15" thickTop="1" x14ac:dyDescent="0.35">
      <c r="A1024" s="332"/>
      <c r="B1024" s="332"/>
      <c r="C1024" s="332"/>
      <c r="D1024" s="332"/>
      <c r="E1024" s="332"/>
      <c r="F1024" s="332"/>
      <c r="G1024" s="332"/>
      <c r="H1024" s="332"/>
      <c r="I1024" s="332"/>
      <c r="J1024" s="332"/>
    </row>
    <row r="1025" spans="1:10" x14ac:dyDescent="0.35">
      <c r="A1025" s="341" t="s">
        <v>573</v>
      </c>
      <c r="B1025" s="342" t="s">
        <v>3</v>
      </c>
      <c r="C1025" s="341" t="s">
        <v>4</v>
      </c>
      <c r="D1025" s="341" t="s">
        <v>5</v>
      </c>
      <c r="E1025" s="457" t="s">
        <v>249</v>
      </c>
      <c r="F1025" s="457"/>
      <c r="G1025" s="343" t="s">
        <v>6</v>
      </c>
      <c r="H1025" s="342" t="s">
        <v>7</v>
      </c>
      <c r="I1025" s="342" t="s">
        <v>8</v>
      </c>
      <c r="J1025" s="342" t="s">
        <v>10</v>
      </c>
    </row>
    <row r="1026" spans="1:10" ht="26.5" customHeight="1" x14ac:dyDescent="0.35">
      <c r="A1026" s="344" t="s">
        <v>246</v>
      </c>
      <c r="B1026" s="345" t="s">
        <v>574</v>
      </c>
      <c r="C1026" s="344" t="s">
        <v>214</v>
      </c>
      <c r="D1026" s="344" t="s">
        <v>575</v>
      </c>
      <c r="E1026" s="458" t="s">
        <v>1940</v>
      </c>
      <c r="F1026" s="458"/>
      <c r="G1026" s="346" t="s">
        <v>205</v>
      </c>
      <c r="H1026" s="347">
        <v>1</v>
      </c>
      <c r="I1026" s="348">
        <v>1514.58</v>
      </c>
      <c r="J1026" s="348">
        <v>1514.58</v>
      </c>
    </row>
    <row r="1027" spans="1:10" ht="26.5" customHeight="1" x14ac:dyDescent="0.35">
      <c r="A1027" s="349" t="s">
        <v>251</v>
      </c>
      <c r="B1027" s="350" t="s">
        <v>1943</v>
      </c>
      <c r="C1027" s="349" t="s">
        <v>200</v>
      </c>
      <c r="D1027" s="349" t="s">
        <v>1944</v>
      </c>
      <c r="E1027" s="459" t="s">
        <v>254</v>
      </c>
      <c r="F1027" s="459"/>
      <c r="G1027" s="351" t="s">
        <v>201</v>
      </c>
      <c r="H1027" s="352">
        <v>17.431999999999999</v>
      </c>
      <c r="I1027" s="353">
        <v>26.56</v>
      </c>
      <c r="J1027" s="353">
        <v>462.99</v>
      </c>
    </row>
    <row r="1028" spans="1:10" ht="26.5" customHeight="1" x14ac:dyDescent="0.35">
      <c r="A1028" s="349" t="s">
        <v>251</v>
      </c>
      <c r="B1028" s="350" t="s">
        <v>295</v>
      </c>
      <c r="C1028" s="349" t="s">
        <v>200</v>
      </c>
      <c r="D1028" s="349" t="s">
        <v>296</v>
      </c>
      <c r="E1028" s="459" t="s">
        <v>254</v>
      </c>
      <c r="F1028" s="459"/>
      <c r="G1028" s="351" t="s">
        <v>201</v>
      </c>
      <c r="H1028" s="352">
        <v>15.305999999999999</v>
      </c>
      <c r="I1028" s="353">
        <v>34.049999999999997</v>
      </c>
      <c r="J1028" s="353">
        <v>521.16</v>
      </c>
    </row>
    <row r="1029" spans="1:10" x14ac:dyDescent="0.35">
      <c r="A1029" s="356" t="s">
        <v>260</v>
      </c>
      <c r="B1029" s="357" t="s">
        <v>1941</v>
      </c>
      <c r="C1029" s="356" t="s">
        <v>200</v>
      </c>
      <c r="D1029" s="356" t="s">
        <v>1942</v>
      </c>
      <c r="E1029" s="475" t="s">
        <v>263</v>
      </c>
      <c r="F1029" s="475"/>
      <c r="G1029" s="358" t="s">
        <v>264</v>
      </c>
      <c r="H1029" s="359">
        <v>1.2</v>
      </c>
      <c r="I1029" s="360">
        <v>0.87</v>
      </c>
      <c r="J1029" s="360">
        <v>1.044</v>
      </c>
    </row>
    <row r="1030" spans="1:10" ht="25" x14ac:dyDescent="0.35">
      <c r="A1030" s="356" t="s">
        <v>260</v>
      </c>
      <c r="B1030" s="357" t="s">
        <v>273</v>
      </c>
      <c r="C1030" s="356" t="s">
        <v>200</v>
      </c>
      <c r="D1030" s="356" t="s">
        <v>274</v>
      </c>
      <c r="E1030" s="475" t="s">
        <v>263</v>
      </c>
      <c r="F1030" s="475"/>
      <c r="G1030" s="358" t="s">
        <v>217</v>
      </c>
      <c r="H1030" s="359">
        <v>2E-3</v>
      </c>
      <c r="I1030" s="360">
        <v>146.88999999999999</v>
      </c>
      <c r="J1030" s="360">
        <v>0.29377999999999999</v>
      </c>
    </row>
    <row r="1031" spans="1:10" x14ac:dyDescent="0.35">
      <c r="A1031" s="356" t="s">
        <v>260</v>
      </c>
      <c r="B1031" s="357" t="s">
        <v>2822</v>
      </c>
      <c r="C1031" s="356" t="s">
        <v>1803</v>
      </c>
      <c r="D1031" s="356" t="s">
        <v>2823</v>
      </c>
      <c r="E1031" s="475" t="s">
        <v>263</v>
      </c>
      <c r="F1031" s="475"/>
      <c r="G1031" s="358" t="s">
        <v>205</v>
      </c>
      <c r="H1031" s="359">
        <v>1</v>
      </c>
      <c r="I1031" s="360">
        <v>529.1</v>
      </c>
      <c r="J1031" s="360">
        <v>529.1</v>
      </c>
    </row>
    <row r="1032" spans="1:10" x14ac:dyDescent="0.35">
      <c r="A1032" s="354"/>
      <c r="B1032" s="354"/>
      <c r="C1032" s="354"/>
      <c r="D1032" s="354"/>
      <c r="E1032" s="354" t="s">
        <v>275</v>
      </c>
      <c r="F1032" s="355">
        <v>673.79</v>
      </c>
      <c r="G1032" s="354" t="s">
        <v>276</v>
      </c>
      <c r="H1032" s="355">
        <v>0</v>
      </c>
      <c r="I1032" s="354" t="s">
        <v>277</v>
      </c>
      <c r="J1032" s="355">
        <v>673.79</v>
      </c>
    </row>
    <row r="1033" spans="1:10" ht="14.5" customHeight="1" x14ac:dyDescent="0.35">
      <c r="A1033" s="354"/>
      <c r="B1033" s="354"/>
      <c r="C1033" s="354"/>
      <c r="D1033" s="354"/>
      <c r="E1033" s="354" t="s">
        <v>278</v>
      </c>
      <c r="F1033" s="355">
        <v>315.18</v>
      </c>
      <c r="G1033" s="354"/>
      <c r="H1033" s="460" t="s">
        <v>279</v>
      </c>
      <c r="I1033" s="460"/>
      <c r="J1033" s="355">
        <v>1829.76</v>
      </c>
    </row>
    <row r="1034" spans="1:10" ht="15" thickBot="1" x14ac:dyDescent="0.4">
      <c r="A1034" s="333"/>
      <c r="B1034" s="333"/>
      <c r="C1034" s="333"/>
      <c r="D1034" s="333"/>
      <c r="E1034" s="333"/>
      <c r="F1034" s="333"/>
      <c r="G1034" s="333"/>
      <c r="H1034" s="335"/>
      <c r="I1034" s="333"/>
      <c r="J1034" s="334"/>
    </row>
    <row r="1035" spans="1:10" ht="15" thickTop="1" x14ac:dyDescent="0.35">
      <c r="A1035" s="332"/>
      <c r="B1035" s="332"/>
      <c r="C1035" s="332"/>
      <c r="D1035" s="332"/>
      <c r="E1035" s="332"/>
      <c r="F1035" s="332"/>
      <c r="G1035" s="332"/>
      <c r="H1035" s="332"/>
      <c r="I1035" s="332"/>
      <c r="J1035" s="332"/>
    </row>
    <row r="1036" spans="1:10" x14ac:dyDescent="0.35">
      <c r="A1036" s="341" t="s">
        <v>576</v>
      </c>
      <c r="B1036" s="342" t="s">
        <v>3</v>
      </c>
      <c r="C1036" s="341" t="s">
        <v>4</v>
      </c>
      <c r="D1036" s="341" t="s">
        <v>5</v>
      </c>
      <c r="E1036" s="457" t="s">
        <v>249</v>
      </c>
      <c r="F1036" s="457"/>
      <c r="G1036" s="343" t="s">
        <v>6</v>
      </c>
      <c r="H1036" s="342" t="s">
        <v>7</v>
      </c>
      <c r="I1036" s="342" t="s">
        <v>8</v>
      </c>
      <c r="J1036" s="342" t="s">
        <v>10</v>
      </c>
    </row>
    <row r="1037" spans="1:10" ht="26.5" customHeight="1" x14ac:dyDescent="0.35">
      <c r="A1037" s="344" t="s">
        <v>246</v>
      </c>
      <c r="B1037" s="345" t="s">
        <v>577</v>
      </c>
      <c r="C1037" s="344" t="s">
        <v>214</v>
      </c>
      <c r="D1037" s="344" t="s">
        <v>578</v>
      </c>
      <c r="E1037" s="458" t="s">
        <v>1940</v>
      </c>
      <c r="F1037" s="458"/>
      <c r="G1037" s="346" t="s">
        <v>205</v>
      </c>
      <c r="H1037" s="347">
        <v>1</v>
      </c>
      <c r="I1037" s="348">
        <v>952.22</v>
      </c>
      <c r="J1037" s="348">
        <v>952.22</v>
      </c>
    </row>
    <row r="1038" spans="1:10" ht="26.5" customHeight="1" x14ac:dyDescent="0.35">
      <c r="A1038" s="349" t="s">
        <v>251</v>
      </c>
      <c r="B1038" s="350" t="s">
        <v>295</v>
      </c>
      <c r="C1038" s="349" t="s">
        <v>200</v>
      </c>
      <c r="D1038" s="349" t="s">
        <v>296</v>
      </c>
      <c r="E1038" s="459" t="s">
        <v>254</v>
      </c>
      <c r="F1038" s="459"/>
      <c r="G1038" s="351" t="s">
        <v>201</v>
      </c>
      <c r="H1038" s="352">
        <v>4.7430000000000003</v>
      </c>
      <c r="I1038" s="353">
        <v>34.049999999999997</v>
      </c>
      <c r="J1038" s="353">
        <v>161.49</v>
      </c>
    </row>
    <row r="1039" spans="1:10" ht="26.5" customHeight="1" x14ac:dyDescent="0.35">
      <c r="A1039" s="349" t="s">
        <v>251</v>
      </c>
      <c r="B1039" s="350" t="s">
        <v>1943</v>
      </c>
      <c r="C1039" s="349" t="s">
        <v>200</v>
      </c>
      <c r="D1039" s="349" t="s">
        <v>1944</v>
      </c>
      <c r="E1039" s="459" t="s">
        <v>254</v>
      </c>
      <c r="F1039" s="459"/>
      <c r="G1039" s="351" t="s">
        <v>201</v>
      </c>
      <c r="H1039" s="352">
        <v>4.7430000000000003</v>
      </c>
      <c r="I1039" s="353">
        <v>26.56</v>
      </c>
      <c r="J1039" s="353">
        <v>125.97</v>
      </c>
    </row>
    <row r="1040" spans="1:10" x14ac:dyDescent="0.35">
      <c r="A1040" s="356" t="s">
        <v>260</v>
      </c>
      <c r="B1040" s="357" t="s">
        <v>2822</v>
      </c>
      <c r="C1040" s="356" t="s">
        <v>1803</v>
      </c>
      <c r="D1040" s="356" t="s">
        <v>2823</v>
      </c>
      <c r="E1040" s="475" t="s">
        <v>263</v>
      </c>
      <c r="F1040" s="475"/>
      <c r="G1040" s="358" t="s">
        <v>205</v>
      </c>
      <c r="H1040" s="359">
        <v>1</v>
      </c>
      <c r="I1040" s="360">
        <v>529.1</v>
      </c>
      <c r="J1040" s="360">
        <v>529.1</v>
      </c>
    </row>
    <row r="1041" spans="1:10" x14ac:dyDescent="0.35">
      <c r="A1041" s="356" t="s">
        <v>260</v>
      </c>
      <c r="B1041" s="357" t="s">
        <v>1941</v>
      </c>
      <c r="C1041" s="356" t="s">
        <v>200</v>
      </c>
      <c r="D1041" s="356" t="s">
        <v>1942</v>
      </c>
      <c r="E1041" s="475" t="s">
        <v>263</v>
      </c>
      <c r="F1041" s="475"/>
      <c r="G1041" s="358" t="s">
        <v>264</v>
      </c>
      <c r="H1041" s="359">
        <v>2.4</v>
      </c>
      <c r="I1041" s="360">
        <v>0.87</v>
      </c>
      <c r="J1041" s="360">
        <v>2.0880000000000001</v>
      </c>
    </row>
    <row r="1042" spans="1:10" ht="37.5" x14ac:dyDescent="0.35">
      <c r="A1042" s="356" t="s">
        <v>260</v>
      </c>
      <c r="B1042" s="357" t="s">
        <v>2824</v>
      </c>
      <c r="C1042" s="356" t="s">
        <v>200</v>
      </c>
      <c r="D1042" s="356" t="s">
        <v>2825</v>
      </c>
      <c r="E1042" s="475" t="s">
        <v>263</v>
      </c>
      <c r="F1042" s="475"/>
      <c r="G1042" s="358" t="s">
        <v>226</v>
      </c>
      <c r="H1042" s="359">
        <v>2.2000000000000002</v>
      </c>
      <c r="I1042" s="360">
        <v>60.39</v>
      </c>
      <c r="J1042" s="360">
        <v>132.858</v>
      </c>
    </row>
    <row r="1043" spans="1:10" ht="25" x14ac:dyDescent="0.35">
      <c r="A1043" s="356" t="s">
        <v>260</v>
      </c>
      <c r="B1043" s="357" t="s">
        <v>273</v>
      </c>
      <c r="C1043" s="356" t="s">
        <v>200</v>
      </c>
      <c r="D1043" s="356" t="s">
        <v>274</v>
      </c>
      <c r="E1043" s="475" t="s">
        <v>263</v>
      </c>
      <c r="F1043" s="475"/>
      <c r="G1043" s="358" t="s">
        <v>217</v>
      </c>
      <c r="H1043" s="359">
        <v>5.0000000000000001E-3</v>
      </c>
      <c r="I1043" s="360">
        <v>146.88999999999999</v>
      </c>
      <c r="J1043" s="360">
        <v>0.73445000000000005</v>
      </c>
    </row>
    <row r="1044" spans="1:10" x14ac:dyDescent="0.35">
      <c r="A1044" s="354"/>
      <c r="B1044" s="354"/>
      <c r="C1044" s="354"/>
      <c r="D1044" s="354"/>
      <c r="E1044" s="354" t="s">
        <v>275</v>
      </c>
      <c r="F1044" s="355">
        <v>197.54</v>
      </c>
      <c r="G1044" s="354" t="s">
        <v>276</v>
      </c>
      <c r="H1044" s="355">
        <v>0</v>
      </c>
      <c r="I1044" s="354" t="s">
        <v>277</v>
      </c>
      <c r="J1044" s="355">
        <v>197.54</v>
      </c>
    </row>
    <row r="1045" spans="1:10" ht="14.5" customHeight="1" x14ac:dyDescent="0.35">
      <c r="A1045" s="354"/>
      <c r="B1045" s="354"/>
      <c r="C1045" s="354"/>
      <c r="D1045" s="354"/>
      <c r="E1045" s="354" t="s">
        <v>278</v>
      </c>
      <c r="F1045" s="355">
        <v>198.15</v>
      </c>
      <c r="G1045" s="354"/>
      <c r="H1045" s="460" t="s">
        <v>279</v>
      </c>
      <c r="I1045" s="460"/>
      <c r="J1045" s="355">
        <v>1150.3699999999999</v>
      </c>
    </row>
    <row r="1046" spans="1:10" ht="15" thickBot="1" x14ac:dyDescent="0.4">
      <c r="A1046" s="333"/>
      <c r="B1046" s="333"/>
      <c r="C1046" s="333"/>
      <c r="D1046" s="333"/>
      <c r="E1046" s="333"/>
      <c r="F1046" s="333"/>
      <c r="G1046" s="333"/>
      <c r="H1046" s="335"/>
      <c r="I1046" s="333"/>
      <c r="J1046" s="334"/>
    </row>
    <row r="1047" spans="1:10" ht="15" thickTop="1" x14ac:dyDescent="0.35">
      <c r="A1047" s="332"/>
      <c r="B1047" s="332"/>
      <c r="C1047" s="332"/>
      <c r="D1047" s="332"/>
      <c r="E1047" s="332"/>
      <c r="F1047" s="332"/>
      <c r="G1047" s="332"/>
      <c r="H1047" s="332"/>
      <c r="I1047" s="332"/>
      <c r="J1047" s="332"/>
    </row>
    <row r="1048" spans="1:10" x14ac:dyDescent="0.35">
      <c r="A1048" s="341" t="s">
        <v>579</v>
      </c>
      <c r="B1048" s="342" t="s">
        <v>3</v>
      </c>
      <c r="C1048" s="341" t="s">
        <v>4</v>
      </c>
      <c r="D1048" s="341" t="s">
        <v>5</v>
      </c>
      <c r="E1048" s="457" t="s">
        <v>249</v>
      </c>
      <c r="F1048" s="457"/>
      <c r="G1048" s="343" t="s">
        <v>6</v>
      </c>
      <c r="H1048" s="342" t="s">
        <v>7</v>
      </c>
      <c r="I1048" s="342" t="s">
        <v>8</v>
      </c>
      <c r="J1048" s="342" t="s">
        <v>10</v>
      </c>
    </row>
    <row r="1049" spans="1:10" ht="26.5" customHeight="1" x14ac:dyDescent="0.35">
      <c r="A1049" s="344" t="s">
        <v>246</v>
      </c>
      <c r="B1049" s="345" t="s">
        <v>580</v>
      </c>
      <c r="C1049" s="344" t="s">
        <v>214</v>
      </c>
      <c r="D1049" s="344" t="s">
        <v>581</v>
      </c>
      <c r="E1049" s="458" t="s">
        <v>1940</v>
      </c>
      <c r="F1049" s="458"/>
      <c r="G1049" s="346" t="s">
        <v>205</v>
      </c>
      <c r="H1049" s="347">
        <v>1</v>
      </c>
      <c r="I1049" s="348">
        <v>2011.99</v>
      </c>
      <c r="J1049" s="348">
        <v>2011.99</v>
      </c>
    </row>
    <row r="1050" spans="1:10" ht="26.5" customHeight="1" x14ac:dyDescent="0.35">
      <c r="A1050" s="349" t="s">
        <v>251</v>
      </c>
      <c r="B1050" s="350" t="s">
        <v>295</v>
      </c>
      <c r="C1050" s="349" t="s">
        <v>200</v>
      </c>
      <c r="D1050" s="349" t="s">
        <v>296</v>
      </c>
      <c r="E1050" s="459" t="s">
        <v>254</v>
      </c>
      <c r="F1050" s="459"/>
      <c r="G1050" s="351" t="s">
        <v>201</v>
      </c>
      <c r="H1050" s="352">
        <v>3</v>
      </c>
      <c r="I1050" s="353">
        <v>34.049999999999997</v>
      </c>
      <c r="J1050" s="353">
        <v>102.15</v>
      </c>
    </row>
    <row r="1051" spans="1:10" ht="26.5" customHeight="1" x14ac:dyDescent="0.35">
      <c r="A1051" s="349" t="s">
        <v>251</v>
      </c>
      <c r="B1051" s="350" t="s">
        <v>256</v>
      </c>
      <c r="C1051" s="349" t="s">
        <v>200</v>
      </c>
      <c r="D1051" s="349" t="s">
        <v>247</v>
      </c>
      <c r="E1051" s="459" t="s">
        <v>254</v>
      </c>
      <c r="F1051" s="459"/>
      <c r="G1051" s="351" t="s">
        <v>201</v>
      </c>
      <c r="H1051" s="352">
        <v>3</v>
      </c>
      <c r="I1051" s="353">
        <v>25.81</v>
      </c>
      <c r="J1051" s="353">
        <v>77.430000000000007</v>
      </c>
    </row>
    <row r="1052" spans="1:10" x14ac:dyDescent="0.35">
      <c r="A1052" s="356" t="s">
        <v>260</v>
      </c>
      <c r="B1052" s="357" t="s">
        <v>2826</v>
      </c>
      <c r="C1052" s="356" t="s">
        <v>200</v>
      </c>
      <c r="D1052" s="356" t="s">
        <v>2827</v>
      </c>
      <c r="E1052" s="475" t="s">
        <v>263</v>
      </c>
      <c r="F1052" s="475"/>
      <c r="G1052" s="358" t="s">
        <v>264</v>
      </c>
      <c r="H1052" s="359">
        <v>23</v>
      </c>
      <c r="I1052" s="360">
        <v>79.67</v>
      </c>
      <c r="J1052" s="360">
        <v>1832.41</v>
      </c>
    </row>
    <row r="1053" spans="1:10" x14ac:dyDescent="0.35">
      <c r="A1053" s="354"/>
      <c r="B1053" s="354"/>
      <c r="C1053" s="354"/>
      <c r="D1053" s="354"/>
      <c r="E1053" s="354" t="s">
        <v>275</v>
      </c>
      <c r="F1053" s="355">
        <v>122.85</v>
      </c>
      <c r="G1053" s="354" t="s">
        <v>276</v>
      </c>
      <c r="H1053" s="355">
        <v>0</v>
      </c>
      <c r="I1053" s="354" t="s">
        <v>277</v>
      </c>
      <c r="J1053" s="355">
        <v>122.85</v>
      </c>
    </row>
    <row r="1054" spans="1:10" ht="14.5" customHeight="1" x14ac:dyDescent="0.35">
      <c r="A1054" s="354"/>
      <c r="B1054" s="354"/>
      <c r="C1054" s="354"/>
      <c r="D1054" s="354"/>
      <c r="E1054" s="354" t="s">
        <v>278</v>
      </c>
      <c r="F1054" s="355">
        <v>418.69</v>
      </c>
      <c r="G1054" s="354"/>
      <c r="H1054" s="460" t="s">
        <v>279</v>
      </c>
      <c r="I1054" s="460"/>
      <c r="J1054" s="355">
        <v>2430.6799999999998</v>
      </c>
    </row>
    <row r="1055" spans="1:10" ht="15" thickBot="1" x14ac:dyDescent="0.4">
      <c r="A1055" s="333"/>
      <c r="B1055" s="333"/>
      <c r="C1055" s="333"/>
      <c r="D1055" s="333"/>
      <c r="E1055" s="333"/>
      <c r="F1055" s="333"/>
      <c r="G1055" s="333"/>
      <c r="H1055" s="335"/>
      <c r="I1055" s="333"/>
      <c r="J1055" s="334"/>
    </row>
    <row r="1056" spans="1:10" ht="15" thickTop="1" x14ac:dyDescent="0.35">
      <c r="A1056" s="332"/>
      <c r="B1056" s="332"/>
      <c r="C1056" s="332"/>
      <c r="D1056" s="332"/>
      <c r="E1056" s="332"/>
      <c r="F1056" s="332"/>
      <c r="G1056" s="332"/>
      <c r="H1056" s="332"/>
      <c r="I1056" s="332"/>
      <c r="J1056" s="332"/>
    </row>
    <row r="1057" spans="1:10" x14ac:dyDescent="0.35">
      <c r="A1057" s="329" t="s">
        <v>582</v>
      </c>
      <c r="B1057" s="329"/>
      <c r="C1057" s="329"/>
      <c r="D1057" s="329" t="s">
        <v>583</v>
      </c>
      <c r="E1057" s="329"/>
      <c r="F1057" s="472"/>
      <c r="G1057" s="472"/>
      <c r="H1057" s="330"/>
      <c r="I1057" s="329"/>
      <c r="J1057" s="331">
        <v>14543.51</v>
      </c>
    </row>
    <row r="1058" spans="1:10" x14ac:dyDescent="0.35">
      <c r="A1058" s="298" t="s">
        <v>584</v>
      </c>
      <c r="B1058" s="300" t="s">
        <v>3</v>
      </c>
      <c r="C1058" s="298" t="s">
        <v>4</v>
      </c>
      <c r="D1058" s="298" t="s">
        <v>5</v>
      </c>
      <c r="E1058" s="461" t="s">
        <v>249</v>
      </c>
      <c r="F1058" s="461"/>
      <c r="G1058" s="299" t="s">
        <v>6</v>
      </c>
      <c r="H1058" s="300" t="s">
        <v>7</v>
      </c>
      <c r="I1058" s="300" t="s">
        <v>8</v>
      </c>
      <c r="J1058" s="300" t="s">
        <v>10</v>
      </c>
    </row>
    <row r="1059" spans="1:10" ht="87.5" x14ac:dyDescent="0.35">
      <c r="A1059" s="301" t="s">
        <v>246</v>
      </c>
      <c r="B1059" s="303" t="s">
        <v>585</v>
      </c>
      <c r="C1059" s="301" t="s">
        <v>200</v>
      </c>
      <c r="D1059" s="301" t="s">
        <v>586</v>
      </c>
      <c r="E1059" s="462" t="s">
        <v>1945</v>
      </c>
      <c r="F1059" s="462"/>
      <c r="G1059" s="302" t="s">
        <v>205</v>
      </c>
      <c r="H1059" s="305">
        <v>1</v>
      </c>
      <c r="I1059" s="304">
        <v>413.63</v>
      </c>
      <c r="J1059" s="304">
        <v>413.63</v>
      </c>
    </row>
    <row r="1060" spans="1:10" ht="25" x14ac:dyDescent="0.35">
      <c r="A1060" s="306" t="s">
        <v>251</v>
      </c>
      <c r="B1060" s="308" t="s">
        <v>256</v>
      </c>
      <c r="C1060" s="306" t="s">
        <v>200</v>
      </c>
      <c r="D1060" s="306" t="s">
        <v>247</v>
      </c>
      <c r="E1060" s="465" t="s">
        <v>254</v>
      </c>
      <c r="F1060" s="465"/>
      <c r="G1060" s="307" t="s">
        <v>201</v>
      </c>
      <c r="H1060" s="310">
        <v>0.50520690000000001</v>
      </c>
      <c r="I1060" s="309">
        <v>25.81</v>
      </c>
      <c r="J1060" s="309">
        <v>13.03</v>
      </c>
    </row>
    <row r="1061" spans="1:10" ht="25" x14ac:dyDescent="0.35">
      <c r="A1061" s="306" t="s">
        <v>251</v>
      </c>
      <c r="B1061" s="308" t="s">
        <v>255</v>
      </c>
      <c r="C1061" s="306" t="s">
        <v>200</v>
      </c>
      <c r="D1061" s="306" t="s">
        <v>248</v>
      </c>
      <c r="E1061" s="465" t="s">
        <v>254</v>
      </c>
      <c r="F1061" s="465"/>
      <c r="G1061" s="307" t="s">
        <v>201</v>
      </c>
      <c r="H1061" s="310">
        <v>1.0104139000000001</v>
      </c>
      <c r="I1061" s="309">
        <v>34.28</v>
      </c>
      <c r="J1061" s="309">
        <v>34.630000000000003</v>
      </c>
    </row>
    <row r="1062" spans="1:10" ht="50" x14ac:dyDescent="0.35">
      <c r="A1062" s="311" t="s">
        <v>260</v>
      </c>
      <c r="B1062" s="313" t="s">
        <v>1946</v>
      </c>
      <c r="C1062" s="311" t="s">
        <v>200</v>
      </c>
      <c r="D1062" s="311" t="s">
        <v>1947</v>
      </c>
      <c r="E1062" s="463" t="s">
        <v>263</v>
      </c>
      <c r="F1062" s="463"/>
      <c r="G1062" s="312" t="s">
        <v>226</v>
      </c>
      <c r="H1062" s="315">
        <v>2.0832999999999999</v>
      </c>
      <c r="I1062" s="314">
        <v>162.01</v>
      </c>
      <c r="J1062" s="314">
        <v>337.51543299999997</v>
      </c>
    </row>
    <row r="1063" spans="1:10" x14ac:dyDescent="0.35">
      <c r="A1063" s="311" t="s">
        <v>260</v>
      </c>
      <c r="B1063" s="313" t="s">
        <v>1948</v>
      </c>
      <c r="C1063" s="311" t="s">
        <v>200</v>
      </c>
      <c r="D1063" s="311" t="s">
        <v>1949</v>
      </c>
      <c r="E1063" s="463" t="s">
        <v>263</v>
      </c>
      <c r="F1063" s="463"/>
      <c r="G1063" s="312" t="s">
        <v>226</v>
      </c>
      <c r="H1063" s="315">
        <v>1.16875</v>
      </c>
      <c r="I1063" s="314">
        <v>20.6</v>
      </c>
      <c r="J1063" s="314">
        <v>24.076250000000002</v>
      </c>
    </row>
    <row r="1064" spans="1:10" ht="37.5" x14ac:dyDescent="0.35">
      <c r="A1064" s="311" t="s">
        <v>260</v>
      </c>
      <c r="B1064" s="313" t="s">
        <v>1950</v>
      </c>
      <c r="C1064" s="311" t="s">
        <v>200</v>
      </c>
      <c r="D1064" s="311" t="s">
        <v>1951</v>
      </c>
      <c r="E1064" s="463" t="s">
        <v>263</v>
      </c>
      <c r="F1064" s="463"/>
      <c r="G1064" s="312" t="s">
        <v>226</v>
      </c>
      <c r="H1064" s="315">
        <v>24.4</v>
      </c>
      <c r="I1064" s="314">
        <v>0.18</v>
      </c>
      <c r="J1064" s="314">
        <v>4.3920000000000003</v>
      </c>
    </row>
    <row r="1065" spans="1:10" x14ac:dyDescent="0.35">
      <c r="A1065" s="316"/>
      <c r="B1065" s="316"/>
      <c r="C1065" s="316"/>
      <c r="D1065" s="316"/>
      <c r="E1065" s="316" t="s">
        <v>275</v>
      </c>
      <c r="F1065" s="317">
        <v>33.32</v>
      </c>
      <c r="G1065" s="316" t="s">
        <v>276</v>
      </c>
      <c r="H1065" s="317">
        <v>0</v>
      </c>
      <c r="I1065" s="316" t="s">
        <v>277</v>
      </c>
      <c r="J1065" s="317">
        <v>33.32</v>
      </c>
    </row>
    <row r="1066" spans="1:10" x14ac:dyDescent="0.35">
      <c r="A1066" s="316"/>
      <c r="B1066" s="316"/>
      <c r="C1066" s="316"/>
      <c r="D1066" s="316"/>
      <c r="E1066" s="316" t="s">
        <v>278</v>
      </c>
      <c r="F1066" s="317">
        <v>86.07</v>
      </c>
      <c r="G1066" s="316"/>
      <c r="H1066" s="464" t="s">
        <v>279</v>
      </c>
      <c r="I1066" s="464"/>
      <c r="J1066" s="317">
        <v>499.7</v>
      </c>
    </row>
    <row r="1067" spans="1:10" ht="15" thickBot="1" x14ac:dyDescent="0.4">
      <c r="A1067" s="333"/>
      <c r="B1067" s="333"/>
      <c r="C1067" s="333"/>
      <c r="D1067" s="333"/>
      <c r="E1067" s="333"/>
      <c r="F1067" s="333"/>
      <c r="G1067" s="333"/>
      <c r="H1067" s="335"/>
      <c r="I1067" s="333"/>
      <c r="J1067" s="334"/>
    </row>
    <row r="1068" spans="1:10" ht="15" thickTop="1" x14ac:dyDescent="0.35">
      <c r="A1068" s="332"/>
      <c r="B1068" s="332"/>
      <c r="C1068" s="332"/>
      <c r="D1068" s="332"/>
      <c r="E1068" s="332"/>
      <c r="F1068" s="332"/>
      <c r="G1068" s="332"/>
      <c r="H1068" s="332"/>
      <c r="I1068" s="332"/>
      <c r="J1068" s="332"/>
    </row>
    <row r="1069" spans="1:10" x14ac:dyDescent="0.35">
      <c r="A1069" s="298" t="s">
        <v>587</v>
      </c>
      <c r="B1069" s="300" t="s">
        <v>3</v>
      </c>
      <c r="C1069" s="298" t="s">
        <v>4</v>
      </c>
      <c r="D1069" s="298" t="s">
        <v>5</v>
      </c>
      <c r="E1069" s="461" t="s">
        <v>249</v>
      </c>
      <c r="F1069" s="461"/>
      <c r="G1069" s="299" t="s">
        <v>6</v>
      </c>
      <c r="H1069" s="300" t="s">
        <v>7</v>
      </c>
      <c r="I1069" s="300" t="s">
        <v>8</v>
      </c>
      <c r="J1069" s="300" t="s">
        <v>10</v>
      </c>
    </row>
    <row r="1070" spans="1:10" ht="100" x14ac:dyDescent="0.35">
      <c r="A1070" s="301" t="s">
        <v>246</v>
      </c>
      <c r="B1070" s="303" t="s">
        <v>588</v>
      </c>
      <c r="C1070" s="301" t="s">
        <v>200</v>
      </c>
      <c r="D1070" s="301" t="s">
        <v>589</v>
      </c>
      <c r="E1070" s="462" t="s">
        <v>1945</v>
      </c>
      <c r="F1070" s="462"/>
      <c r="G1070" s="302" t="s">
        <v>205</v>
      </c>
      <c r="H1070" s="305">
        <v>1</v>
      </c>
      <c r="I1070" s="304">
        <v>213.48</v>
      </c>
      <c r="J1070" s="304">
        <v>213.48</v>
      </c>
    </row>
    <row r="1071" spans="1:10" ht="25" x14ac:dyDescent="0.35">
      <c r="A1071" s="306" t="s">
        <v>251</v>
      </c>
      <c r="B1071" s="308" t="s">
        <v>255</v>
      </c>
      <c r="C1071" s="306" t="s">
        <v>200</v>
      </c>
      <c r="D1071" s="306" t="s">
        <v>248</v>
      </c>
      <c r="E1071" s="465" t="s">
        <v>254</v>
      </c>
      <c r="F1071" s="465"/>
      <c r="G1071" s="307" t="s">
        <v>201</v>
      </c>
      <c r="H1071" s="310">
        <v>0.31301800000000002</v>
      </c>
      <c r="I1071" s="309">
        <v>34.28</v>
      </c>
      <c r="J1071" s="309">
        <v>10.73</v>
      </c>
    </row>
    <row r="1072" spans="1:10" ht="25" x14ac:dyDescent="0.35">
      <c r="A1072" s="306" t="s">
        <v>251</v>
      </c>
      <c r="B1072" s="308" t="s">
        <v>256</v>
      </c>
      <c r="C1072" s="306" t="s">
        <v>200</v>
      </c>
      <c r="D1072" s="306" t="s">
        <v>247</v>
      </c>
      <c r="E1072" s="465" t="s">
        <v>254</v>
      </c>
      <c r="F1072" s="465"/>
      <c r="G1072" s="307" t="s">
        <v>201</v>
      </c>
      <c r="H1072" s="310">
        <v>0.15650900000000001</v>
      </c>
      <c r="I1072" s="309">
        <v>25.81</v>
      </c>
      <c r="J1072" s="309">
        <v>4.03</v>
      </c>
    </row>
    <row r="1073" spans="1:10" x14ac:dyDescent="0.35">
      <c r="A1073" s="311" t="s">
        <v>260</v>
      </c>
      <c r="B1073" s="313" t="s">
        <v>1948</v>
      </c>
      <c r="C1073" s="311" t="s">
        <v>200</v>
      </c>
      <c r="D1073" s="311" t="s">
        <v>1949</v>
      </c>
      <c r="E1073" s="463" t="s">
        <v>263</v>
      </c>
      <c r="F1073" s="463"/>
      <c r="G1073" s="312" t="s">
        <v>226</v>
      </c>
      <c r="H1073" s="315">
        <v>0.66785709999999998</v>
      </c>
      <c r="I1073" s="314">
        <v>20.6</v>
      </c>
      <c r="J1073" s="314">
        <v>13.7578563</v>
      </c>
    </row>
    <row r="1074" spans="1:10" ht="37.5" x14ac:dyDescent="0.35">
      <c r="A1074" s="311" t="s">
        <v>260</v>
      </c>
      <c r="B1074" s="313" t="s">
        <v>1950</v>
      </c>
      <c r="C1074" s="311" t="s">
        <v>200</v>
      </c>
      <c r="D1074" s="311" t="s">
        <v>1951</v>
      </c>
      <c r="E1074" s="463" t="s">
        <v>263</v>
      </c>
      <c r="F1074" s="463"/>
      <c r="G1074" s="312" t="s">
        <v>226</v>
      </c>
      <c r="H1074" s="315">
        <v>9.1999999999999993</v>
      </c>
      <c r="I1074" s="314">
        <v>0.18</v>
      </c>
      <c r="J1074" s="314">
        <v>1.6559999999999999</v>
      </c>
    </row>
    <row r="1075" spans="1:10" ht="50" x14ac:dyDescent="0.35">
      <c r="A1075" s="311" t="s">
        <v>260</v>
      </c>
      <c r="B1075" s="313" t="s">
        <v>1952</v>
      </c>
      <c r="C1075" s="311" t="s">
        <v>200</v>
      </c>
      <c r="D1075" s="311" t="s">
        <v>1953</v>
      </c>
      <c r="E1075" s="463" t="s">
        <v>263</v>
      </c>
      <c r="F1075" s="463"/>
      <c r="G1075" s="312" t="s">
        <v>226</v>
      </c>
      <c r="H1075" s="315">
        <v>0.83330000000000004</v>
      </c>
      <c r="I1075" s="314">
        <v>220</v>
      </c>
      <c r="J1075" s="314">
        <v>183.32599999999999</v>
      </c>
    </row>
    <row r="1076" spans="1:10" x14ac:dyDescent="0.35">
      <c r="A1076" s="316"/>
      <c r="B1076" s="316"/>
      <c r="C1076" s="316"/>
      <c r="D1076" s="316"/>
      <c r="E1076" s="316" t="s">
        <v>275</v>
      </c>
      <c r="F1076" s="317">
        <v>10.32</v>
      </c>
      <c r="G1076" s="316" t="s">
        <v>276</v>
      </c>
      <c r="H1076" s="317">
        <v>0</v>
      </c>
      <c r="I1076" s="316" t="s">
        <v>277</v>
      </c>
      <c r="J1076" s="317">
        <v>10.32</v>
      </c>
    </row>
    <row r="1077" spans="1:10" x14ac:dyDescent="0.35">
      <c r="A1077" s="316"/>
      <c r="B1077" s="316"/>
      <c r="C1077" s="316"/>
      <c r="D1077" s="316"/>
      <c r="E1077" s="316" t="s">
        <v>278</v>
      </c>
      <c r="F1077" s="317">
        <v>44.42</v>
      </c>
      <c r="G1077" s="316"/>
      <c r="H1077" s="464" t="s">
        <v>279</v>
      </c>
      <c r="I1077" s="464"/>
      <c r="J1077" s="317">
        <v>257.89999999999998</v>
      </c>
    </row>
    <row r="1078" spans="1:10" ht="15" thickBot="1" x14ac:dyDescent="0.4">
      <c r="A1078" s="333"/>
      <c r="B1078" s="333"/>
      <c r="C1078" s="333"/>
      <c r="D1078" s="333"/>
      <c r="E1078" s="333"/>
      <c r="F1078" s="333"/>
      <c r="G1078" s="333"/>
      <c r="H1078" s="335"/>
      <c r="I1078" s="333"/>
      <c r="J1078" s="334"/>
    </row>
    <row r="1079" spans="1:10" ht="15" thickTop="1" x14ac:dyDescent="0.35">
      <c r="A1079" s="332"/>
      <c r="B1079" s="332"/>
      <c r="C1079" s="332"/>
      <c r="D1079" s="332"/>
      <c r="E1079" s="332"/>
      <c r="F1079" s="332"/>
      <c r="G1079" s="332"/>
      <c r="H1079" s="332"/>
      <c r="I1079" s="332"/>
      <c r="J1079" s="332"/>
    </row>
    <row r="1080" spans="1:10" x14ac:dyDescent="0.35">
      <c r="A1080" s="329" t="s">
        <v>590</v>
      </c>
      <c r="B1080" s="329"/>
      <c r="C1080" s="329"/>
      <c r="D1080" s="329" t="s">
        <v>591</v>
      </c>
      <c r="E1080" s="329"/>
      <c r="F1080" s="472"/>
      <c r="G1080" s="472"/>
      <c r="H1080" s="330"/>
      <c r="I1080" s="329"/>
      <c r="J1080" s="331">
        <v>2641.24</v>
      </c>
    </row>
    <row r="1081" spans="1:10" x14ac:dyDescent="0.35">
      <c r="A1081" s="329" t="s">
        <v>592</v>
      </c>
      <c r="B1081" s="329"/>
      <c r="C1081" s="329"/>
      <c r="D1081" s="329" t="s">
        <v>593</v>
      </c>
      <c r="E1081" s="329"/>
      <c r="F1081" s="472"/>
      <c r="G1081" s="472"/>
      <c r="H1081" s="330"/>
      <c r="I1081" s="329"/>
      <c r="J1081" s="331">
        <v>2641.24</v>
      </c>
    </row>
    <row r="1082" spans="1:10" x14ac:dyDescent="0.35">
      <c r="A1082" s="298" t="s">
        <v>594</v>
      </c>
      <c r="B1082" s="300" t="s">
        <v>3</v>
      </c>
      <c r="C1082" s="298" t="s">
        <v>4</v>
      </c>
      <c r="D1082" s="298" t="s">
        <v>5</v>
      </c>
      <c r="E1082" s="461" t="s">
        <v>249</v>
      </c>
      <c r="F1082" s="461"/>
      <c r="G1082" s="299" t="s">
        <v>6</v>
      </c>
      <c r="H1082" s="300" t="s">
        <v>7</v>
      </c>
      <c r="I1082" s="300" t="s">
        <v>8</v>
      </c>
      <c r="J1082" s="300" t="s">
        <v>10</v>
      </c>
    </row>
    <row r="1083" spans="1:10" ht="75" x14ac:dyDescent="0.35">
      <c r="A1083" s="301" t="s">
        <v>246</v>
      </c>
      <c r="B1083" s="303" t="s">
        <v>595</v>
      </c>
      <c r="C1083" s="301" t="s">
        <v>214</v>
      </c>
      <c r="D1083" s="301" t="s">
        <v>596</v>
      </c>
      <c r="E1083" s="462" t="s">
        <v>1940</v>
      </c>
      <c r="F1083" s="462"/>
      <c r="G1083" s="302" t="s">
        <v>205</v>
      </c>
      <c r="H1083" s="305">
        <v>1</v>
      </c>
      <c r="I1083" s="304">
        <v>694.06</v>
      </c>
      <c r="J1083" s="304">
        <v>694.06</v>
      </c>
    </row>
    <row r="1084" spans="1:10" ht="25" x14ac:dyDescent="0.35">
      <c r="A1084" s="306" t="s">
        <v>251</v>
      </c>
      <c r="B1084" s="308" t="s">
        <v>255</v>
      </c>
      <c r="C1084" s="306" t="s">
        <v>200</v>
      </c>
      <c r="D1084" s="306" t="s">
        <v>248</v>
      </c>
      <c r="E1084" s="465" t="s">
        <v>254</v>
      </c>
      <c r="F1084" s="465"/>
      <c r="G1084" s="307" t="s">
        <v>201</v>
      </c>
      <c r="H1084" s="310">
        <v>2.38</v>
      </c>
      <c r="I1084" s="309">
        <v>34.28</v>
      </c>
      <c r="J1084" s="309">
        <v>81.58</v>
      </c>
    </row>
    <row r="1085" spans="1:10" ht="25" x14ac:dyDescent="0.35">
      <c r="A1085" s="306" t="s">
        <v>251</v>
      </c>
      <c r="B1085" s="308" t="s">
        <v>256</v>
      </c>
      <c r="C1085" s="306" t="s">
        <v>200</v>
      </c>
      <c r="D1085" s="306" t="s">
        <v>247</v>
      </c>
      <c r="E1085" s="465" t="s">
        <v>254</v>
      </c>
      <c r="F1085" s="465"/>
      <c r="G1085" s="307" t="s">
        <v>201</v>
      </c>
      <c r="H1085" s="310">
        <v>1.9</v>
      </c>
      <c r="I1085" s="309">
        <v>25.81</v>
      </c>
      <c r="J1085" s="309">
        <v>49.03</v>
      </c>
    </row>
    <row r="1086" spans="1:10" x14ac:dyDescent="0.35">
      <c r="A1086" s="311" t="s">
        <v>260</v>
      </c>
      <c r="B1086" s="313" t="s">
        <v>261</v>
      </c>
      <c r="C1086" s="311" t="s">
        <v>200</v>
      </c>
      <c r="D1086" s="311" t="s">
        <v>262</v>
      </c>
      <c r="E1086" s="463" t="s">
        <v>263</v>
      </c>
      <c r="F1086" s="463"/>
      <c r="G1086" s="312" t="s">
        <v>264</v>
      </c>
      <c r="H1086" s="315">
        <v>4.5999999999999996</v>
      </c>
      <c r="I1086" s="314">
        <v>0.97</v>
      </c>
      <c r="J1086" s="314">
        <v>4.4619999999999997</v>
      </c>
    </row>
    <row r="1087" spans="1:10" ht="25" x14ac:dyDescent="0.35">
      <c r="A1087" s="311" t="s">
        <v>260</v>
      </c>
      <c r="B1087" s="313" t="s">
        <v>269</v>
      </c>
      <c r="C1087" s="311" t="s">
        <v>200</v>
      </c>
      <c r="D1087" s="311" t="s">
        <v>270</v>
      </c>
      <c r="E1087" s="463" t="s">
        <v>263</v>
      </c>
      <c r="F1087" s="463"/>
      <c r="G1087" s="312" t="s">
        <v>217</v>
      </c>
      <c r="H1087" s="315">
        <v>0.01</v>
      </c>
      <c r="I1087" s="314">
        <v>116.09</v>
      </c>
      <c r="J1087" s="314">
        <v>1.1609</v>
      </c>
    </row>
    <row r="1088" spans="1:10" ht="25" x14ac:dyDescent="0.35">
      <c r="A1088" s="311" t="s">
        <v>260</v>
      </c>
      <c r="B1088" s="313" t="s">
        <v>265</v>
      </c>
      <c r="C1088" s="311" t="s">
        <v>200</v>
      </c>
      <c r="D1088" s="311" t="s">
        <v>266</v>
      </c>
      <c r="E1088" s="463" t="s">
        <v>263</v>
      </c>
      <c r="F1088" s="463"/>
      <c r="G1088" s="312" t="s">
        <v>217</v>
      </c>
      <c r="H1088" s="315">
        <v>0.01</v>
      </c>
      <c r="I1088" s="314">
        <v>145</v>
      </c>
      <c r="J1088" s="314">
        <v>1.45</v>
      </c>
    </row>
    <row r="1089" spans="1:10" ht="25" x14ac:dyDescent="0.35">
      <c r="A1089" s="311" t="s">
        <v>260</v>
      </c>
      <c r="B1089" s="313" t="s">
        <v>1954</v>
      </c>
      <c r="C1089" s="311" t="s">
        <v>1803</v>
      </c>
      <c r="D1089" s="311" t="s">
        <v>1955</v>
      </c>
      <c r="E1089" s="463" t="s">
        <v>263</v>
      </c>
      <c r="F1089" s="463"/>
      <c r="G1089" s="312" t="s">
        <v>205</v>
      </c>
      <c r="H1089" s="315">
        <v>1</v>
      </c>
      <c r="I1089" s="314">
        <v>556.38</v>
      </c>
      <c r="J1089" s="314">
        <v>556.38</v>
      </c>
    </row>
    <row r="1090" spans="1:10" x14ac:dyDescent="0.35">
      <c r="A1090" s="316"/>
      <c r="B1090" s="316"/>
      <c r="C1090" s="316"/>
      <c r="D1090" s="316"/>
      <c r="E1090" s="316" t="s">
        <v>275</v>
      </c>
      <c r="F1090" s="317">
        <v>90.14</v>
      </c>
      <c r="G1090" s="316" t="s">
        <v>276</v>
      </c>
      <c r="H1090" s="317">
        <v>0</v>
      </c>
      <c r="I1090" s="316" t="s">
        <v>277</v>
      </c>
      <c r="J1090" s="317">
        <v>90.14</v>
      </c>
    </row>
    <row r="1091" spans="1:10" x14ac:dyDescent="0.35">
      <c r="A1091" s="316"/>
      <c r="B1091" s="316"/>
      <c r="C1091" s="316"/>
      <c r="D1091" s="316"/>
      <c r="E1091" s="316" t="s">
        <v>278</v>
      </c>
      <c r="F1091" s="317">
        <v>144.43</v>
      </c>
      <c r="G1091" s="316"/>
      <c r="H1091" s="464" t="s">
        <v>279</v>
      </c>
      <c r="I1091" s="464"/>
      <c r="J1091" s="317">
        <v>838.49</v>
      </c>
    </row>
    <row r="1092" spans="1:10" ht="15" thickBot="1" x14ac:dyDescent="0.4">
      <c r="A1092" s="333"/>
      <c r="B1092" s="333"/>
      <c r="C1092" s="333"/>
      <c r="D1092" s="333"/>
      <c r="E1092" s="333"/>
      <c r="F1092" s="333"/>
      <c r="G1092" s="333"/>
      <c r="H1092" s="335"/>
      <c r="I1092" s="333"/>
      <c r="J1092" s="334"/>
    </row>
    <row r="1093" spans="1:10" ht="15" thickTop="1" x14ac:dyDescent="0.35">
      <c r="A1093" s="332"/>
      <c r="B1093" s="332"/>
      <c r="C1093" s="332"/>
      <c r="D1093" s="332"/>
      <c r="E1093" s="332"/>
      <c r="F1093" s="332"/>
      <c r="G1093" s="332"/>
      <c r="H1093" s="332"/>
      <c r="I1093" s="332"/>
      <c r="J1093" s="332"/>
    </row>
    <row r="1094" spans="1:10" x14ac:dyDescent="0.35">
      <c r="A1094" s="361" t="s">
        <v>597</v>
      </c>
      <c r="B1094" s="361"/>
      <c r="C1094" s="361"/>
      <c r="D1094" s="361" t="s">
        <v>598</v>
      </c>
      <c r="E1094" s="361"/>
      <c r="F1094" s="476"/>
      <c r="G1094" s="476"/>
      <c r="H1094" s="362"/>
      <c r="I1094" s="361"/>
      <c r="J1094" s="363">
        <v>46109.67</v>
      </c>
    </row>
    <row r="1095" spans="1:10" x14ac:dyDescent="0.35">
      <c r="A1095" s="341" t="s">
        <v>599</v>
      </c>
      <c r="B1095" s="342" t="s">
        <v>3</v>
      </c>
      <c r="C1095" s="341" t="s">
        <v>4</v>
      </c>
      <c r="D1095" s="341" t="s">
        <v>5</v>
      </c>
      <c r="E1095" s="457" t="s">
        <v>249</v>
      </c>
      <c r="F1095" s="457"/>
      <c r="G1095" s="343" t="s">
        <v>6</v>
      </c>
      <c r="H1095" s="342" t="s">
        <v>7</v>
      </c>
      <c r="I1095" s="342" t="s">
        <v>8</v>
      </c>
      <c r="J1095" s="342" t="s">
        <v>10</v>
      </c>
    </row>
    <row r="1096" spans="1:10" ht="39.65" customHeight="1" x14ac:dyDescent="0.35">
      <c r="A1096" s="344" t="s">
        <v>246</v>
      </c>
      <c r="B1096" s="345" t="s">
        <v>600</v>
      </c>
      <c r="C1096" s="344" t="s">
        <v>214</v>
      </c>
      <c r="D1096" s="344" t="s">
        <v>601</v>
      </c>
      <c r="E1096" s="458" t="s">
        <v>1940</v>
      </c>
      <c r="F1096" s="458"/>
      <c r="G1096" s="346" t="s">
        <v>226</v>
      </c>
      <c r="H1096" s="347">
        <v>1</v>
      </c>
      <c r="I1096" s="348">
        <v>333.47</v>
      </c>
      <c r="J1096" s="348">
        <v>333.47</v>
      </c>
    </row>
    <row r="1097" spans="1:10" ht="26.5" customHeight="1" x14ac:dyDescent="0.35">
      <c r="A1097" s="349" t="s">
        <v>251</v>
      </c>
      <c r="B1097" s="350" t="s">
        <v>1943</v>
      </c>
      <c r="C1097" s="349" t="s">
        <v>200</v>
      </c>
      <c r="D1097" s="349" t="s">
        <v>1944</v>
      </c>
      <c r="E1097" s="459" t="s">
        <v>254</v>
      </c>
      <c r="F1097" s="459"/>
      <c r="G1097" s="351" t="s">
        <v>201</v>
      </c>
      <c r="H1097" s="352">
        <v>1.5</v>
      </c>
      <c r="I1097" s="353">
        <v>26.56</v>
      </c>
      <c r="J1097" s="353">
        <v>39.840000000000003</v>
      </c>
    </row>
    <row r="1098" spans="1:10" ht="26.5" customHeight="1" x14ac:dyDescent="0.35">
      <c r="A1098" s="349" t="s">
        <v>251</v>
      </c>
      <c r="B1098" s="350" t="s">
        <v>295</v>
      </c>
      <c r="C1098" s="349" t="s">
        <v>200</v>
      </c>
      <c r="D1098" s="349" t="s">
        <v>296</v>
      </c>
      <c r="E1098" s="459" t="s">
        <v>254</v>
      </c>
      <c r="F1098" s="459"/>
      <c r="G1098" s="351" t="s">
        <v>201</v>
      </c>
      <c r="H1098" s="352">
        <v>1.5</v>
      </c>
      <c r="I1098" s="353">
        <v>34.049999999999997</v>
      </c>
      <c r="J1098" s="353">
        <v>51.07</v>
      </c>
    </row>
    <row r="1099" spans="1:10" ht="25" x14ac:dyDescent="0.35">
      <c r="A1099" s="356" t="s">
        <v>260</v>
      </c>
      <c r="B1099" s="357" t="s">
        <v>2828</v>
      </c>
      <c r="C1099" s="356" t="s">
        <v>1803</v>
      </c>
      <c r="D1099" s="356" t="s">
        <v>2829</v>
      </c>
      <c r="E1099" s="475" t="s">
        <v>263</v>
      </c>
      <c r="F1099" s="475"/>
      <c r="G1099" s="358" t="s">
        <v>1834</v>
      </c>
      <c r="H1099" s="359">
        <v>1</v>
      </c>
      <c r="I1099" s="360">
        <v>242.56</v>
      </c>
      <c r="J1099" s="360">
        <v>242.56</v>
      </c>
    </row>
    <row r="1100" spans="1:10" x14ac:dyDescent="0.35">
      <c r="A1100" s="354"/>
      <c r="B1100" s="354"/>
      <c r="C1100" s="354"/>
      <c r="D1100" s="354"/>
      <c r="E1100" s="354" t="s">
        <v>275</v>
      </c>
      <c r="F1100" s="355">
        <v>62.47</v>
      </c>
      <c r="G1100" s="354" t="s">
        <v>276</v>
      </c>
      <c r="H1100" s="355">
        <v>0</v>
      </c>
      <c r="I1100" s="354" t="s">
        <v>277</v>
      </c>
      <c r="J1100" s="355">
        <v>62.47</v>
      </c>
    </row>
    <row r="1101" spans="1:10" ht="14.5" customHeight="1" x14ac:dyDescent="0.35">
      <c r="A1101" s="354"/>
      <c r="B1101" s="354"/>
      <c r="C1101" s="354"/>
      <c r="D1101" s="354"/>
      <c r="E1101" s="354" t="s">
        <v>278</v>
      </c>
      <c r="F1101" s="355">
        <v>69.39</v>
      </c>
      <c r="G1101" s="354"/>
      <c r="H1101" s="460" t="s">
        <v>279</v>
      </c>
      <c r="I1101" s="460"/>
      <c r="J1101" s="355">
        <v>402.86</v>
      </c>
    </row>
    <row r="1102" spans="1:10" ht="15" thickBot="1" x14ac:dyDescent="0.4">
      <c r="A1102" s="333"/>
      <c r="B1102" s="333"/>
      <c r="C1102" s="333"/>
      <c r="D1102" s="333"/>
      <c r="E1102" s="333"/>
      <c r="F1102" s="333"/>
      <c r="G1102" s="333"/>
      <c r="H1102" s="335"/>
      <c r="I1102" s="333"/>
      <c r="J1102" s="334"/>
    </row>
    <row r="1103" spans="1:10" ht="15" thickTop="1" x14ac:dyDescent="0.35">
      <c r="A1103" s="332"/>
      <c r="B1103" s="332"/>
      <c r="C1103" s="332"/>
      <c r="D1103" s="332"/>
      <c r="E1103" s="332"/>
      <c r="F1103" s="332"/>
      <c r="G1103" s="332"/>
      <c r="H1103" s="332"/>
      <c r="I1103" s="332"/>
      <c r="J1103" s="332"/>
    </row>
    <row r="1104" spans="1:10" x14ac:dyDescent="0.35">
      <c r="A1104" s="341" t="s">
        <v>602</v>
      </c>
      <c r="B1104" s="342" t="s">
        <v>3</v>
      </c>
      <c r="C1104" s="341" t="s">
        <v>4</v>
      </c>
      <c r="D1104" s="341" t="s">
        <v>5</v>
      </c>
      <c r="E1104" s="466" t="s">
        <v>249</v>
      </c>
      <c r="F1104" s="467"/>
      <c r="G1104" s="343" t="s">
        <v>6</v>
      </c>
      <c r="H1104" s="342" t="s">
        <v>7</v>
      </c>
      <c r="I1104" s="342" t="s">
        <v>8</v>
      </c>
      <c r="J1104" s="342" t="s">
        <v>10</v>
      </c>
    </row>
    <row r="1105" spans="1:10" ht="14.5" customHeight="1" x14ac:dyDescent="0.35">
      <c r="A1105" s="344" t="s">
        <v>246</v>
      </c>
      <c r="B1105" s="345" t="s">
        <v>603</v>
      </c>
      <c r="C1105" s="344" t="s">
        <v>214</v>
      </c>
      <c r="D1105" s="344" t="s">
        <v>2657</v>
      </c>
      <c r="E1105" s="468" t="s">
        <v>1940</v>
      </c>
      <c r="F1105" s="469"/>
      <c r="G1105" s="346" t="s">
        <v>208</v>
      </c>
      <c r="H1105" s="347">
        <v>1</v>
      </c>
      <c r="I1105" s="348">
        <v>124.04</v>
      </c>
      <c r="J1105" s="348">
        <v>124.04</v>
      </c>
    </row>
    <row r="1106" spans="1:10" ht="26.5" customHeight="1" x14ac:dyDescent="0.35">
      <c r="A1106" s="349" t="s">
        <v>251</v>
      </c>
      <c r="B1106" s="350" t="s">
        <v>295</v>
      </c>
      <c r="C1106" s="349" t="s">
        <v>200</v>
      </c>
      <c r="D1106" s="349" t="s">
        <v>296</v>
      </c>
      <c r="E1106" s="470" t="s">
        <v>254</v>
      </c>
      <c r="F1106" s="471"/>
      <c r="G1106" s="351" t="s">
        <v>201</v>
      </c>
      <c r="H1106" s="352">
        <v>1.754</v>
      </c>
      <c r="I1106" s="353">
        <v>34.049999999999997</v>
      </c>
      <c r="J1106" s="353">
        <v>59.72</v>
      </c>
    </row>
    <row r="1107" spans="1:10" ht="26.5" customHeight="1" x14ac:dyDescent="0.35">
      <c r="A1107" s="349" t="s">
        <v>251</v>
      </c>
      <c r="B1107" s="350" t="s">
        <v>1943</v>
      </c>
      <c r="C1107" s="349" t="s">
        <v>200</v>
      </c>
      <c r="D1107" s="349" t="s">
        <v>1944</v>
      </c>
      <c r="E1107" s="470" t="s">
        <v>254</v>
      </c>
      <c r="F1107" s="471"/>
      <c r="G1107" s="351" t="s">
        <v>201</v>
      </c>
      <c r="H1107" s="352">
        <v>1.754</v>
      </c>
      <c r="I1107" s="353">
        <v>26.56</v>
      </c>
      <c r="J1107" s="353">
        <v>46.58</v>
      </c>
    </row>
    <row r="1108" spans="1:10" ht="50" x14ac:dyDescent="0.35">
      <c r="A1108" s="356" t="s">
        <v>260</v>
      </c>
      <c r="B1108" s="357" t="s">
        <v>2536</v>
      </c>
      <c r="C1108" s="356" t="s">
        <v>200</v>
      </c>
      <c r="D1108" s="356" t="s">
        <v>2537</v>
      </c>
      <c r="E1108" s="477" t="s">
        <v>263</v>
      </c>
      <c r="F1108" s="478"/>
      <c r="G1108" s="358" t="s">
        <v>208</v>
      </c>
      <c r="H1108" s="359">
        <v>1.1000000000000001</v>
      </c>
      <c r="I1108" s="360">
        <v>16.13</v>
      </c>
      <c r="J1108" s="360">
        <v>17.742999999999999</v>
      </c>
    </row>
    <row r="1109" spans="1:10" x14ac:dyDescent="0.35">
      <c r="A1109" s="354"/>
      <c r="B1109" s="354"/>
      <c r="C1109" s="354"/>
      <c r="D1109" s="354"/>
      <c r="E1109" s="354" t="s">
        <v>275</v>
      </c>
      <c r="F1109" s="355">
        <v>73.040000000000006</v>
      </c>
      <c r="G1109" s="354" t="s">
        <v>276</v>
      </c>
      <c r="H1109" s="355">
        <v>0</v>
      </c>
      <c r="I1109" s="354" t="s">
        <v>277</v>
      </c>
      <c r="J1109" s="355">
        <v>73.040000000000006</v>
      </c>
    </row>
    <row r="1110" spans="1:10" ht="14.5" customHeight="1" x14ac:dyDescent="0.35">
      <c r="A1110" s="354"/>
      <c r="B1110" s="354"/>
      <c r="C1110" s="354"/>
      <c r="D1110" s="354"/>
      <c r="E1110" s="354" t="s">
        <v>278</v>
      </c>
      <c r="F1110" s="355">
        <v>25.81</v>
      </c>
      <c r="G1110" s="354"/>
      <c r="H1110" s="460" t="s">
        <v>279</v>
      </c>
      <c r="I1110" s="460"/>
      <c r="J1110" s="355">
        <v>149.85</v>
      </c>
    </row>
    <row r="1111" spans="1:10" ht="15" thickBot="1" x14ac:dyDescent="0.4">
      <c r="A1111" s="333"/>
      <c r="B1111" s="333"/>
      <c r="C1111" s="333"/>
      <c r="D1111" s="333"/>
      <c r="E1111" s="333"/>
      <c r="F1111" s="333"/>
      <c r="G1111" s="333"/>
      <c r="H1111" s="335"/>
      <c r="I1111" s="333"/>
      <c r="J1111" s="334"/>
    </row>
    <row r="1112" spans="1:10" ht="15" thickTop="1" x14ac:dyDescent="0.35">
      <c r="A1112" s="332"/>
      <c r="B1112" s="332"/>
      <c r="C1112" s="332"/>
      <c r="D1112" s="332"/>
      <c r="E1112" s="332"/>
      <c r="F1112" s="332"/>
      <c r="G1112" s="332"/>
      <c r="H1112" s="332"/>
      <c r="I1112" s="332"/>
      <c r="J1112" s="332"/>
    </row>
    <row r="1113" spans="1:10" x14ac:dyDescent="0.35">
      <c r="A1113" s="341" t="s">
        <v>604</v>
      </c>
      <c r="B1113" s="342" t="s">
        <v>3</v>
      </c>
      <c r="C1113" s="341" t="s">
        <v>4</v>
      </c>
      <c r="D1113" s="341" t="s">
        <v>5</v>
      </c>
      <c r="E1113" s="457" t="s">
        <v>249</v>
      </c>
      <c r="F1113" s="457"/>
      <c r="G1113" s="343" t="s">
        <v>6</v>
      </c>
      <c r="H1113" s="342" t="s">
        <v>7</v>
      </c>
      <c r="I1113" s="342" t="s">
        <v>8</v>
      </c>
      <c r="J1113" s="342" t="s">
        <v>10</v>
      </c>
    </row>
    <row r="1114" spans="1:10" ht="14.5" customHeight="1" x14ac:dyDescent="0.35">
      <c r="A1114" s="344" t="s">
        <v>246</v>
      </c>
      <c r="B1114" s="345" t="s">
        <v>605</v>
      </c>
      <c r="C1114" s="344" t="s">
        <v>214</v>
      </c>
      <c r="D1114" s="344" t="s">
        <v>606</v>
      </c>
      <c r="E1114" s="458" t="s">
        <v>1940</v>
      </c>
      <c r="F1114" s="458"/>
      <c r="G1114" s="346" t="s">
        <v>226</v>
      </c>
      <c r="H1114" s="347">
        <v>1</v>
      </c>
      <c r="I1114" s="348">
        <v>1060.55</v>
      </c>
      <c r="J1114" s="348">
        <v>1060.55</v>
      </c>
    </row>
    <row r="1115" spans="1:10" ht="26.5" customHeight="1" x14ac:dyDescent="0.35">
      <c r="A1115" s="349" t="s">
        <v>251</v>
      </c>
      <c r="B1115" s="350" t="s">
        <v>1577</v>
      </c>
      <c r="C1115" s="349" t="s">
        <v>200</v>
      </c>
      <c r="D1115" s="349" t="s">
        <v>1578</v>
      </c>
      <c r="E1115" s="459" t="s">
        <v>254</v>
      </c>
      <c r="F1115" s="459"/>
      <c r="G1115" s="351" t="s">
        <v>201</v>
      </c>
      <c r="H1115" s="352">
        <v>0.82499999999999996</v>
      </c>
      <c r="I1115" s="353">
        <v>26.24</v>
      </c>
      <c r="J1115" s="353">
        <v>21.64</v>
      </c>
    </row>
    <row r="1116" spans="1:10" ht="26.5" customHeight="1" x14ac:dyDescent="0.35">
      <c r="A1116" s="349" t="s">
        <v>251</v>
      </c>
      <c r="B1116" s="350" t="s">
        <v>252</v>
      </c>
      <c r="C1116" s="349" t="s">
        <v>200</v>
      </c>
      <c r="D1116" s="349" t="s">
        <v>253</v>
      </c>
      <c r="E1116" s="459" t="s">
        <v>254</v>
      </c>
      <c r="F1116" s="459"/>
      <c r="G1116" s="351" t="s">
        <v>201</v>
      </c>
      <c r="H1116" s="352">
        <v>0.82499999999999996</v>
      </c>
      <c r="I1116" s="353">
        <v>32.590000000000003</v>
      </c>
      <c r="J1116" s="353">
        <v>26.88</v>
      </c>
    </row>
    <row r="1117" spans="1:10" ht="25" x14ac:dyDescent="0.35">
      <c r="A1117" s="356" t="s">
        <v>260</v>
      </c>
      <c r="B1117" s="357" t="s">
        <v>2830</v>
      </c>
      <c r="C1117" s="356" t="s">
        <v>1803</v>
      </c>
      <c r="D1117" s="356" t="s">
        <v>2831</v>
      </c>
      <c r="E1117" s="475" t="s">
        <v>263</v>
      </c>
      <c r="F1117" s="475"/>
      <c r="G1117" s="358" t="s">
        <v>1834</v>
      </c>
      <c r="H1117" s="359">
        <v>1</v>
      </c>
      <c r="I1117" s="360">
        <v>1012.03</v>
      </c>
      <c r="J1117" s="360">
        <v>1012.03</v>
      </c>
    </row>
    <row r="1118" spans="1:10" x14ac:dyDescent="0.35">
      <c r="A1118" s="354"/>
      <c r="B1118" s="354"/>
      <c r="C1118" s="354"/>
      <c r="D1118" s="354"/>
      <c r="E1118" s="354" t="s">
        <v>275</v>
      </c>
      <c r="F1118" s="355">
        <v>33.5</v>
      </c>
      <c r="G1118" s="354" t="s">
        <v>276</v>
      </c>
      <c r="H1118" s="355">
        <v>0</v>
      </c>
      <c r="I1118" s="354" t="s">
        <v>277</v>
      </c>
      <c r="J1118" s="355">
        <v>33.5</v>
      </c>
    </row>
    <row r="1119" spans="1:10" ht="14.5" customHeight="1" x14ac:dyDescent="0.35">
      <c r="A1119" s="354"/>
      <c r="B1119" s="354"/>
      <c r="C1119" s="354"/>
      <c r="D1119" s="354"/>
      <c r="E1119" s="354" t="s">
        <v>278</v>
      </c>
      <c r="F1119" s="355">
        <v>220.7</v>
      </c>
      <c r="G1119" s="354"/>
      <c r="H1119" s="460" t="s">
        <v>279</v>
      </c>
      <c r="I1119" s="460"/>
      <c r="J1119" s="355">
        <v>1281.25</v>
      </c>
    </row>
    <row r="1120" spans="1:10" ht="15" thickBot="1" x14ac:dyDescent="0.4">
      <c r="A1120" s="333"/>
      <c r="B1120" s="333"/>
      <c r="C1120" s="333"/>
      <c r="D1120" s="333"/>
      <c r="E1120" s="333"/>
      <c r="F1120" s="333"/>
      <c r="G1120" s="333"/>
      <c r="H1120" s="335"/>
      <c r="I1120" s="333"/>
      <c r="J1120" s="334"/>
    </row>
    <row r="1121" spans="1:10" ht="15" thickTop="1" x14ac:dyDescent="0.35">
      <c r="A1121" s="332"/>
      <c r="B1121" s="332"/>
      <c r="C1121" s="332"/>
      <c r="D1121" s="332"/>
      <c r="E1121" s="332"/>
      <c r="F1121" s="332"/>
      <c r="G1121" s="332"/>
      <c r="H1121" s="332"/>
      <c r="I1121" s="332"/>
      <c r="J1121" s="332"/>
    </row>
    <row r="1122" spans="1:10" x14ac:dyDescent="0.35">
      <c r="A1122" s="341" t="s">
        <v>607</v>
      </c>
      <c r="B1122" s="342" t="s">
        <v>3</v>
      </c>
      <c r="C1122" s="341" t="s">
        <v>4</v>
      </c>
      <c r="D1122" s="341" t="s">
        <v>5</v>
      </c>
      <c r="E1122" s="457" t="s">
        <v>249</v>
      </c>
      <c r="F1122" s="457"/>
      <c r="G1122" s="343" t="s">
        <v>6</v>
      </c>
      <c r="H1122" s="342" t="s">
        <v>7</v>
      </c>
      <c r="I1122" s="342" t="s">
        <v>8</v>
      </c>
      <c r="J1122" s="342" t="s">
        <v>10</v>
      </c>
    </row>
    <row r="1123" spans="1:10" ht="26.5" customHeight="1" x14ac:dyDescent="0.35">
      <c r="A1123" s="344" t="s">
        <v>246</v>
      </c>
      <c r="B1123" s="345" t="s">
        <v>608</v>
      </c>
      <c r="C1123" s="344" t="s">
        <v>214</v>
      </c>
      <c r="D1123" s="344" t="s">
        <v>609</v>
      </c>
      <c r="E1123" s="458" t="s">
        <v>1940</v>
      </c>
      <c r="F1123" s="458"/>
      <c r="G1123" s="346" t="s">
        <v>226</v>
      </c>
      <c r="H1123" s="347">
        <v>1</v>
      </c>
      <c r="I1123" s="348">
        <v>551.47</v>
      </c>
      <c r="J1123" s="348">
        <v>551.47</v>
      </c>
    </row>
    <row r="1124" spans="1:10" ht="26.5" customHeight="1" x14ac:dyDescent="0.35">
      <c r="A1124" s="349" t="s">
        <v>251</v>
      </c>
      <c r="B1124" s="350" t="s">
        <v>252</v>
      </c>
      <c r="C1124" s="349" t="s">
        <v>200</v>
      </c>
      <c r="D1124" s="349" t="s">
        <v>253</v>
      </c>
      <c r="E1124" s="459" t="s">
        <v>254</v>
      </c>
      <c r="F1124" s="459"/>
      <c r="G1124" s="351" t="s">
        <v>201</v>
      </c>
      <c r="H1124" s="352">
        <v>1.5</v>
      </c>
      <c r="I1124" s="353">
        <v>32.590000000000003</v>
      </c>
      <c r="J1124" s="353">
        <v>48.88</v>
      </c>
    </row>
    <row r="1125" spans="1:10" ht="26.5" customHeight="1" x14ac:dyDescent="0.35">
      <c r="A1125" s="349" t="s">
        <v>251</v>
      </c>
      <c r="B1125" s="350" t="s">
        <v>1577</v>
      </c>
      <c r="C1125" s="349" t="s">
        <v>200</v>
      </c>
      <c r="D1125" s="349" t="s">
        <v>1578</v>
      </c>
      <c r="E1125" s="459" t="s">
        <v>254</v>
      </c>
      <c r="F1125" s="459"/>
      <c r="G1125" s="351" t="s">
        <v>201</v>
      </c>
      <c r="H1125" s="352">
        <v>1.5</v>
      </c>
      <c r="I1125" s="353">
        <v>26.24</v>
      </c>
      <c r="J1125" s="353">
        <v>39.36</v>
      </c>
    </row>
    <row r="1126" spans="1:10" ht="37.5" x14ac:dyDescent="0.35">
      <c r="A1126" s="356" t="s">
        <v>260</v>
      </c>
      <c r="B1126" s="357" t="s">
        <v>2832</v>
      </c>
      <c r="C1126" s="356" t="s">
        <v>1803</v>
      </c>
      <c r="D1126" s="356" t="s">
        <v>2833</v>
      </c>
      <c r="E1126" s="475" t="s">
        <v>263</v>
      </c>
      <c r="F1126" s="475"/>
      <c r="G1126" s="358" t="s">
        <v>1834</v>
      </c>
      <c r="H1126" s="359">
        <v>1</v>
      </c>
      <c r="I1126" s="360">
        <v>463.23</v>
      </c>
      <c r="J1126" s="360">
        <v>463.23</v>
      </c>
    </row>
    <row r="1127" spans="1:10" x14ac:dyDescent="0.35">
      <c r="A1127" s="354"/>
      <c r="B1127" s="354"/>
      <c r="C1127" s="354"/>
      <c r="D1127" s="354"/>
      <c r="E1127" s="354" t="s">
        <v>275</v>
      </c>
      <c r="F1127" s="355">
        <v>60.91</v>
      </c>
      <c r="G1127" s="354" t="s">
        <v>276</v>
      </c>
      <c r="H1127" s="355">
        <v>0</v>
      </c>
      <c r="I1127" s="354" t="s">
        <v>277</v>
      </c>
      <c r="J1127" s="355">
        <v>60.91</v>
      </c>
    </row>
    <row r="1128" spans="1:10" ht="14.5" customHeight="1" x14ac:dyDescent="0.35">
      <c r="A1128" s="354"/>
      <c r="B1128" s="354"/>
      <c r="C1128" s="354"/>
      <c r="D1128" s="354"/>
      <c r="E1128" s="354" t="s">
        <v>278</v>
      </c>
      <c r="F1128" s="355">
        <v>114.76</v>
      </c>
      <c r="G1128" s="354"/>
      <c r="H1128" s="460" t="s">
        <v>279</v>
      </c>
      <c r="I1128" s="460"/>
      <c r="J1128" s="355">
        <v>666.23</v>
      </c>
    </row>
    <row r="1129" spans="1:10" ht="15" thickBot="1" x14ac:dyDescent="0.4">
      <c r="A1129" s="333"/>
      <c r="B1129" s="333"/>
      <c r="C1129" s="333"/>
      <c r="D1129" s="333"/>
      <c r="E1129" s="333"/>
      <c r="F1129" s="333"/>
      <c r="G1129" s="333"/>
      <c r="H1129" s="335"/>
      <c r="I1129" s="333"/>
      <c r="J1129" s="334"/>
    </row>
    <row r="1130" spans="1:10" ht="15" thickTop="1" x14ac:dyDescent="0.35">
      <c r="A1130" s="332"/>
      <c r="B1130" s="332"/>
      <c r="C1130" s="332"/>
      <c r="D1130" s="332"/>
      <c r="E1130" s="332"/>
      <c r="F1130" s="332"/>
      <c r="G1130" s="332"/>
      <c r="H1130" s="332"/>
      <c r="I1130" s="332"/>
      <c r="J1130" s="332"/>
    </row>
    <row r="1131" spans="1:10" x14ac:dyDescent="0.35">
      <c r="A1131" s="298" t="s">
        <v>610</v>
      </c>
      <c r="B1131" s="300" t="s">
        <v>3</v>
      </c>
      <c r="C1131" s="298" t="s">
        <v>4</v>
      </c>
      <c r="D1131" s="298" t="s">
        <v>5</v>
      </c>
      <c r="E1131" s="461" t="s">
        <v>249</v>
      </c>
      <c r="F1131" s="461"/>
      <c r="G1131" s="299" t="s">
        <v>6</v>
      </c>
      <c r="H1131" s="300" t="s">
        <v>7</v>
      </c>
      <c r="I1131" s="300" t="s">
        <v>8</v>
      </c>
      <c r="J1131" s="300" t="s">
        <v>10</v>
      </c>
    </row>
    <row r="1132" spans="1:10" ht="25" x14ac:dyDescent="0.35">
      <c r="A1132" s="301" t="s">
        <v>246</v>
      </c>
      <c r="B1132" s="303" t="s">
        <v>611</v>
      </c>
      <c r="C1132" s="301" t="s">
        <v>214</v>
      </c>
      <c r="D1132" s="301" t="s">
        <v>612</v>
      </c>
      <c r="E1132" s="462" t="s">
        <v>1940</v>
      </c>
      <c r="F1132" s="462"/>
      <c r="G1132" s="302" t="s">
        <v>205</v>
      </c>
      <c r="H1132" s="305">
        <v>1</v>
      </c>
      <c r="I1132" s="304">
        <v>619.65</v>
      </c>
      <c r="J1132" s="304">
        <v>619.65</v>
      </c>
    </row>
    <row r="1133" spans="1:10" ht="25" x14ac:dyDescent="0.35">
      <c r="A1133" s="306" t="s">
        <v>251</v>
      </c>
      <c r="B1133" s="308" t="s">
        <v>255</v>
      </c>
      <c r="C1133" s="306" t="s">
        <v>200</v>
      </c>
      <c r="D1133" s="306" t="s">
        <v>248</v>
      </c>
      <c r="E1133" s="465" t="s">
        <v>254</v>
      </c>
      <c r="F1133" s="465"/>
      <c r="G1133" s="307" t="s">
        <v>201</v>
      </c>
      <c r="H1133" s="310">
        <v>2.165</v>
      </c>
      <c r="I1133" s="309">
        <v>34.28</v>
      </c>
      <c r="J1133" s="309">
        <v>74.209999999999994</v>
      </c>
    </row>
    <row r="1134" spans="1:10" ht="25" x14ac:dyDescent="0.35">
      <c r="A1134" s="306" t="s">
        <v>251</v>
      </c>
      <c r="B1134" s="308" t="s">
        <v>1577</v>
      </c>
      <c r="C1134" s="306" t="s">
        <v>200</v>
      </c>
      <c r="D1134" s="306" t="s">
        <v>1578</v>
      </c>
      <c r="E1134" s="465" t="s">
        <v>254</v>
      </c>
      <c r="F1134" s="465"/>
      <c r="G1134" s="307" t="s">
        <v>201</v>
      </c>
      <c r="H1134" s="310">
        <v>3.2989999999999999</v>
      </c>
      <c r="I1134" s="309">
        <v>26.24</v>
      </c>
      <c r="J1134" s="309">
        <v>86.56</v>
      </c>
    </row>
    <row r="1135" spans="1:10" ht="25" x14ac:dyDescent="0.35">
      <c r="A1135" s="306" t="s">
        <v>251</v>
      </c>
      <c r="B1135" s="308" t="s">
        <v>252</v>
      </c>
      <c r="C1135" s="306" t="s">
        <v>200</v>
      </c>
      <c r="D1135" s="306" t="s">
        <v>253</v>
      </c>
      <c r="E1135" s="465" t="s">
        <v>254</v>
      </c>
      <c r="F1135" s="465"/>
      <c r="G1135" s="307" t="s">
        <v>201</v>
      </c>
      <c r="H1135" s="310">
        <v>3.9180000000000001</v>
      </c>
      <c r="I1135" s="309">
        <v>32.590000000000003</v>
      </c>
      <c r="J1135" s="309">
        <v>127.68</v>
      </c>
    </row>
    <row r="1136" spans="1:10" ht="25" x14ac:dyDescent="0.35">
      <c r="A1136" s="306" t="s">
        <v>251</v>
      </c>
      <c r="B1136" s="308" t="s">
        <v>256</v>
      </c>
      <c r="C1136" s="306" t="s">
        <v>200</v>
      </c>
      <c r="D1136" s="306" t="s">
        <v>247</v>
      </c>
      <c r="E1136" s="465" t="s">
        <v>254</v>
      </c>
      <c r="F1136" s="465"/>
      <c r="G1136" s="307" t="s">
        <v>201</v>
      </c>
      <c r="H1136" s="310">
        <v>2.165</v>
      </c>
      <c r="I1136" s="309">
        <v>25.81</v>
      </c>
      <c r="J1136" s="309">
        <v>55.87</v>
      </c>
    </row>
    <row r="1137" spans="1:10" x14ac:dyDescent="0.35">
      <c r="A1137" s="311" t="s">
        <v>260</v>
      </c>
      <c r="B1137" s="313" t="s">
        <v>1941</v>
      </c>
      <c r="C1137" s="311" t="s">
        <v>200</v>
      </c>
      <c r="D1137" s="311" t="s">
        <v>1942</v>
      </c>
      <c r="E1137" s="463" t="s">
        <v>263</v>
      </c>
      <c r="F1137" s="463"/>
      <c r="G1137" s="312" t="s">
        <v>264</v>
      </c>
      <c r="H1137" s="315">
        <v>1.7929999999999999</v>
      </c>
      <c r="I1137" s="314">
        <v>0.87</v>
      </c>
      <c r="J1137" s="314">
        <v>1.5599099999999999</v>
      </c>
    </row>
    <row r="1138" spans="1:10" ht="25" x14ac:dyDescent="0.35">
      <c r="A1138" s="311" t="s">
        <v>260</v>
      </c>
      <c r="B1138" s="313" t="s">
        <v>1956</v>
      </c>
      <c r="C1138" s="311" t="s">
        <v>1785</v>
      </c>
      <c r="D1138" s="311" t="s">
        <v>1957</v>
      </c>
      <c r="E1138" s="463" t="s">
        <v>263</v>
      </c>
      <c r="F1138" s="463"/>
      <c r="G1138" s="312" t="s">
        <v>208</v>
      </c>
      <c r="H1138" s="315">
        <v>5.9530000000000003</v>
      </c>
      <c r="I1138" s="314">
        <v>16.25</v>
      </c>
      <c r="J1138" s="314">
        <v>96.736249999999998</v>
      </c>
    </row>
    <row r="1139" spans="1:10" ht="25" x14ac:dyDescent="0.35">
      <c r="A1139" s="311" t="s">
        <v>260</v>
      </c>
      <c r="B1139" s="313" t="s">
        <v>1958</v>
      </c>
      <c r="C1139" s="311" t="s">
        <v>1785</v>
      </c>
      <c r="D1139" s="311" t="s">
        <v>1959</v>
      </c>
      <c r="E1139" s="463" t="s">
        <v>263</v>
      </c>
      <c r="F1139" s="463"/>
      <c r="G1139" s="312" t="s">
        <v>208</v>
      </c>
      <c r="H1139" s="315">
        <v>2.9769999999999999</v>
      </c>
      <c r="I1139" s="314">
        <v>58.18</v>
      </c>
      <c r="J1139" s="314">
        <v>173.20186000000001</v>
      </c>
    </row>
    <row r="1140" spans="1:10" ht="25" x14ac:dyDescent="0.35">
      <c r="A1140" s="311" t="s">
        <v>260</v>
      </c>
      <c r="B1140" s="313" t="s">
        <v>1960</v>
      </c>
      <c r="C1140" s="311" t="s">
        <v>1785</v>
      </c>
      <c r="D1140" s="311" t="s">
        <v>1961</v>
      </c>
      <c r="E1140" s="463" t="s">
        <v>263</v>
      </c>
      <c r="F1140" s="463"/>
      <c r="G1140" s="312" t="s">
        <v>226</v>
      </c>
      <c r="H1140" s="315">
        <v>1.86</v>
      </c>
      <c r="I1140" s="314">
        <v>1</v>
      </c>
      <c r="J1140" s="314">
        <v>1.86</v>
      </c>
    </row>
    <row r="1141" spans="1:10" ht="25" x14ac:dyDescent="0.35">
      <c r="A1141" s="311" t="s">
        <v>260</v>
      </c>
      <c r="B1141" s="313" t="s">
        <v>273</v>
      </c>
      <c r="C1141" s="311" t="s">
        <v>200</v>
      </c>
      <c r="D1141" s="311" t="s">
        <v>274</v>
      </c>
      <c r="E1141" s="463" t="s">
        <v>263</v>
      </c>
      <c r="F1141" s="463"/>
      <c r="G1141" s="312" t="s">
        <v>217</v>
      </c>
      <c r="H1141" s="315">
        <v>4.0000000000000001E-3</v>
      </c>
      <c r="I1141" s="314">
        <v>146.88999999999999</v>
      </c>
      <c r="J1141" s="314">
        <v>0.58755999999999997</v>
      </c>
    </row>
    <row r="1142" spans="1:10" x14ac:dyDescent="0.35">
      <c r="A1142" s="311" t="s">
        <v>260</v>
      </c>
      <c r="B1142" s="313" t="s">
        <v>1962</v>
      </c>
      <c r="C1142" s="311" t="s">
        <v>1785</v>
      </c>
      <c r="D1142" s="311" t="s">
        <v>1963</v>
      </c>
      <c r="E1142" s="463" t="s">
        <v>263</v>
      </c>
      <c r="F1142" s="463"/>
      <c r="G1142" s="312" t="s">
        <v>264</v>
      </c>
      <c r="H1142" s="315">
        <v>3.6999999999999998E-2</v>
      </c>
      <c r="I1142" s="314">
        <v>38.28</v>
      </c>
      <c r="J1142" s="314">
        <v>1.4163600000000001</v>
      </c>
    </row>
    <row r="1143" spans="1:10" x14ac:dyDescent="0.35">
      <c r="A1143" s="316"/>
      <c r="B1143" s="316"/>
      <c r="C1143" s="316"/>
      <c r="D1143" s="316"/>
      <c r="E1143" s="316" t="s">
        <v>275</v>
      </c>
      <c r="F1143" s="317">
        <v>237.65</v>
      </c>
      <c r="G1143" s="316" t="s">
        <v>276</v>
      </c>
      <c r="H1143" s="317">
        <v>0</v>
      </c>
      <c r="I1143" s="316" t="s">
        <v>277</v>
      </c>
      <c r="J1143" s="317">
        <v>237.65</v>
      </c>
    </row>
    <row r="1144" spans="1:10" x14ac:dyDescent="0.35">
      <c r="A1144" s="316"/>
      <c r="B1144" s="316"/>
      <c r="C1144" s="316"/>
      <c r="D1144" s="316"/>
      <c r="E1144" s="316" t="s">
        <v>278</v>
      </c>
      <c r="F1144" s="317">
        <v>128.94</v>
      </c>
      <c r="G1144" s="316"/>
      <c r="H1144" s="464" t="s">
        <v>279</v>
      </c>
      <c r="I1144" s="464"/>
      <c r="J1144" s="317">
        <v>748.59</v>
      </c>
    </row>
    <row r="1145" spans="1:10" ht="15" thickBot="1" x14ac:dyDescent="0.4">
      <c r="A1145" s="333"/>
      <c r="B1145" s="333"/>
      <c r="C1145" s="333"/>
      <c r="D1145" s="333"/>
      <c r="E1145" s="333"/>
      <c r="F1145" s="333"/>
      <c r="G1145" s="333"/>
      <c r="H1145" s="335"/>
      <c r="I1145" s="333"/>
      <c r="J1145" s="334"/>
    </row>
    <row r="1146" spans="1:10" ht="15" thickTop="1" x14ac:dyDescent="0.35">
      <c r="A1146" s="332"/>
      <c r="B1146" s="332"/>
      <c r="C1146" s="332"/>
      <c r="D1146" s="332"/>
      <c r="E1146" s="332"/>
      <c r="F1146" s="332"/>
      <c r="G1146" s="332"/>
      <c r="H1146" s="332"/>
      <c r="I1146" s="332"/>
      <c r="J1146" s="332"/>
    </row>
    <row r="1147" spans="1:10" x14ac:dyDescent="0.35">
      <c r="A1147" s="298" t="s">
        <v>613</v>
      </c>
      <c r="B1147" s="300" t="s">
        <v>3</v>
      </c>
      <c r="C1147" s="298" t="s">
        <v>4</v>
      </c>
      <c r="D1147" s="298" t="s">
        <v>5</v>
      </c>
      <c r="E1147" s="461" t="s">
        <v>249</v>
      </c>
      <c r="F1147" s="461"/>
      <c r="G1147" s="299" t="s">
        <v>6</v>
      </c>
      <c r="H1147" s="300" t="s">
        <v>7</v>
      </c>
      <c r="I1147" s="300" t="s">
        <v>8</v>
      </c>
      <c r="J1147" s="300" t="s">
        <v>10</v>
      </c>
    </row>
    <row r="1148" spans="1:10" ht="25" x14ac:dyDescent="0.35">
      <c r="A1148" s="301" t="s">
        <v>246</v>
      </c>
      <c r="B1148" s="303" t="s">
        <v>614</v>
      </c>
      <c r="C1148" s="301" t="s">
        <v>200</v>
      </c>
      <c r="D1148" s="301" t="s">
        <v>615</v>
      </c>
      <c r="E1148" s="462" t="s">
        <v>1929</v>
      </c>
      <c r="F1148" s="462"/>
      <c r="G1148" s="302" t="s">
        <v>226</v>
      </c>
      <c r="H1148" s="305">
        <v>1</v>
      </c>
      <c r="I1148" s="304">
        <v>80.069999999999993</v>
      </c>
      <c r="J1148" s="304">
        <v>80.069999999999993</v>
      </c>
    </row>
    <row r="1149" spans="1:10" ht="25" x14ac:dyDescent="0.35">
      <c r="A1149" s="306" t="s">
        <v>251</v>
      </c>
      <c r="B1149" s="308" t="s">
        <v>252</v>
      </c>
      <c r="C1149" s="306" t="s">
        <v>200</v>
      </c>
      <c r="D1149" s="306" t="s">
        <v>253</v>
      </c>
      <c r="E1149" s="465" t="s">
        <v>254</v>
      </c>
      <c r="F1149" s="465"/>
      <c r="G1149" s="307" t="s">
        <v>201</v>
      </c>
      <c r="H1149" s="310">
        <v>0.77007060000000005</v>
      </c>
      <c r="I1149" s="309">
        <v>32.590000000000003</v>
      </c>
      <c r="J1149" s="309">
        <v>25.09</v>
      </c>
    </row>
    <row r="1150" spans="1:10" ht="25" x14ac:dyDescent="0.35">
      <c r="A1150" s="306" t="s">
        <v>251</v>
      </c>
      <c r="B1150" s="308" t="s">
        <v>256</v>
      </c>
      <c r="C1150" s="306" t="s">
        <v>200</v>
      </c>
      <c r="D1150" s="306" t="s">
        <v>247</v>
      </c>
      <c r="E1150" s="465" t="s">
        <v>254</v>
      </c>
      <c r="F1150" s="465"/>
      <c r="G1150" s="307" t="s">
        <v>201</v>
      </c>
      <c r="H1150" s="310">
        <v>0.21762860000000001</v>
      </c>
      <c r="I1150" s="309">
        <v>25.81</v>
      </c>
      <c r="J1150" s="309">
        <v>5.61</v>
      </c>
    </row>
    <row r="1151" spans="1:10" ht="37.5" x14ac:dyDescent="0.35">
      <c r="A1151" s="311" t="s">
        <v>260</v>
      </c>
      <c r="B1151" s="313" t="s">
        <v>1964</v>
      </c>
      <c r="C1151" s="311" t="s">
        <v>200</v>
      </c>
      <c r="D1151" s="311" t="s">
        <v>1965</v>
      </c>
      <c r="E1151" s="463" t="s">
        <v>263</v>
      </c>
      <c r="F1151" s="463"/>
      <c r="G1151" s="312" t="s">
        <v>226</v>
      </c>
      <c r="H1151" s="315">
        <v>1</v>
      </c>
      <c r="I1151" s="314">
        <v>49.37</v>
      </c>
      <c r="J1151" s="314">
        <v>49.37</v>
      </c>
    </row>
    <row r="1152" spans="1:10" x14ac:dyDescent="0.35">
      <c r="A1152" s="316"/>
      <c r="B1152" s="316"/>
      <c r="C1152" s="316"/>
      <c r="D1152" s="316"/>
      <c r="E1152" s="316" t="s">
        <v>275</v>
      </c>
      <c r="F1152" s="317">
        <v>21.64</v>
      </c>
      <c r="G1152" s="316" t="s">
        <v>276</v>
      </c>
      <c r="H1152" s="317">
        <v>0</v>
      </c>
      <c r="I1152" s="316" t="s">
        <v>277</v>
      </c>
      <c r="J1152" s="317">
        <v>21.64</v>
      </c>
    </row>
    <row r="1153" spans="1:10" x14ac:dyDescent="0.35">
      <c r="A1153" s="316"/>
      <c r="B1153" s="316"/>
      <c r="C1153" s="316"/>
      <c r="D1153" s="316"/>
      <c r="E1153" s="316" t="s">
        <v>278</v>
      </c>
      <c r="F1153" s="317">
        <v>16.66</v>
      </c>
      <c r="G1153" s="316"/>
      <c r="H1153" s="464" t="s">
        <v>279</v>
      </c>
      <c r="I1153" s="464"/>
      <c r="J1153" s="317">
        <v>96.73</v>
      </c>
    </row>
    <row r="1154" spans="1:10" ht="15" thickBot="1" x14ac:dyDescent="0.4">
      <c r="A1154" s="333"/>
      <c r="B1154" s="333"/>
      <c r="C1154" s="333"/>
      <c r="D1154" s="333"/>
      <c r="E1154" s="333"/>
      <c r="F1154" s="333"/>
      <c r="G1154" s="333"/>
      <c r="H1154" s="335"/>
      <c r="I1154" s="333"/>
      <c r="J1154" s="334"/>
    </row>
    <row r="1155" spans="1:10" ht="15" thickTop="1" x14ac:dyDescent="0.35">
      <c r="A1155" s="332"/>
      <c r="B1155" s="332"/>
      <c r="C1155" s="332"/>
      <c r="D1155" s="332"/>
      <c r="E1155" s="332"/>
      <c r="F1155" s="332"/>
      <c r="G1155" s="332"/>
      <c r="H1155" s="332"/>
      <c r="I1155" s="332"/>
      <c r="J1155" s="332"/>
    </row>
    <row r="1156" spans="1:10" x14ac:dyDescent="0.35">
      <c r="A1156" s="341" t="s">
        <v>616</v>
      </c>
      <c r="B1156" s="342" t="s">
        <v>3</v>
      </c>
      <c r="C1156" s="341" t="s">
        <v>4</v>
      </c>
      <c r="D1156" s="341" t="s">
        <v>5</v>
      </c>
      <c r="E1156" s="457" t="s">
        <v>249</v>
      </c>
      <c r="F1156" s="457"/>
      <c r="G1156" s="343" t="s">
        <v>6</v>
      </c>
      <c r="H1156" s="342" t="s">
        <v>7</v>
      </c>
      <c r="I1156" s="342" t="s">
        <v>8</v>
      </c>
      <c r="J1156" s="342" t="s">
        <v>10</v>
      </c>
    </row>
    <row r="1157" spans="1:10" ht="39.65" customHeight="1" x14ac:dyDescent="0.35">
      <c r="A1157" s="344" t="s">
        <v>246</v>
      </c>
      <c r="B1157" s="345" t="s">
        <v>617</v>
      </c>
      <c r="C1157" s="344" t="s">
        <v>214</v>
      </c>
      <c r="D1157" s="344" t="s">
        <v>618</v>
      </c>
      <c r="E1157" s="458" t="s">
        <v>1940</v>
      </c>
      <c r="F1157" s="458"/>
      <c r="G1157" s="346" t="s">
        <v>226</v>
      </c>
      <c r="H1157" s="347">
        <v>1</v>
      </c>
      <c r="I1157" s="348">
        <v>144.13999999999999</v>
      </c>
      <c r="J1157" s="348">
        <v>144.13999999999999</v>
      </c>
    </row>
    <row r="1158" spans="1:10" ht="26.5" customHeight="1" x14ac:dyDescent="0.35">
      <c r="A1158" s="349" t="s">
        <v>251</v>
      </c>
      <c r="B1158" s="350" t="s">
        <v>295</v>
      </c>
      <c r="C1158" s="349" t="s">
        <v>200</v>
      </c>
      <c r="D1158" s="349" t="s">
        <v>296</v>
      </c>
      <c r="E1158" s="459" t="s">
        <v>254</v>
      </c>
      <c r="F1158" s="459"/>
      <c r="G1158" s="351" t="s">
        <v>201</v>
      </c>
      <c r="H1158" s="352">
        <v>0.45833309999999999</v>
      </c>
      <c r="I1158" s="353">
        <v>34.049999999999997</v>
      </c>
      <c r="J1158" s="353">
        <v>15.6</v>
      </c>
    </row>
    <row r="1159" spans="1:10" ht="26.5" customHeight="1" x14ac:dyDescent="0.35">
      <c r="A1159" s="349" t="s">
        <v>251</v>
      </c>
      <c r="B1159" s="350" t="s">
        <v>1943</v>
      </c>
      <c r="C1159" s="349" t="s">
        <v>200</v>
      </c>
      <c r="D1159" s="349" t="s">
        <v>1944</v>
      </c>
      <c r="E1159" s="459" t="s">
        <v>254</v>
      </c>
      <c r="F1159" s="459"/>
      <c r="G1159" s="351" t="s">
        <v>201</v>
      </c>
      <c r="H1159" s="352">
        <v>0.2291666</v>
      </c>
      <c r="I1159" s="353">
        <v>26.56</v>
      </c>
      <c r="J1159" s="353">
        <v>6.08</v>
      </c>
    </row>
    <row r="1160" spans="1:10" ht="37.5" x14ac:dyDescent="0.35">
      <c r="A1160" s="356" t="s">
        <v>260</v>
      </c>
      <c r="B1160" s="357" t="s">
        <v>2834</v>
      </c>
      <c r="C1160" s="356" t="s">
        <v>200</v>
      </c>
      <c r="D1160" s="356" t="s">
        <v>2835</v>
      </c>
      <c r="E1160" s="475" t="s">
        <v>263</v>
      </c>
      <c r="F1160" s="475"/>
      <c r="G1160" s="358" t="s">
        <v>226</v>
      </c>
      <c r="H1160" s="359">
        <v>1</v>
      </c>
      <c r="I1160" s="360">
        <v>26.38</v>
      </c>
      <c r="J1160" s="360">
        <v>26.38</v>
      </c>
    </row>
    <row r="1161" spans="1:10" x14ac:dyDescent="0.35">
      <c r="A1161" s="356" t="s">
        <v>260</v>
      </c>
      <c r="B1161" s="357" t="s">
        <v>2836</v>
      </c>
      <c r="C1161" s="356" t="s">
        <v>1803</v>
      </c>
      <c r="D1161" s="356" t="s">
        <v>2837</v>
      </c>
      <c r="E1161" s="475" t="s">
        <v>263</v>
      </c>
      <c r="F1161" s="475"/>
      <c r="G1161" s="358" t="s">
        <v>1834</v>
      </c>
      <c r="H1161" s="359">
        <v>2</v>
      </c>
      <c r="I1161" s="360">
        <v>48.04</v>
      </c>
      <c r="J1161" s="360">
        <v>96.08</v>
      </c>
    </row>
    <row r="1162" spans="1:10" x14ac:dyDescent="0.35">
      <c r="A1162" s="354"/>
      <c r="B1162" s="354"/>
      <c r="C1162" s="354"/>
      <c r="D1162" s="354"/>
      <c r="E1162" s="354" t="s">
        <v>275</v>
      </c>
      <c r="F1162" s="355">
        <v>15.17</v>
      </c>
      <c r="G1162" s="354" t="s">
        <v>276</v>
      </c>
      <c r="H1162" s="355">
        <v>0</v>
      </c>
      <c r="I1162" s="354" t="s">
        <v>277</v>
      </c>
      <c r="J1162" s="355">
        <v>15.17</v>
      </c>
    </row>
    <row r="1163" spans="1:10" ht="14.5" customHeight="1" x14ac:dyDescent="0.35">
      <c r="A1163" s="354"/>
      <c r="B1163" s="354"/>
      <c r="C1163" s="354"/>
      <c r="D1163" s="354"/>
      <c r="E1163" s="354" t="s">
        <v>278</v>
      </c>
      <c r="F1163" s="355">
        <v>29.99</v>
      </c>
      <c r="G1163" s="354"/>
      <c r="H1163" s="460" t="s">
        <v>279</v>
      </c>
      <c r="I1163" s="460"/>
      <c r="J1163" s="355">
        <v>174.13</v>
      </c>
    </row>
    <row r="1164" spans="1:10" ht="15" thickBot="1" x14ac:dyDescent="0.4">
      <c r="A1164" s="333"/>
      <c r="B1164" s="333"/>
      <c r="C1164" s="333"/>
      <c r="D1164" s="333"/>
      <c r="E1164" s="333"/>
      <c r="F1164" s="333"/>
      <c r="G1164" s="333"/>
      <c r="H1164" s="335"/>
      <c r="I1164" s="333"/>
      <c r="J1164" s="334"/>
    </row>
    <row r="1165" spans="1:10" ht="15" thickTop="1" x14ac:dyDescent="0.35">
      <c r="A1165" s="332"/>
      <c r="B1165" s="332"/>
      <c r="C1165" s="332"/>
      <c r="D1165" s="332"/>
      <c r="E1165" s="332"/>
      <c r="F1165" s="332"/>
      <c r="G1165" s="332"/>
      <c r="H1165" s="332"/>
      <c r="I1165" s="332"/>
      <c r="J1165" s="332"/>
    </row>
    <row r="1166" spans="1:10" x14ac:dyDescent="0.35">
      <c r="A1166" s="329" t="s">
        <v>619</v>
      </c>
      <c r="B1166" s="329"/>
      <c r="C1166" s="329"/>
      <c r="D1166" s="329" t="s">
        <v>620</v>
      </c>
      <c r="E1166" s="329"/>
      <c r="F1166" s="472"/>
      <c r="G1166" s="472"/>
      <c r="H1166" s="330"/>
      <c r="I1166" s="329"/>
      <c r="J1166" s="331">
        <v>119478.37</v>
      </c>
    </row>
    <row r="1167" spans="1:10" x14ac:dyDescent="0.35">
      <c r="A1167" s="329" t="s">
        <v>621</v>
      </c>
      <c r="B1167" s="329"/>
      <c r="C1167" s="329"/>
      <c r="D1167" s="329" t="s">
        <v>622</v>
      </c>
      <c r="E1167" s="329"/>
      <c r="F1167" s="472"/>
      <c r="G1167" s="472"/>
      <c r="H1167" s="330"/>
      <c r="I1167" s="329"/>
      <c r="J1167" s="331">
        <v>87206.82</v>
      </c>
    </row>
    <row r="1168" spans="1:10" x14ac:dyDescent="0.35">
      <c r="A1168" s="298" t="s">
        <v>623</v>
      </c>
      <c r="B1168" s="300" t="s">
        <v>3</v>
      </c>
      <c r="C1168" s="298" t="s">
        <v>4</v>
      </c>
      <c r="D1168" s="298" t="s">
        <v>5</v>
      </c>
      <c r="E1168" s="461" t="s">
        <v>249</v>
      </c>
      <c r="F1168" s="461"/>
      <c r="G1168" s="299" t="s">
        <v>6</v>
      </c>
      <c r="H1168" s="300" t="s">
        <v>7</v>
      </c>
      <c r="I1168" s="300" t="s">
        <v>8</v>
      </c>
      <c r="J1168" s="300" t="s">
        <v>10</v>
      </c>
    </row>
    <row r="1169" spans="1:10" ht="62.5" x14ac:dyDescent="0.35">
      <c r="A1169" s="301" t="s">
        <v>246</v>
      </c>
      <c r="B1169" s="303" t="s">
        <v>624</v>
      </c>
      <c r="C1169" s="301" t="s">
        <v>200</v>
      </c>
      <c r="D1169" s="301" t="s">
        <v>625</v>
      </c>
      <c r="E1169" s="462" t="s">
        <v>1966</v>
      </c>
      <c r="F1169" s="462"/>
      <c r="G1169" s="302" t="s">
        <v>205</v>
      </c>
      <c r="H1169" s="305">
        <v>1</v>
      </c>
      <c r="I1169" s="304">
        <v>10.14</v>
      </c>
      <c r="J1169" s="304">
        <v>10.14</v>
      </c>
    </row>
    <row r="1170" spans="1:10" ht="25" x14ac:dyDescent="0.35">
      <c r="A1170" s="306" t="s">
        <v>251</v>
      </c>
      <c r="B1170" s="308" t="s">
        <v>255</v>
      </c>
      <c r="C1170" s="306" t="s">
        <v>200</v>
      </c>
      <c r="D1170" s="306" t="s">
        <v>248</v>
      </c>
      <c r="E1170" s="465" t="s">
        <v>254</v>
      </c>
      <c r="F1170" s="465"/>
      <c r="G1170" s="307" t="s">
        <v>201</v>
      </c>
      <c r="H1170" s="310">
        <v>0.1724</v>
      </c>
      <c r="I1170" s="309">
        <v>34.28</v>
      </c>
      <c r="J1170" s="309">
        <v>5.9</v>
      </c>
    </row>
    <row r="1171" spans="1:10" ht="50" x14ac:dyDescent="0.35">
      <c r="A1171" s="306" t="s">
        <v>251</v>
      </c>
      <c r="B1171" s="308" t="s">
        <v>1967</v>
      </c>
      <c r="C1171" s="306" t="s">
        <v>200</v>
      </c>
      <c r="D1171" s="306" t="s">
        <v>1968</v>
      </c>
      <c r="E1171" s="465" t="s">
        <v>1637</v>
      </c>
      <c r="F1171" s="465"/>
      <c r="G1171" s="307" t="s">
        <v>217</v>
      </c>
      <c r="H1171" s="310">
        <v>3.7000000000000002E-3</v>
      </c>
      <c r="I1171" s="309">
        <v>746.27</v>
      </c>
      <c r="J1171" s="309">
        <v>2.76</v>
      </c>
    </row>
    <row r="1172" spans="1:10" ht="25" x14ac:dyDescent="0.35">
      <c r="A1172" s="306" t="s">
        <v>251</v>
      </c>
      <c r="B1172" s="308" t="s">
        <v>256</v>
      </c>
      <c r="C1172" s="306" t="s">
        <v>200</v>
      </c>
      <c r="D1172" s="306" t="s">
        <v>247</v>
      </c>
      <c r="E1172" s="465" t="s">
        <v>254</v>
      </c>
      <c r="F1172" s="465"/>
      <c r="G1172" s="307" t="s">
        <v>201</v>
      </c>
      <c r="H1172" s="310">
        <v>5.7500000000000002E-2</v>
      </c>
      <c r="I1172" s="309">
        <v>25.81</v>
      </c>
      <c r="J1172" s="309">
        <v>1.48</v>
      </c>
    </row>
    <row r="1173" spans="1:10" x14ac:dyDescent="0.35">
      <c r="A1173" s="316"/>
      <c r="B1173" s="316"/>
      <c r="C1173" s="316"/>
      <c r="D1173" s="316"/>
      <c r="E1173" s="316" t="s">
        <v>275</v>
      </c>
      <c r="F1173" s="317">
        <v>5.77</v>
      </c>
      <c r="G1173" s="316" t="s">
        <v>276</v>
      </c>
      <c r="H1173" s="317">
        <v>0</v>
      </c>
      <c r="I1173" s="316" t="s">
        <v>277</v>
      </c>
      <c r="J1173" s="317">
        <v>5.77</v>
      </c>
    </row>
    <row r="1174" spans="1:10" x14ac:dyDescent="0.35">
      <c r="A1174" s="316"/>
      <c r="B1174" s="316"/>
      <c r="C1174" s="316"/>
      <c r="D1174" s="316"/>
      <c r="E1174" s="316" t="s">
        <v>278</v>
      </c>
      <c r="F1174" s="317">
        <v>2.11</v>
      </c>
      <c r="G1174" s="316"/>
      <c r="H1174" s="464" t="s">
        <v>279</v>
      </c>
      <c r="I1174" s="464"/>
      <c r="J1174" s="317">
        <v>12.25</v>
      </c>
    </row>
    <row r="1175" spans="1:10" ht="15" thickBot="1" x14ac:dyDescent="0.4">
      <c r="A1175" s="333"/>
      <c r="B1175" s="333"/>
      <c r="C1175" s="333"/>
      <c r="D1175" s="333"/>
      <c r="E1175" s="333"/>
      <c r="F1175" s="333"/>
      <c r="G1175" s="333"/>
      <c r="H1175" s="335"/>
      <c r="I1175" s="333"/>
      <c r="J1175" s="334"/>
    </row>
    <row r="1176" spans="1:10" ht="15" thickTop="1" x14ac:dyDescent="0.35">
      <c r="A1176" s="332"/>
      <c r="B1176" s="332"/>
      <c r="C1176" s="332"/>
      <c r="D1176" s="332"/>
      <c r="E1176" s="332"/>
      <c r="F1176" s="332"/>
      <c r="G1176" s="332"/>
      <c r="H1176" s="332"/>
      <c r="I1176" s="332"/>
      <c r="J1176" s="332"/>
    </row>
    <row r="1177" spans="1:10" x14ac:dyDescent="0.35">
      <c r="A1177" s="298" t="s">
        <v>626</v>
      </c>
      <c r="B1177" s="300" t="s">
        <v>3</v>
      </c>
      <c r="C1177" s="298" t="s">
        <v>4</v>
      </c>
      <c r="D1177" s="298" t="s">
        <v>5</v>
      </c>
      <c r="E1177" s="461" t="s">
        <v>249</v>
      </c>
      <c r="F1177" s="461"/>
      <c r="G1177" s="299" t="s">
        <v>6</v>
      </c>
      <c r="H1177" s="300" t="s">
        <v>7</v>
      </c>
      <c r="I1177" s="300" t="s">
        <v>8</v>
      </c>
      <c r="J1177" s="300" t="s">
        <v>10</v>
      </c>
    </row>
    <row r="1178" spans="1:10" ht="62.5" x14ac:dyDescent="0.35">
      <c r="A1178" s="301" t="s">
        <v>246</v>
      </c>
      <c r="B1178" s="303" t="s">
        <v>627</v>
      </c>
      <c r="C1178" s="301" t="s">
        <v>200</v>
      </c>
      <c r="D1178" s="301" t="s">
        <v>628</v>
      </c>
      <c r="E1178" s="462" t="s">
        <v>1969</v>
      </c>
      <c r="F1178" s="462"/>
      <c r="G1178" s="302" t="s">
        <v>205</v>
      </c>
      <c r="H1178" s="305">
        <v>1</v>
      </c>
      <c r="I1178" s="304">
        <v>30.56</v>
      </c>
      <c r="J1178" s="304">
        <v>30.56</v>
      </c>
    </row>
    <row r="1179" spans="1:10" ht="62.5" x14ac:dyDescent="0.35">
      <c r="A1179" s="306" t="s">
        <v>251</v>
      </c>
      <c r="B1179" s="308" t="s">
        <v>1822</v>
      </c>
      <c r="C1179" s="306" t="s">
        <v>200</v>
      </c>
      <c r="D1179" s="306" t="s">
        <v>1823</v>
      </c>
      <c r="E1179" s="465" t="s">
        <v>1637</v>
      </c>
      <c r="F1179" s="465"/>
      <c r="G1179" s="307" t="s">
        <v>217</v>
      </c>
      <c r="H1179" s="310">
        <v>1.9400000000000001E-2</v>
      </c>
      <c r="I1179" s="309">
        <v>853.47</v>
      </c>
      <c r="J1179" s="309">
        <v>16.55</v>
      </c>
    </row>
    <row r="1180" spans="1:10" ht="25" x14ac:dyDescent="0.35">
      <c r="A1180" s="306" t="s">
        <v>251</v>
      </c>
      <c r="B1180" s="308" t="s">
        <v>256</v>
      </c>
      <c r="C1180" s="306" t="s">
        <v>200</v>
      </c>
      <c r="D1180" s="306" t="s">
        <v>247</v>
      </c>
      <c r="E1180" s="465" t="s">
        <v>254</v>
      </c>
      <c r="F1180" s="465"/>
      <c r="G1180" s="307" t="s">
        <v>201</v>
      </c>
      <c r="H1180" s="310">
        <v>0.14849999999999999</v>
      </c>
      <c r="I1180" s="309">
        <v>25.81</v>
      </c>
      <c r="J1180" s="309">
        <v>3.83</v>
      </c>
    </row>
    <row r="1181" spans="1:10" ht="25" x14ac:dyDescent="0.35">
      <c r="A1181" s="306" t="s">
        <v>251</v>
      </c>
      <c r="B1181" s="308" t="s">
        <v>255</v>
      </c>
      <c r="C1181" s="306" t="s">
        <v>200</v>
      </c>
      <c r="D1181" s="306" t="s">
        <v>248</v>
      </c>
      <c r="E1181" s="465" t="s">
        <v>254</v>
      </c>
      <c r="F1181" s="465"/>
      <c r="G1181" s="307" t="s">
        <v>201</v>
      </c>
      <c r="H1181" s="310">
        <v>0.29709999999999998</v>
      </c>
      <c r="I1181" s="309">
        <v>34.28</v>
      </c>
      <c r="J1181" s="309">
        <v>10.18</v>
      </c>
    </row>
    <row r="1182" spans="1:10" x14ac:dyDescent="0.35">
      <c r="A1182" s="316"/>
      <c r="B1182" s="316"/>
      <c r="C1182" s="316"/>
      <c r="D1182" s="316"/>
      <c r="E1182" s="316" t="s">
        <v>275</v>
      </c>
      <c r="F1182" s="317">
        <v>12.88</v>
      </c>
      <c r="G1182" s="316" t="s">
        <v>276</v>
      </c>
      <c r="H1182" s="317">
        <v>0</v>
      </c>
      <c r="I1182" s="316" t="s">
        <v>277</v>
      </c>
      <c r="J1182" s="317">
        <v>12.88</v>
      </c>
    </row>
    <row r="1183" spans="1:10" x14ac:dyDescent="0.35">
      <c r="A1183" s="316"/>
      <c r="B1183" s="316"/>
      <c r="C1183" s="316"/>
      <c r="D1183" s="316"/>
      <c r="E1183" s="316" t="s">
        <v>278</v>
      </c>
      <c r="F1183" s="317">
        <v>6.35</v>
      </c>
      <c r="G1183" s="316"/>
      <c r="H1183" s="464" t="s">
        <v>279</v>
      </c>
      <c r="I1183" s="464"/>
      <c r="J1183" s="317">
        <v>36.909999999999997</v>
      </c>
    </row>
    <row r="1184" spans="1:10" ht="15" thickBot="1" x14ac:dyDescent="0.4">
      <c r="A1184" s="333"/>
      <c r="B1184" s="333"/>
      <c r="C1184" s="333"/>
      <c r="D1184" s="333"/>
      <c r="E1184" s="333"/>
      <c r="F1184" s="333"/>
      <c r="G1184" s="333"/>
      <c r="H1184" s="335"/>
      <c r="I1184" s="333"/>
      <c r="J1184" s="334"/>
    </row>
    <row r="1185" spans="1:10" ht="15" thickTop="1" x14ac:dyDescent="0.35">
      <c r="A1185" s="332"/>
      <c r="B1185" s="332"/>
      <c r="C1185" s="332"/>
      <c r="D1185" s="332"/>
      <c r="E1185" s="332"/>
      <c r="F1185" s="332"/>
      <c r="G1185" s="332"/>
      <c r="H1185" s="332"/>
      <c r="I1185" s="332"/>
      <c r="J1185" s="332"/>
    </row>
    <row r="1186" spans="1:10" x14ac:dyDescent="0.35">
      <c r="A1186" s="298" t="s">
        <v>629</v>
      </c>
      <c r="B1186" s="300" t="s">
        <v>3</v>
      </c>
      <c r="C1186" s="298" t="s">
        <v>4</v>
      </c>
      <c r="D1186" s="298" t="s">
        <v>5</v>
      </c>
      <c r="E1186" s="461" t="s">
        <v>249</v>
      </c>
      <c r="F1186" s="461"/>
      <c r="G1186" s="299" t="s">
        <v>6</v>
      </c>
      <c r="H1186" s="300" t="s">
        <v>7</v>
      </c>
      <c r="I1186" s="300" t="s">
        <v>8</v>
      </c>
      <c r="J1186" s="300" t="s">
        <v>10</v>
      </c>
    </row>
    <row r="1187" spans="1:10" ht="50" x14ac:dyDescent="0.35">
      <c r="A1187" s="301" t="s">
        <v>246</v>
      </c>
      <c r="B1187" s="303" t="s">
        <v>630</v>
      </c>
      <c r="C1187" s="301" t="s">
        <v>200</v>
      </c>
      <c r="D1187" s="301" t="s">
        <v>631</v>
      </c>
      <c r="E1187" s="462" t="s">
        <v>1969</v>
      </c>
      <c r="F1187" s="462"/>
      <c r="G1187" s="302" t="s">
        <v>205</v>
      </c>
      <c r="H1187" s="305">
        <v>1</v>
      </c>
      <c r="I1187" s="304">
        <v>29.77</v>
      </c>
      <c r="J1187" s="304">
        <v>29.77</v>
      </c>
    </row>
    <row r="1188" spans="1:10" ht="62.5" x14ac:dyDescent="0.35">
      <c r="A1188" s="306" t="s">
        <v>251</v>
      </c>
      <c r="B1188" s="308" t="s">
        <v>1822</v>
      </c>
      <c r="C1188" s="306" t="s">
        <v>200</v>
      </c>
      <c r="D1188" s="306" t="s">
        <v>1823</v>
      </c>
      <c r="E1188" s="465" t="s">
        <v>1637</v>
      </c>
      <c r="F1188" s="465"/>
      <c r="G1188" s="307" t="s">
        <v>217</v>
      </c>
      <c r="H1188" s="310">
        <v>1.9400000000000001E-2</v>
      </c>
      <c r="I1188" s="309">
        <v>853.47</v>
      </c>
      <c r="J1188" s="309">
        <v>16.55</v>
      </c>
    </row>
    <row r="1189" spans="1:10" ht="25" x14ac:dyDescent="0.35">
      <c r="A1189" s="306" t="s">
        <v>251</v>
      </c>
      <c r="B1189" s="308" t="s">
        <v>256</v>
      </c>
      <c r="C1189" s="306" t="s">
        <v>200</v>
      </c>
      <c r="D1189" s="306" t="s">
        <v>247</v>
      </c>
      <c r="E1189" s="465" t="s">
        <v>254</v>
      </c>
      <c r="F1189" s="465"/>
      <c r="G1189" s="307" t="s">
        <v>201</v>
      </c>
      <c r="H1189" s="310">
        <v>0.14019999999999999</v>
      </c>
      <c r="I1189" s="309">
        <v>25.81</v>
      </c>
      <c r="J1189" s="309">
        <v>3.61</v>
      </c>
    </row>
    <row r="1190" spans="1:10" ht="25" x14ac:dyDescent="0.35">
      <c r="A1190" s="306" t="s">
        <v>251</v>
      </c>
      <c r="B1190" s="308" t="s">
        <v>255</v>
      </c>
      <c r="C1190" s="306" t="s">
        <v>200</v>
      </c>
      <c r="D1190" s="306" t="s">
        <v>248</v>
      </c>
      <c r="E1190" s="465" t="s">
        <v>254</v>
      </c>
      <c r="F1190" s="465"/>
      <c r="G1190" s="307" t="s">
        <v>201</v>
      </c>
      <c r="H1190" s="310">
        <v>0.28050000000000003</v>
      </c>
      <c r="I1190" s="309">
        <v>34.28</v>
      </c>
      <c r="J1190" s="309">
        <v>9.61</v>
      </c>
    </row>
    <row r="1191" spans="1:10" x14ac:dyDescent="0.35">
      <c r="A1191" s="316"/>
      <c r="B1191" s="316"/>
      <c r="C1191" s="316"/>
      <c r="D1191" s="316"/>
      <c r="E1191" s="316" t="s">
        <v>275</v>
      </c>
      <c r="F1191" s="317">
        <v>12.33</v>
      </c>
      <c r="G1191" s="316" t="s">
        <v>276</v>
      </c>
      <c r="H1191" s="317">
        <v>0</v>
      </c>
      <c r="I1191" s="316" t="s">
        <v>277</v>
      </c>
      <c r="J1191" s="317">
        <v>12.33</v>
      </c>
    </row>
    <row r="1192" spans="1:10" x14ac:dyDescent="0.35">
      <c r="A1192" s="316"/>
      <c r="B1192" s="316"/>
      <c r="C1192" s="316"/>
      <c r="D1192" s="316"/>
      <c r="E1192" s="316" t="s">
        <v>278</v>
      </c>
      <c r="F1192" s="317">
        <v>6.19</v>
      </c>
      <c r="G1192" s="316"/>
      <c r="H1192" s="464" t="s">
        <v>279</v>
      </c>
      <c r="I1192" s="464"/>
      <c r="J1192" s="317">
        <v>35.96</v>
      </c>
    </row>
    <row r="1193" spans="1:10" ht="15" thickBot="1" x14ac:dyDescent="0.4">
      <c r="A1193" s="333"/>
      <c r="B1193" s="333"/>
      <c r="C1193" s="333"/>
      <c r="D1193" s="333"/>
      <c r="E1193" s="333"/>
      <c r="F1193" s="333"/>
      <c r="G1193" s="333"/>
      <c r="H1193" s="335"/>
      <c r="I1193" s="333"/>
      <c r="J1193" s="334"/>
    </row>
    <row r="1194" spans="1:10" ht="15" thickTop="1" x14ac:dyDescent="0.35">
      <c r="A1194" s="332"/>
      <c r="B1194" s="332"/>
      <c r="C1194" s="332"/>
      <c r="D1194" s="332"/>
      <c r="E1194" s="332"/>
      <c r="F1194" s="332"/>
      <c r="G1194" s="332"/>
      <c r="H1194" s="332"/>
      <c r="I1194" s="332"/>
      <c r="J1194" s="332"/>
    </row>
    <row r="1195" spans="1:10" x14ac:dyDescent="0.35">
      <c r="A1195" s="329" t="s">
        <v>632</v>
      </c>
      <c r="B1195" s="329"/>
      <c r="C1195" s="329"/>
      <c r="D1195" s="329" t="s">
        <v>633</v>
      </c>
      <c r="E1195" s="329"/>
      <c r="F1195" s="472"/>
      <c r="G1195" s="472"/>
      <c r="H1195" s="330"/>
      <c r="I1195" s="329"/>
      <c r="J1195" s="331">
        <v>32271.55</v>
      </c>
    </row>
    <row r="1196" spans="1:10" x14ac:dyDescent="0.35">
      <c r="A1196" s="298" t="s">
        <v>634</v>
      </c>
      <c r="B1196" s="300" t="s">
        <v>3</v>
      </c>
      <c r="C1196" s="298" t="s">
        <v>4</v>
      </c>
      <c r="D1196" s="298" t="s">
        <v>5</v>
      </c>
      <c r="E1196" s="461" t="s">
        <v>249</v>
      </c>
      <c r="F1196" s="461"/>
      <c r="G1196" s="299" t="s">
        <v>6</v>
      </c>
      <c r="H1196" s="300" t="s">
        <v>7</v>
      </c>
      <c r="I1196" s="300" t="s">
        <v>8</v>
      </c>
      <c r="J1196" s="300" t="s">
        <v>10</v>
      </c>
    </row>
    <row r="1197" spans="1:10" ht="50" x14ac:dyDescent="0.35">
      <c r="A1197" s="301" t="s">
        <v>246</v>
      </c>
      <c r="B1197" s="303" t="s">
        <v>635</v>
      </c>
      <c r="C1197" s="301" t="s">
        <v>200</v>
      </c>
      <c r="D1197" s="301" t="s">
        <v>636</v>
      </c>
      <c r="E1197" s="462" t="s">
        <v>1970</v>
      </c>
      <c r="F1197" s="462"/>
      <c r="G1197" s="302" t="s">
        <v>205</v>
      </c>
      <c r="H1197" s="305">
        <v>1</v>
      </c>
      <c r="I1197" s="304">
        <v>88.9</v>
      </c>
      <c r="J1197" s="304">
        <v>88.9</v>
      </c>
    </row>
    <row r="1198" spans="1:10" ht="25" x14ac:dyDescent="0.35">
      <c r="A1198" s="306" t="s">
        <v>251</v>
      </c>
      <c r="B1198" s="308" t="s">
        <v>1971</v>
      </c>
      <c r="C1198" s="306" t="s">
        <v>200</v>
      </c>
      <c r="D1198" s="306" t="s">
        <v>1972</v>
      </c>
      <c r="E1198" s="465" t="s">
        <v>254</v>
      </c>
      <c r="F1198" s="465"/>
      <c r="G1198" s="307" t="s">
        <v>201</v>
      </c>
      <c r="H1198" s="310">
        <v>0.74070000000000003</v>
      </c>
      <c r="I1198" s="309">
        <v>34.119999999999997</v>
      </c>
      <c r="J1198" s="309">
        <v>25.27</v>
      </c>
    </row>
    <row r="1199" spans="1:10" ht="25" x14ac:dyDescent="0.35">
      <c r="A1199" s="306" t="s">
        <v>251</v>
      </c>
      <c r="B1199" s="308" t="s">
        <v>256</v>
      </c>
      <c r="C1199" s="306" t="s">
        <v>200</v>
      </c>
      <c r="D1199" s="306" t="s">
        <v>247</v>
      </c>
      <c r="E1199" s="465" t="s">
        <v>254</v>
      </c>
      <c r="F1199" s="465"/>
      <c r="G1199" s="307" t="s">
        <v>201</v>
      </c>
      <c r="H1199" s="310">
        <v>0.32590000000000002</v>
      </c>
      <c r="I1199" s="309">
        <v>25.81</v>
      </c>
      <c r="J1199" s="309">
        <v>8.41</v>
      </c>
    </row>
    <row r="1200" spans="1:10" x14ac:dyDescent="0.35">
      <c r="A1200" s="311" t="s">
        <v>260</v>
      </c>
      <c r="B1200" s="313" t="s">
        <v>1973</v>
      </c>
      <c r="C1200" s="311" t="s">
        <v>200</v>
      </c>
      <c r="D1200" s="311" t="s">
        <v>1974</v>
      </c>
      <c r="E1200" s="463" t="s">
        <v>263</v>
      </c>
      <c r="F1200" s="463"/>
      <c r="G1200" s="312" t="s">
        <v>264</v>
      </c>
      <c r="H1200" s="315">
        <v>6.85</v>
      </c>
      <c r="I1200" s="314">
        <v>0.88</v>
      </c>
      <c r="J1200" s="314">
        <v>6.0279999999999996</v>
      </c>
    </row>
    <row r="1201" spans="1:10" x14ac:dyDescent="0.35">
      <c r="A1201" s="311" t="s">
        <v>260</v>
      </c>
      <c r="B1201" s="313" t="s">
        <v>281</v>
      </c>
      <c r="C1201" s="311" t="s">
        <v>200</v>
      </c>
      <c r="D1201" s="311" t="s">
        <v>282</v>
      </c>
      <c r="E1201" s="463" t="s">
        <v>263</v>
      </c>
      <c r="F1201" s="463"/>
      <c r="G1201" s="312" t="s">
        <v>264</v>
      </c>
      <c r="H1201" s="315">
        <v>0.14099999999999999</v>
      </c>
      <c r="I1201" s="314">
        <v>5.16</v>
      </c>
      <c r="J1201" s="314">
        <v>0.72755999999999998</v>
      </c>
    </row>
    <row r="1202" spans="1:10" ht="25" x14ac:dyDescent="0.35">
      <c r="A1202" s="311" t="s">
        <v>260</v>
      </c>
      <c r="B1202" s="313" t="s">
        <v>1975</v>
      </c>
      <c r="C1202" s="311" t="s">
        <v>200</v>
      </c>
      <c r="D1202" s="311" t="s">
        <v>1976</v>
      </c>
      <c r="E1202" s="463" t="s">
        <v>263</v>
      </c>
      <c r="F1202" s="463"/>
      <c r="G1202" s="312" t="s">
        <v>205</v>
      </c>
      <c r="H1202" s="315">
        <v>1.0864</v>
      </c>
      <c r="I1202" s="314">
        <v>44.63</v>
      </c>
      <c r="J1202" s="314">
        <v>48.486032000000002</v>
      </c>
    </row>
    <row r="1203" spans="1:10" x14ac:dyDescent="0.35">
      <c r="A1203" s="316"/>
      <c r="B1203" s="316"/>
      <c r="C1203" s="316"/>
      <c r="D1203" s="316"/>
      <c r="E1203" s="316" t="s">
        <v>275</v>
      </c>
      <c r="F1203" s="317">
        <v>23.58</v>
      </c>
      <c r="G1203" s="316" t="s">
        <v>276</v>
      </c>
      <c r="H1203" s="317">
        <v>0</v>
      </c>
      <c r="I1203" s="316" t="s">
        <v>277</v>
      </c>
      <c r="J1203" s="317">
        <v>23.58</v>
      </c>
    </row>
    <row r="1204" spans="1:10" x14ac:dyDescent="0.35">
      <c r="A1204" s="316"/>
      <c r="B1204" s="316"/>
      <c r="C1204" s="316"/>
      <c r="D1204" s="316"/>
      <c r="E1204" s="316" t="s">
        <v>278</v>
      </c>
      <c r="F1204" s="317">
        <v>18.5</v>
      </c>
      <c r="G1204" s="316"/>
      <c r="H1204" s="464" t="s">
        <v>279</v>
      </c>
      <c r="I1204" s="464"/>
      <c r="J1204" s="317">
        <v>107.4</v>
      </c>
    </row>
    <row r="1205" spans="1:10" ht="15" thickBot="1" x14ac:dyDescent="0.4">
      <c r="A1205" s="333"/>
      <c r="B1205" s="333"/>
      <c r="C1205" s="333"/>
      <c r="D1205" s="333"/>
      <c r="E1205" s="333"/>
      <c r="F1205" s="333"/>
      <c r="G1205" s="333"/>
      <c r="H1205" s="335"/>
      <c r="I1205" s="333"/>
      <c r="J1205" s="334"/>
    </row>
    <row r="1206" spans="1:10" ht="15" thickTop="1" x14ac:dyDescent="0.35">
      <c r="A1206" s="332"/>
      <c r="B1206" s="332"/>
      <c r="C1206" s="332"/>
      <c r="D1206" s="332"/>
      <c r="E1206" s="332"/>
      <c r="F1206" s="332"/>
      <c r="G1206" s="332"/>
      <c r="H1206" s="332"/>
      <c r="I1206" s="332"/>
      <c r="J1206" s="332"/>
    </row>
    <row r="1207" spans="1:10" x14ac:dyDescent="0.35">
      <c r="A1207" s="329" t="s">
        <v>637</v>
      </c>
      <c r="B1207" s="329"/>
      <c r="C1207" s="329"/>
      <c r="D1207" s="329" t="s">
        <v>638</v>
      </c>
      <c r="E1207" s="329"/>
      <c r="F1207" s="472"/>
      <c r="G1207" s="472"/>
      <c r="H1207" s="330"/>
      <c r="I1207" s="329"/>
      <c r="J1207" s="331">
        <v>152253.17000000001</v>
      </c>
    </row>
    <row r="1208" spans="1:10" x14ac:dyDescent="0.35">
      <c r="A1208" s="329" t="s">
        <v>639</v>
      </c>
      <c r="B1208" s="329"/>
      <c r="C1208" s="329"/>
      <c r="D1208" s="329" t="s">
        <v>622</v>
      </c>
      <c r="E1208" s="329"/>
      <c r="F1208" s="472"/>
      <c r="G1208" s="472"/>
      <c r="H1208" s="330"/>
      <c r="I1208" s="329"/>
      <c r="J1208" s="331">
        <v>94903.43</v>
      </c>
    </row>
    <row r="1209" spans="1:10" x14ac:dyDescent="0.35">
      <c r="A1209" s="298" t="s">
        <v>640</v>
      </c>
      <c r="B1209" s="300" t="s">
        <v>3</v>
      </c>
      <c r="C1209" s="298" t="s">
        <v>4</v>
      </c>
      <c r="D1209" s="298" t="s">
        <v>5</v>
      </c>
      <c r="E1209" s="461" t="s">
        <v>249</v>
      </c>
      <c r="F1209" s="461"/>
      <c r="G1209" s="299" t="s">
        <v>6</v>
      </c>
      <c r="H1209" s="300" t="s">
        <v>7</v>
      </c>
      <c r="I1209" s="300" t="s">
        <v>8</v>
      </c>
      <c r="J1209" s="300" t="s">
        <v>10</v>
      </c>
    </row>
    <row r="1210" spans="1:10" ht="50" x14ac:dyDescent="0.35">
      <c r="A1210" s="301" t="s">
        <v>246</v>
      </c>
      <c r="B1210" s="303" t="s">
        <v>641</v>
      </c>
      <c r="C1210" s="301" t="s">
        <v>200</v>
      </c>
      <c r="D1210" s="301" t="s">
        <v>642</v>
      </c>
      <c r="E1210" s="462" t="s">
        <v>292</v>
      </c>
      <c r="F1210" s="462"/>
      <c r="G1210" s="302" t="s">
        <v>205</v>
      </c>
      <c r="H1210" s="305">
        <v>1</v>
      </c>
      <c r="I1210" s="304">
        <v>97.42</v>
      </c>
      <c r="J1210" s="304">
        <v>97.42</v>
      </c>
    </row>
    <row r="1211" spans="1:10" ht="25" x14ac:dyDescent="0.35">
      <c r="A1211" s="306" t="s">
        <v>251</v>
      </c>
      <c r="B1211" s="308" t="s">
        <v>256</v>
      </c>
      <c r="C1211" s="306" t="s">
        <v>200</v>
      </c>
      <c r="D1211" s="306" t="s">
        <v>247</v>
      </c>
      <c r="E1211" s="465" t="s">
        <v>254</v>
      </c>
      <c r="F1211" s="465"/>
      <c r="G1211" s="307" t="s">
        <v>201</v>
      </c>
      <c r="H1211" s="310">
        <v>0.21759999999999999</v>
      </c>
      <c r="I1211" s="309">
        <v>25.81</v>
      </c>
      <c r="J1211" s="309">
        <v>5.61</v>
      </c>
    </row>
    <row r="1212" spans="1:10" ht="25" x14ac:dyDescent="0.35">
      <c r="A1212" s="306" t="s">
        <v>251</v>
      </c>
      <c r="B1212" s="308" t="s">
        <v>1579</v>
      </c>
      <c r="C1212" s="306" t="s">
        <v>200</v>
      </c>
      <c r="D1212" s="306" t="s">
        <v>1580</v>
      </c>
      <c r="E1212" s="465" t="s">
        <v>254</v>
      </c>
      <c r="F1212" s="465"/>
      <c r="G1212" s="307" t="s">
        <v>201</v>
      </c>
      <c r="H1212" s="310">
        <v>0.13009999999999999</v>
      </c>
      <c r="I1212" s="309">
        <v>33.68</v>
      </c>
      <c r="J1212" s="309">
        <v>4.38</v>
      </c>
    </row>
    <row r="1213" spans="1:10" ht="25" x14ac:dyDescent="0.35">
      <c r="A1213" s="306" t="s">
        <v>251</v>
      </c>
      <c r="B1213" s="308" t="s">
        <v>255</v>
      </c>
      <c r="C1213" s="306" t="s">
        <v>200</v>
      </c>
      <c r="D1213" s="306" t="s">
        <v>248</v>
      </c>
      <c r="E1213" s="465" t="s">
        <v>254</v>
      </c>
      <c r="F1213" s="465"/>
      <c r="G1213" s="307" t="s">
        <v>201</v>
      </c>
      <c r="H1213" s="310">
        <v>8.7400000000000005E-2</v>
      </c>
      <c r="I1213" s="309">
        <v>34.28</v>
      </c>
      <c r="J1213" s="309">
        <v>2.99</v>
      </c>
    </row>
    <row r="1214" spans="1:10" ht="25" x14ac:dyDescent="0.35">
      <c r="A1214" s="311" t="s">
        <v>260</v>
      </c>
      <c r="B1214" s="313" t="s">
        <v>1726</v>
      </c>
      <c r="C1214" s="311" t="s">
        <v>200</v>
      </c>
      <c r="D1214" s="311" t="s">
        <v>1727</v>
      </c>
      <c r="E1214" s="463" t="s">
        <v>263</v>
      </c>
      <c r="F1214" s="463"/>
      <c r="G1214" s="312" t="s">
        <v>89</v>
      </c>
      <c r="H1214" s="315">
        <v>1.6999999999999999E-3</v>
      </c>
      <c r="I1214" s="314">
        <v>6.24</v>
      </c>
      <c r="J1214" s="314">
        <v>1.0607999999999999E-2</v>
      </c>
    </row>
    <row r="1215" spans="1:10" ht="25" x14ac:dyDescent="0.35">
      <c r="A1215" s="311" t="s">
        <v>260</v>
      </c>
      <c r="B1215" s="313" t="s">
        <v>1593</v>
      </c>
      <c r="C1215" s="311" t="s">
        <v>200</v>
      </c>
      <c r="D1215" s="311" t="s">
        <v>1594</v>
      </c>
      <c r="E1215" s="463" t="s">
        <v>263</v>
      </c>
      <c r="F1215" s="463"/>
      <c r="G1215" s="312" t="s">
        <v>264</v>
      </c>
      <c r="H1215" s="315">
        <v>2.4E-2</v>
      </c>
      <c r="I1215" s="314">
        <v>16.32</v>
      </c>
      <c r="J1215" s="314">
        <v>0.39167999999999997</v>
      </c>
    </row>
    <row r="1216" spans="1:10" ht="25" x14ac:dyDescent="0.35">
      <c r="A1216" s="311" t="s">
        <v>260</v>
      </c>
      <c r="B1216" s="313" t="s">
        <v>1724</v>
      </c>
      <c r="C1216" s="311" t="s">
        <v>200</v>
      </c>
      <c r="D1216" s="311" t="s">
        <v>1725</v>
      </c>
      <c r="E1216" s="463" t="s">
        <v>263</v>
      </c>
      <c r="F1216" s="463"/>
      <c r="G1216" s="312" t="s">
        <v>208</v>
      </c>
      <c r="H1216" s="315">
        <v>0.2</v>
      </c>
      <c r="I1216" s="314">
        <v>3.6</v>
      </c>
      <c r="J1216" s="314">
        <v>0.72</v>
      </c>
    </row>
    <row r="1217" spans="1:10" ht="37.5" x14ac:dyDescent="0.35">
      <c r="A1217" s="311" t="s">
        <v>260</v>
      </c>
      <c r="B1217" s="313" t="s">
        <v>1977</v>
      </c>
      <c r="C1217" s="311" t="s">
        <v>200</v>
      </c>
      <c r="D1217" s="311" t="s">
        <v>1978</v>
      </c>
      <c r="E1217" s="463" t="s">
        <v>263</v>
      </c>
      <c r="F1217" s="463"/>
      <c r="G1217" s="312" t="s">
        <v>205</v>
      </c>
      <c r="H1217" s="315">
        <v>1.0815999999999999</v>
      </c>
      <c r="I1217" s="314">
        <v>23.48</v>
      </c>
      <c r="J1217" s="314">
        <v>25.395968</v>
      </c>
    </row>
    <row r="1218" spans="1:10" ht="50" x14ac:dyDescent="0.35">
      <c r="A1218" s="311" t="s">
        <v>260</v>
      </c>
      <c r="B1218" s="313" t="s">
        <v>1979</v>
      </c>
      <c r="C1218" s="311" t="s">
        <v>200</v>
      </c>
      <c r="D1218" s="311" t="s">
        <v>1980</v>
      </c>
      <c r="E1218" s="463" t="s">
        <v>263</v>
      </c>
      <c r="F1218" s="463"/>
      <c r="G1218" s="312" t="s">
        <v>217</v>
      </c>
      <c r="H1218" s="315">
        <v>9.8500000000000004E-2</v>
      </c>
      <c r="I1218" s="314">
        <v>575</v>
      </c>
      <c r="J1218" s="314">
        <v>56.637500000000003</v>
      </c>
    </row>
    <row r="1219" spans="1:10" ht="25" x14ac:dyDescent="0.35">
      <c r="A1219" s="311" t="s">
        <v>260</v>
      </c>
      <c r="B1219" s="313" t="s">
        <v>1674</v>
      </c>
      <c r="C1219" s="311" t="s">
        <v>200</v>
      </c>
      <c r="D1219" s="311" t="s">
        <v>1675</v>
      </c>
      <c r="E1219" s="463" t="s">
        <v>263</v>
      </c>
      <c r="F1219" s="463"/>
      <c r="G1219" s="312" t="s">
        <v>208</v>
      </c>
      <c r="H1219" s="315">
        <v>0.25</v>
      </c>
      <c r="I1219" s="314">
        <v>5.22</v>
      </c>
      <c r="J1219" s="314">
        <v>1.3049999999999999</v>
      </c>
    </row>
    <row r="1220" spans="1:10" x14ac:dyDescent="0.35">
      <c r="A1220" s="316"/>
      <c r="B1220" s="316"/>
      <c r="C1220" s="316"/>
      <c r="D1220" s="316"/>
      <c r="E1220" s="316" t="s">
        <v>275</v>
      </c>
      <c r="F1220" s="317">
        <v>8.91</v>
      </c>
      <c r="G1220" s="316" t="s">
        <v>276</v>
      </c>
      <c r="H1220" s="317">
        <v>0</v>
      </c>
      <c r="I1220" s="316" t="s">
        <v>277</v>
      </c>
      <c r="J1220" s="317">
        <v>8.91</v>
      </c>
    </row>
    <row r="1221" spans="1:10" x14ac:dyDescent="0.35">
      <c r="A1221" s="316"/>
      <c r="B1221" s="316"/>
      <c r="C1221" s="316"/>
      <c r="D1221" s="316"/>
      <c r="E1221" s="316" t="s">
        <v>278</v>
      </c>
      <c r="F1221" s="317">
        <v>20.27</v>
      </c>
      <c r="G1221" s="316"/>
      <c r="H1221" s="464" t="s">
        <v>279</v>
      </c>
      <c r="I1221" s="464"/>
      <c r="J1221" s="317">
        <v>117.69</v>
      </c>
    </row>
    <row r="1222" spans="1:10" ht="15" thickBot="1" x14ac:dyDescent="0.4">
      <c r="A1222" s="333"/>
      <c r="B1222" s="333"/>
      <c r="C1222" s="333"/>
      <c r="D1222" s="333"/>
      <c r="E1222" s="333"/>
      <c r="F1222" s="333"/>
      <c r="G1222" s="333"/>
      <c r="H1222" s="335"/>
      <c r="I1222" s="333"/>
      <c r="J1222" s="334"/>
    </row>
    <row r="1223" spans="1:10" ht="15" thickTop="1" x14ac:dyDescent="0.35">
      <c r="A1223" s="332"/>
      <c r="B1223" s="332"/>
      <c r="C1223" s="332"/>
      <c r="D1223" s="332"/>
      <c r="E1223" s="332"/>
      <c r="F1223" s="332"/>
      <c r="G1223" s="332"/>
      <c r="H1223" s="332"/>
      <c r="I1223" s="332"/>
      <c r="J1223" s="332"/>
    </row>
    <row r="1224" spans="1:10" x14ac:dyDescent="0.35">
      <c r="A1224" s="298" t="s">
        <v>643</v>
      </c>
      <c r="B1224" s="300" t="s">
        <v>3</v>
      </c>
      <c r="C1224" s="298" t="s">
        <v>4</v>
      </c>
      <c r="D1224" s="298" t="s">
        <v>5</v>
      </c>
      <c r="E1224" s="461" t="s">
        <v>249</v>
      </c>
      <c r="F1224" s="461"/>
      <c r="G1224" s="299" t="s">
        <v>6</v>
      </c>
      <c r="H1224" s="300" t="s">
        <v>7</v>
      </c>
      <c r="I1224" s="300" t="s">
        <v>8</v>
      </c>
      <c r="J1224" s="300" t="s">
        <v>10</v>
      </c>
    </row>
    <row r="1225" spans="1:10" ht="25" x14ac:dyDescent="0.35">
      <c r="A1225" s="301" t="s">
        <v>246</v>
      </c>
      <c r="B1225" s="303" t="s">
        <v>644</v>
      </c>
      <c r="C1225" s="301" t="s">
        <v>214</v>
      </c>
      <c r="D1225" s="301" t="s">
        <v>645</v>
      </c>
      <c r="E1225" s="462" t="s">
        <v>1981</v>
      </c>
      <c r="F1225" s="462"/>
      <c r="G1225" s="302" t="s">
        <v>205</v>
      </c>
      <c r="H1225" s="305">
        <v>1</v>
      </c>
      <c r="I1225" s="304">
        <v>40.83</v>
      </c>
      <c r="J1225" s="304">
        <v>40.83</v>
      </c>
    </row>
    <row r="1226" spans="1:10" ht="37.5" x14ac:dyDescent="0.35">
      <c r="A1226" s="306" t="s">
        <v>251</v>
      </c>
      <c r="B1226" s="308" t="s">
        <v>1982</v>
      </c>
      <c r="C1226" s="306" t="s">
        <v>200</v>
      </c>
      <c r="D1226" s="306" t="s">
        <v>1983</v>
      </c>
      <c r="E1226" s="465" t="s">
        <v>1637</v>
      </c>
      <c r="F1226" s="465"/>
      <c r="G1226" s="307" t="s">
        <v>217</v>
      </c>
      <c r="H1226" s="310">
        <v>2.5000000000000001E-2</v>
      </c>
      <c r="I1226" s="309">
        <v>672.13</v>
      </c>
      <c r="J1226" s="309">
        <v>16.8</v>
      </c>
    </row>
    <row r="1227" spans="1:10" ht="25" x14ac:dyDescent="0.35">
      <c r="A1227" s="306" t="s">
        <v>251</v>
      </c>
      <c r="B1227" s="308" t="s">
        <v>256</v>
      </c>
      <c r="C1227" s="306" t="s">
        <v>200</v>
      </c>
      <c r="D1227" s="306" t="s">
        <v>247</v>
      </c>
      <c r="E1227" s="465" t="s">
        <v>254</v>
      </c>
      <c r="F1227" s="465"/>
      <c r="G1227" s="307" t="s">
        <v>201</v>
      </c>
      <c r="H1227" s="310">
        <v>0.4</v>
      </c>
      <c r="I1227" s="309">
        <v>25.81</v>
      </c>
      <c r="J1227" s="309">
        <v>10.32</v>
      </c>
    </row>
    <row r="1228" spans="1:10" ht="25" x14ac:dyDescent="0.35">
      <c r="A1228" s="306" t="s">
        <v>251</v>
      </c>
      <c r="B1228" s="308" t="s">
        <v>255</v>
      </c>
      <c r="C1228" s="306" t="s">
        <v>200</v>
      </c>
      <c r="D1228" s="306" t="s">
        <v>248</v>
      </c>
      <c r="E1228" s="465" t="s">
        <v>254</v>
      </c>
      <c r="F1228" s="465"/>
      <c r="G1228" s="307" t="s">
        <v>201</v>
      </c>
      <c r="H1228" s="310">
        <v>0.4</v>
      </c>
      <c r="I1228" s="309">
        <v>34.28</v>
      </c>
      <c r="J1228" s="309">
        <v>13.71</v>
      </c>
    </row>
    <row r="1229" spans="1:10" x14ac:dyDescent="0.35">
      <c r="A1229" s="316"/>
      <c r="B1229" s="316"/>
      <c r="C1229" s="316"/>
      <c r="D1229" s="316"/>
      <c r="E1229" s="316" t="s">
        <v>275</v>
      </c>
      <c r="F1229" s="317">
        <v>18.8</v>
      </c>
      <c r="G1229" s="316" t="s">
        <v>276</v>
      </c>
      <c r="H1229" s="317">
        <v>0</v>
      </c>
      <c r="I1229" s="316" t="s">
        <v>277</v>
      </c>
      <c r="J1229" s="317">
        <v>18.8</v>
      </c>
    </row>
    <row r="1230" spans="1:10" x14ac:dyDescent="0.35">
      <c r="A1230" s="316"/>
      <c r="B1230" s="316"/>
      <c r="C1230" s="316"/>
      <c r="D1230" s="316"/>
      <c r="E1230" s="316" t="s">
        <v>278</v>
      </c>
      <c r="F1230" s="317">
        <v>8.49</v>
      </c>
      <c r="G1230" s="316"/>
      <c r="H1230" s="464" t="s">
        <v>279</v>
      </c>
      <c r="I1230" s="464"/>
      <c r="J1230" s="317">
        <v>49.32</v>
      </c>
    </row>
    <row r="1231" spans="1:10" ht="15" thickBot="1" x14ac:dyDescent="0.4">
      <c r="A1231" s="333"/>
      <c r="B1231" s="333"/>
      <c r="C1231" s="333"/>
      <c r="D1231" s="333"/>
      <c r="E1231" s="333"/>
      <c r="F1231" s="333"/>
      <c r="G1231" s="333"/>
      <c r="H1231" s="335"/>
      <c r="I1231" s="333"/>
      <c r="J1231" s="334"/>
    </row>
    <row r="1232" spans="1:10" ht="15" thickTop="1" x14ac:dyDescent="0.35">
      <c r="A1232" s="332"/>
      <c r="B1232" s="332"/>
      <c r="C1232" s="332"/>
      <c r="D1232" s="332"/>
      <c r="E1232" s="332"/>
      <c r="F1232" s="332"/>
      <c r="G1232" s="332"/>
      <c r="H1232" s="332"/>
      <c r="I1232" s="332"/>
      <c r="J1232" s="332"/>
    </row>
    <row r="1233" spans="1:10" x14ac:dyDescent="0.35">
      <c r="A1233" s="329" t="s">
        <v>646</v>
      </c>
      <c r="B1233" s="329"/>
      <c r="C1233" s="329"/>
      <c r="D1233" s="329" t="s">
        <v>647</v>
      </c>
      <c r="E1233" s="329"/>
      <c r="F1233" s="472"/>
      <c r="G1233" s="472"/>
      <c r="H1233" s="330"/>
      <c r="I1233" s="329"/>
      <c r="J1233" s="331">
        <v>49983.8</v>
      </c>
    </row>
    <row r="1234" spans="1:10" x14ac:dyDescent="0.35">
      <c r="A1234" s="298" t="s">
        <v>648</v>
      </c>
      <c r="B1234" s="300" t="s">
        <v>3</v>
      </c>
      <c r="C1234" s="298" t="s">
        <v>4</v>
      </c>
      <c r="D1234" s="298" t="s">
        <v>5</v>
      </c>
      <c r="E1234" s="461" t="s">
        <v>249</v>
      </c>
      <c r="F1234" s="461"/>
      <c r="G1234" s="299" t="s">
        <v>6</v>
      </c>
      <c r="H1234" s="300" t="s">
        <v>7</v>
      </c>
      <c r="I1234" s="300" t="s">
        <v>8</v>
      </c>
      <c r="J1234" s="300" t="s">
        <v>10</v>
      </c>
    </row>
    <row r="1235" spans="1:10" ht="37.5" x14ac:dyDescent="0.35">
      <c r="A1235" s="301" t="s">
        <v>246</v>
      </c>
      <c r="B1235" s="303" t="s">
        <v>649</v>
      </c>
      <c r="C1235" s="301" t="s">
        <v>214</v>
      </c>
      <c r="D1235" s="301" t="s">
        <v>650</v>
      </c>
      <c r="E1235" s="462" t="s">
        <v>1981</v>
      </c>
      <c r="F1235" s="462"/>
      <c r="G1235" s="302" t="s">
        <v>205</v>
      </c>
      <c r="H1235" s="305">
        <v>1</v>
      </c>
      <c r="I1235" s="304">
        <v>79.7</v>
      </c>
      <c r="J1235" s="304">
        <v>79.7</v>
      </c>
    </row>
    <row r="1236" spans="1:10" ht="25" x14ac:dyDescent="0.35">
      <c r="A1236" s="311" t="s">
        <v>260</v>
      </c>
      <c r="B1236" s="313" t="s">
        <v>1984</v>
      </c>
      <c r="C1236" s="311" t="s">
        <v>1803</v>
      </c>
      <c r="D1236" s="311" t="s">
        <v>1985</v>
      </c>
      <c r="E1236" s="463" t="s">
        <v>1986</v>
      </c>
      <c r="F1236" s="463"/>
      <c r="G1236" s="312" t="s">
        <v>205</v>
      </c>
      <c r="H1236" s="315">
        <v>1</v>
      </c>
      <c r="I1236" s="314">
        <v>70</v>
      </c>
      <c r="J1236" s="314">
        <v>70</v>
      </c>
    </row>
    <row r="1237" spans="1:10" x14ac:dyDescent="0.35">
      <c r="A1237" s="311" t="s">
        <v>260</v>
      </c>
      <c r="B1237" s="313" t="s">
        <v>261</v>
      </c>
      <c r="C1237" s="311" t="s">
        <v>200</v>
      </c>
      <c r="D1237" s="311" t="s">
        <v>262</v>
      </c>
      <c r="E1237" s="463" t="s">
        <v>263</v>
      </c>
      <c r="F1237" s="463"/>
      <c r="G1237" s="312" t="s">
        <v>264</v>
      </c>
      <c r="H1237" s="315">
        <v>10</v>
      </c>
      <c r="I1237" s="314">
        <v>0.97</v>
      </c>
      <c r="J1237" s="314">
        <v>9.6999999999999993</v>
      </c>
    </row>
    <row r="1238" spans="1:10" x14ac:dyDescent="0.35">
      <c r="A1238" s="316"/>
      <c r="B1238" s="316"/>
      <c r="C1238" s="316"/>
      <c r="D1238" s="316"/>
      <c r="E1238" s="316" t="s">
        <v>275</v>
      </c>
      <c r="F1238" s="317">
        <v>0</v>
      </c>
      <c r="G1238" s="316" t="s">
        <v>276</v>
      </c>
      <c r="H1238" s="317">
        <v>0</v>
      </c>
      <c r="I1238" s="316" t="s">
        <v>277</v>
      </c>
      <c r="J1238" s="317">
        <v>0</v>
      </c>
    </row>
    <row r="1239" spans="1:10" x14ac:dyDescent="0.35">
      <c r="A1239" s="316"/>
      <c r="B1239" s="316"/>
      <c r="C1239" s="316"/>
      <c r="D1239" s="316"/>
      <c r="E1239" s="316" t="s">
        <v>278</v>
      </c>
      <c r="F1239" s="317">
        <v>16.579999999999998</v>
      </c>
      <c r="G1239" s="316"/>
      <c r="H1239" s="464" t="s">
        <v>279</v>
      </c>
      <c r="I1239" s="464"/>
      <c r="J1239" s="317">
        <v>96.28</v>
      </c>
    </row>
    <row r="1240" spans="1:10" ht="15" thickBot="1" x14ac:dyDescent="0.4">
      <c r="A1240" s="333"/>
      <c r="B1240" s="333"/>
      <c r="C1240" s="333"/>
      <c r="D1240" s="333"/>
      <c r="E1240" s="333"/>
      <c r="F1240" s="333"/>
      <c r="G1240" s="333"/>
      <c r="H1240" s="335"/>
      <c r="I1240" s="333"/>
      <c r="J1240" s="334"/>
    </row>
    <row r="1241" spans="1:10" ht="15" thickTop="1" x14ac:dyDescent="0.35">
      <c r="A1241" s="332"/>
      <c r="B1241" s="332"/>
      <c r="C1241" s="332"/>
      <c r="D1241" s="332"/>
      <c r="E1241" s="332"/>
      <c r="F1241" s="332"/>
      <c r="G1241" s="332"/>
      <c r="H1241" s="332"/>
      <c r="I1241" s="332"/>
      <c r="J1241" s="332"/>
    </row>
    <row r="1242" spans="1:10" x14ac:dyDescent="0.35">
      <c r="A1242" s="298" t="s">
        <v>651</v>
      </c>
      <c r="B1242" s="300" t="s">
        <v>3</v>
      </c>
      <c r="C1242" s="298" t="s">
        <v>4</v>
      </c>
      <c r="D1242" s="298" t="s">
        <v>5</v>
      </c>
      <c r="E1242" s="461" t="s">
        <v>249</v>
      </c>
      <c r="F1242" s="461"/>
      <c r="G1242" s="299" t="s">
        <v>6</v>
      </c>
      <c r="H1242" s="300" t="s">
        <v>7</v>
      </c>
      <c r="I1242" s="300" t="s">
        <v>8</v>
      </c>
      <c r="J1242" s="300" t="s">
        <v>10</v>
      </c>
    </row>
    <row r="1243" spans="1:10" ht="50" x14ac:dyDescent="0.35">
      <c r="A1243" s="301" t="s">
        <v>246</v>
      </c>
      <c r="B1243" s="303" t="s">
        <v>652</v>
      </c>
      <c r="C1243" s="301" t="s">
        <v>214</v>
      </c>
      <c r="D1243" s="301" t="s">
        <v>653</v>
      </c>
      <c r="E1243" s="462" t="s">
        <v>1981</v>
      </c>
      <c r="F1243" s="462"/>
      <c r="G1243" s="302" t="s">
        <v>205</v>
      </c>
      <c r="H1243" s="305">
        <v>1</v>
      </c>
      <c r="I1243" s="304">
        <v>44.31</v>
      </c>
      <c r="J1243" s="304">
        <v>44.31</v>
      </c>
    </row>
    <row r="1244" spans="1:10" ht="25" x14ac:dyDescent="0.35">
      <c r="A1244" s="311" t="s">
        <v>260</v>
      </c>
      <c r="B1244" s="313" t="s">
        <v>1987</v>
      </c>
      <c r="C1244" s="311" t="s">
        <v>1803</v>
      </c>
      <c r="D1244" s="311" t="s">
        <v>1988</v>
      </c>
      <c r="E1244" s="463" t="s">
        <v>1986</v>
      </c>
      <c r="F1244" s="463"/>
      <c r="G1244" s="312" t="s">
        <v>205</v>
      </c>
      <c r="H1244" s="315">
        <v>1</v>
      </c>
      <c r="I1244" s="314">
        <v>35</v>
      </c>
      <c r="J1244" s="314">
        <v>35</v>
      </c>
    </row>
    <row r="1245" spans="1:10" x14ac:dyDescent="0.35">
      <c r="A1245" s="311" t="s">
        <v>260</v>
      </c>
      <c r="B1245" s="313" t="s">
        <v>261</v>
      </c>
      <c r="C1245" s="311" t="s">
        <v>200</v>
      </c>
      <c r="D1245" s="311" t="s">
        <v>262</v>
      </c>
      <c r="E1245" s="463" t="s">
        <v>263</v>
      </c>
      <c r="F1245" s="463"/>
      <c r="G1245" s="312" t="s">
        <v>264</v>
      </c>
      <c r="H1245" s="315">
        <v>9.6</v>
      </c>
      <c r="I1245" s="314">
        <v>0.97</v>
      </c>
      <c r="J1245" s="314">
        <v>9.3119999999999994</v>
      </c>
    </row>
    <row r="1246" spans="1:10" x14ac:dyDescent="0.35">
      <c r="A1246" s="316"/>
      <c r="B1246" s="316"/>
      <c r="C1246" s="316"/>
      <c r="D1246" s="316"/>
      <c r="E1246" s="316" t="s">
        <v>275</v>
      </c>
      <c r="F1246" s="317">
        <v>0</v>
      </c>
      <c r="G1246" s="316" t="s">
        <v>276</v>
      </c>
      <c r="H1246" s="317">
        <v>0</v>
      </c>
      <c r="I1246" s="316" t="s">
        <v>277</v>
      </c>
      <c r="J1246" s="317">
        <v>0</v>
      </c>
    </row>
    <row r="1247" spans="1:10" x14ac:dyDescent="0.35">
      <c r="A1247" s="316"/>
      <c r="B1247" s="316"/>
      <c r="C1247" s="316"/>
      <c r="D1247" s="316"/>
      <c r="E1247" s="316" t="s">
        <v>278</v>
      </c>
      <c r="F1247" s="317">
        <v>9.2200000000000006</v>
      </c>
      <c r="G1247" s="316"/>
      <c r="H1247" s="464" t="s">
        <v>279</v>
      </c>
      <c r="I1247" s="464"/>
      <c r="J1247" s="317">
        <v>53.53</v>
      </c>
    </row>
    <row r="1248" spans="1:10" ht="15" thickBot="1" x14ac:dyDescent="0.4">
      <c r="A1248" s="333"/>
      <c r="B1248" s="333"/>
      <c r="C1248" s="333"/>
      <c r="D1248" s="333"/>
      <c r="E1248" s="333"/>
      <c r="F1248" s="333"/>
      <c r="G1248" s="333"/>
      <c r="H1248" s="335"/>
      <c r="I1248" s="333"/>
      <c r="J1248" s="334"/>
    </row>
    <row r="1249" spans="1:10" ht="15" thickTop="1" x14ac:dyDescent="0.35">
      <c r="A1249" s="332"/>
      <c r="B1249" s="332"/>
      <c r="C1249" s="332"/>
      <c r="D1249" s="332"/>
      <c r="E1249" s="332"/>
      <c r="F1249" s="332"/>
      <c r="G1249" s="332"/>
      <c r="H1249" s="332"/>
      <c r="I1249" s="332"/>
      <c r="J1249" s="332"/>
    </row>
    <row r="1250" spans="1:10" x14ac:dyDescent="0.35">
      <c r="A1250" s="329" t="s">
        <v>654</v>
      </c>
      <c r="B1250" s="329"/>
      <c r="C1250" s="329"/>
      <c r="D1250" s="329" t="s">
        <v>655</v>
      </c>
      <c r="E1250" s="329"/>
      <c r="F1250" s="472"/>
      <c r="G1250" s="472"/>
      <c r="H1250" s="330"/>
      <c r="I1250" s="329"/>
      <c r="J1250" s="331">
        <v>7365.94</v>
      </c>
    </row>
    <row r="1251" spans="1:10" x14ac:dyDescent="0.35">
      <c r="A1251" s="298" t="s">
        <v>656</v>
      </c>
      <c r="B1251" s="300" t="s">
        <v>3</v>
      </c>
      <c r="C1251" s="298" t="s">
        <v>4</v>
      </c>
      <c r="D1251" s="298" t="s">
        <v>5</v>
      </c>
      <c r="E1251" s="461" t="s">
        <v>249</v>
      </c>
      <c r="F1251" s="461"/>
      <c r="G1251" s="299" t="s">
        <v>6</v>
      </c>
      <c r="H1251" s="300" t="s">
        <v>7</v>
      </c>
      <c r="I1251" s="300" t="s">
        <v>8</v>
      </c>
      <c r="J1251" s="300" t="s">
        <v>10</v>
      </c>
    </row>
    <row r="1252" spans="1:10" x14ac:dyDescent="0.35">
      <c r="A1252" s="301" t="s">
        <v>246</v>
      </c>
      <c r="B1252" s="303" t="s">
        <v>657</v>
      </c>
      <c r="C1252" s="301" t="s">
        <v>214</v>
      </c>
      <c r="D1252" s="301" t="s">
        <v>658</v>
      </c>
      <c r="E1252" s="462" t="s">
        <v>1981</v>
      </c>
      <c r="F1252" s="462"/>
      <c r="G1252" s="302" t="s">
        <v>208</v>
      </c>
      <c r="H1252" s="305">
        <v>1</v>
      </c>
      <c r="I1252" s="304">
        <v>20.99</v>
      </c>
      <c r="J1252" s="304">
        <v>20.99</v>
      </c>
    </row>
    <row r="1253" spans="1:10" x14ac:dyDescent="0.35">
      <c r="A1253" s="311" t="s">
        <v>260</v>
      </c>
      <c r="B1253" s="313" t="s">
        <v>261</v>
      </c>
      <c r="C1253" s="311" t="s">
        <v>200</v>
      </c>
      <c r="D1253" s="311" t="s">
        <v>262</v>
      </c>
      <c r="E1253" s="463" t="s">
        <v>263</v>
      </c>
      <c r="F1253" s="463"/>
      <c r="G1253" s="312" t="s">
        <v>264</v>
      </c>
      <c r="H1253" s="315">
        <v>3</v>
      </c>
      <c r="I1253" s="314">
        <v>0.97</v>
      </c>
      <c r="J1253" s="314">
        <v>2.91</v>
      </c>
    </row>
    <row r="1254" spans="1:10" x14ac:dyDescent="0.35">
      <c r="A1254" s="311" t="s">
        <v>260</v>
      </c>
      <c r="B1254" s="313" t="s">
        <v>1989</v>
      </c>
      <c r="C1254" s="311" t="s">
        <v>1803</v>
      </c>
      <c r="D1254" s="311" t="s">
        <v>1990</v>
      </c>
      <c r="E1254" s="463" t="s">
        <v>1986</v>
      </c>
      <c r="F1254" s="463"/>
      <c r="G1254" s="312" t="s">
        <v>1991</v>
      </c>
      <c r="H1254" s="315">
        <v>1</v>
      </c>
      <c r="I1254" s="314">
        <v>18.079999999999998</v>
      </c>
      <c r="J1254" s="314">
        <v>18.079999999999998</v>
      </c>
    </row>
    <row r="1255" spans="1:10" x14ac:dyDescent="0.35">
      <c r="A1255" s="316"/>
      <c r="B1255" s="316"/>
      <c r="C1255" s="316"/>
      <c r="D1255" s="316"/>
      <c r="E1255" s="316" t="s">
        <v>275</v>
      </c>
      <c r="F1255" s="317">
        <v>0</v>
      </c>
      <c r="G1255" s="316" t="s">
        <v>276</v>
      </c>
      <c r="H1255" s="317">
        <v>0</v>
      </c>
      <c r="I1255" s="316" t="s">
        <v>277</v>
      </c>
      <c r="J1255" s="317">
        <v>0</v>
      </c>
    </row>
    <row r="1256" spans="1:10" x14ac:dyDescent="0.35">
      <c r="A1256" s="316"/>
      <c r="B1256" s="316"/>
      <c r="C1256" s="316"/>
      <c r="D1256" s="316"/>
      <c r="E1256" s="316" t="s">
        <v>278</v>
      </c>
      <c r="F1256" s="317">
        <v>4.3600000000000003</v>
      </c>
      <c r="G1256" s="316"/>
      <c r="H1256" s="464" t="s">
        <v>279</v>
      </c>
      <c r="I1256" s="464"/>
      <c r="J1256" s="317">
        <v>25.35</v>
      </c>
    </row>
    <row r="1257" spans="1:10" ht="15" thickBot="1" x14ac:dyDescent="0.4">
      <c r="A1257" s="333"/>
      <c r="B1257" s="333"/>
      <c r="C1257" s="333"/>
      <c r="D1257" s="333"/>
      <c r="E1257" s="333"/>
      <c r="F1257" s="333"/>
      <c r="G1257" s="333"/>
      <c r="H1257" s="335"/>
      <c r="I1257" s="333"/>
      <c r="J1257" s="334"/>
    </row>
    <row r="1258" spans="1:10" ht="15" thickTop="1" x14ac:dyDescent="0.35">
      <c r="A1258" s="332"/>
      <c r="B1258" s="332"/>
      <c r="C1258" s="332"/>
      <c r="D1258" s="332"/>
      <c r="E1258" s="332"/>
      <c r="F1258" s="332"/>
      <c r="G1258" s="332"/>
      <c r="H1258" s="332"/>
      <c r="I1258" s="332"/>
      <c r="J1258" s="332"/>
    </row>
    <row r="1259" spans="1:10" x14ac:dyDescent="0.35">
      <c r="A1259" s="329" t="s">
        <v>659</v>
      </c>
      <c r="B1259" s="329"/>
      <c r="C1259" s="329"/>
      <c r="D1259" s="329" t="s">
        <v>660</v>
      </c>
      <c r="E1259" s="329"/>
      <c r="F1259" s="472"/>
      <c r="G1259" s="472"/>
      <c r="H1259" s="330"/>
      <c r="I1259" s="329"/>
      <c r="J1259" s="331">
        <v>41271.94</v>
      </c>
    </row>
    <row r="1260" spans="1:10" x14ac:dyDescent="0.35">
      <c r="A1260" s="329" t="s">
        <v>661</v>
      </c>
      <c r="B1260" s="329"/>
      <c r="C1260" s="329"/>
      <c r="D1260" s="329" t="s">
        <v>622</v>
      </c>
      <c r="E1260" s="329"/>
      <c r="F1260" s="472"/>
      <c r="G1260" s="472"/>
      <c r="H1260" s="330"/>
      <c r="I1260" s="329"/>
      <c r="J1260" s="331">
        <v>41271.94</v>
      </c>
    </row>
    <row r="1261" spans="1:10" x14ac:dyDescent="0.35">
      <c r="A1261" s="298" t="s">
        <v>662</v>
      </c>
      <c r="B1261" s="300" t="s">
        <v>3</v>
      </c>
      <c r="C1261" s="298" t="s">
        <v>4</v>
      </c>
      <c r="D1261" s="298" t="s">
        <v>5</v>
      </c>
      <c r="E1261" s="461" t="s">
        <v>249</v>
      </c>
      <c r="F1261" s="461"/>
      <c r="G1261" s="299" t="s">
        <v>6</v>
      </c>
      <c r="H1261" s="300" t="s">
        <v>7</v>
      </c>
      <c r="I1261" s="300" t="s">
        <v>8</v>
      </c>
      <c r="J1261" s="300" t="s">
        <v>10</v>
      </c>
    </row>
    <row r="1262" spans="1:10" ht="50" x14ac:dyDescent="0.35">
      <c r="A1262" s="301" t="s">
        <v>246</v>
      </c>
      <c r="B1262" s="303" t="s">
        <v>663</v>
      </c>
      <c r="C1262" s="301" t="s">
        <v>200</v>
      </c>
      <c r="D1262" s="301" t="s">
        <v>664</v>
      </c>
      <c r="E1262" s="462" t="s">
        <v>292</v>
      </c>
      <c r="F1262" s="462"/>
      <c r="G1262" s="302" t="s">
        <v>217</v>
      </c>
      <c r="H1262" s="305">
        <v>1</v>
      </c>
      <c r="I1262" s="304">
        <v>844.57</v>
      </c>
      <c r="J1262" s="304">
        <v>844.57</v>
      </c>
    </row>
    <row r="1263" spans="1:10" ht="25" x14ac:dyDescent="0.35">
      <c r="A1263" s="306" t="s">
        <v>251</v>
      </c>
      <c r="B1263" s="308" t="s">
        <v>255</v>
      </c>
      <c r="C1263" s="306" t="s">
        <v>200</v>
      </c>
      <c r="D1263" s="306" t="s">
        <v>248</v>
      </c>
      <c r="E1263" s="465" t="s">
        <v>254</v>
      </c>
      <c r="F1263" s="465"/>
      <c r="G1263" s="307" t="s">
        <v>201</v>
      </c>
      <c r="H1263" s="310">
        <v>0.156</v>
      </c>
      <c r="I1263" s="309">
        <v>34.28</v>
      </c>
      <c r="J1263" s="309">
        <v>5.34</v>
      </c>
    </row>
    <row r="1264" spans="1:10" ht="25" x14ac:dyDescent="0.35">
      <c r="A1264" s="306" t="s">
        <v>251</v>
      </c>
      <c r="B1264" s="308" t="s">
        <v>256</v>
      </c>
      <c r="C1264" s="306" t="s">
        <v>200</v>
      </c>
      <c r="D1264" s="306" t="s">
        <v>247</v>
      </c>
      <c r="E1264" s="465" t="s">
        <v>254</v>
      </c>
      <c r="F1264" s="465"/>
      <c r="G1264" s="307" t="s">
        <v>201</v>
      </c>
      <c r="H1264" s="310">
        <v>1.7827999999999999</v>
      </c>
      <c r="I1264" s="309">
        <v>25.81</v>
      </c>
      <c r="J1264" s="309">
        <v>46.01</v>
      </c>
    </row>
    <row r="1265" spans="1:10" ht="25" x14ac:dyDescent="0.35">
      <c r="A1265" s="306" t="s">
        <v>251</v>
      </c>
      <c r="B1265" s="308" t="s">
        <v>1579</v>
      </c>
      <c r="C1265" s="306" t="s">
        <v>200</v>
      </c>
      <c r="D1265" s="306" t="s">
        <v>1580</v>
      </c>
      <c r="E1265" s="465" t="s">
        <v>254</v>
      </c>
      <c r="F1265" s="465"/>
      <c r="G1265" s="307" t="s">
        <v>201</v>
      </c>
      <c r="H1265" s="310">
        <v>1.6268</v>
      </c>
      <c r="I1265" s="309">
        <v>33.68</v>
      </c>
      <c r="J1265" s="309">
        <v>54.79</v>
      </c>
    </row>
    <row r="1266" spans="1:10" ht="50" x14ac:dyDescent="0.35">
      <c r="A1266" s="311" t="s">
        <v>260</v>
      </c>
      <c r="B1266" s="313" t="s">
        <v>1979</v>
      </c>
      <c r="C1266" s="311" t="s">
        <v>200</v>
      </c>
      <c r="D1266" s="311" t="s">
        <v>1980</v>
      </c>
      <c r="E1266" s="463" t="s">
        <v>263</v>
      </c>
      <c r="F1266" s="463"/>
      <c r="G1266" s="312" t="s">
        <v>217</v>
      </c>
      <c r="H1266" s="315">
        <v>1.2315</v>
      </c>
      <c r="I1266" s="314">
        <v>575</v>
      </c>
      <c r="J1266" s="314">
        <v>708.11249999999995</v>
      </c>
    </row>
    <row r="1267" spans="1:10" ht="25" x14ac:dyDescent="0.35">
      <c r="A1267" s="311" t="s">
        <v>260</v>
      </c>
      <c r="B1267" s="313" t="s">
        <v>1593</v>
      </c>
      <c r="C1267" s="311" t="s">
        <v>200</v>
      </c>
      <c r="D1267" s="311" t="s">
        <v>1594</v>
      </c>
      <c r="E1267" s="463" t="s">
        <v>263</v>
      </c>
      <c r="F1267" s="463"/>
      <c r="G1267" s="312" t="s">
        <v>264</v>
      </c>
      <c r="H1267" s="315">
        <v>0.2994</v>
      </c>
      <c r="I1267" s="314">
        <v>16.32</v>
      </c>
      <c r="J1267" s="314">
        <v>4.8862079999999999</v>
      </c>
    </row>
    <row r="1268" spans="1:10" ht="25" x14ac:dyDescent="0.35">
      <c r="A1268" s="311" t="s">
        <v>260</v>
      </c>
      <c r="B1268" s="313" t="s">
        <v>1726</v>
      </c>
      <c r="C1268" s="311" t="s">
        <v>200</v>
      </c>
      <c r="D1268" s="311" t="s">
        <v>1727</v>
      </c>
      <c r="E1268" s="463" t="s">
        <v>263</v>
      </c>
      <c r="F1268" s="463"/>
      <c r="G1268" s="312" t="s">
        <v>89</v>
      </c>
      <c r="H1268" s="315">
        <v>2.1299999999999999E-2</v>
      </c>
      <c r="I1268" s="314">
        <v>6.24</v>
      </c>
      <c r="J1268" s="314">
        <v>0.132912</v>
      </c>
    </row>
    <row r="1269" spans="1:10" ht="25" x14ac:dyDescent="0.35">
      <c r="A1269" s="311" t="s">
        <v>260</v>
      </c>
      <c r="B1269" s="313" t="s">
        <v>1724</v>
      </c>
      <c r="C1269" s="311" t="s">
        <v>200</v>
      </c>
      <c r="D1269" s="311" t="s">
        <v>1725</v>
      </c>
      <c r="E1269" s="463" t="s">
        <v>263</v>
      </c>
      <c r="F1269" s="463"/>
      <c r="G1269" s="312" t="s">
        <v>208</v>
      </c>
      <c r="H1269" s="315">
        <v>2.5</v>
      </c>
      <c r="I1269" s="314">
        <v>3.6</v>
      </c>
      <c r="J1269" s="314">
        <v>9</v>
      </c>
    </row>
    <row r="1270" spans="1:10" ht="25" x14ac:dyDescent="0.35">
      <c r="A1270" s="311" t="s">
        <v>260</v>
      </c>
      <c r="B1270" s="313" t="s">
        <v>1674</v>
      </c>
      <c r="C1270" s="311" t="s">
        <v>200</v>
      </c>
      <c r="D1270" s="311" t="s">
        <v>1675</v>
      </c>
      <c r="E1270" s="463" t="s">
        <v>263</v>
      </c>
      <c r="F1270" s="463"/>
      <c r="G1270" s="312" t="s">
        <v>208</v>
      </c>
      <c r="H1270" s="315">
        <v>3.125</v>
      </c>
      <c r="I1270" s="314">
        <v>5.22</v>
      </c>
      <c r="J1270" s="314">
        <v>16.3125</v>
      </c>
    </row>
    <row r="1271" spans="1:10" x14ac:dyDescent="0.35">
      <c r="A1271" s="316"/>
      <c r="B1271" s="316"/>
      <c r="C1271" s="316"/>
      <c r="D1271" s="316"/>
      <c r="E1271" s="316" t="s">
        <v>275</v>
      </c>
      <c r="F1271" s="317">
        <v>73.03</v>
      </c>
      <c r="G1271" s="316" t="s">
        <v>276</v>
      </c>
      <c r="H1271" s="317">
        <v>0</v>
      </c>
      <c r="I1271" s="316" t="s">
        <v>277</v>
      </c>
      <c r="J1271" s="317">
        <v>73.03</v>
      </c>
    </row>
    <row r="1272" spans="1:10" x14ac:dyDescent="0.35">
      <c r="A1272" s="316"/>
      <c r="B1272" s="316"/>
      <c r="C1272" s="316"/>
      <c r="D1272" s="316"/>
      <c r="E1272" s="316" t="s">
        <v>278</v>
      </c>
      <c r="F1272" s="317">
        <v>175.75</v>
      </c>
      <c r="G1272" s="316"/>
      <c r="H1272" s="464" t="s">
        <v>279</v>
      </c>
      <c r="I1272" s="464"/>
      <c r="J1272" s="317">
        <v>1020.32</v>
      </c>
    </row>
    <row r="1273" spans="1:10" ht="15" thickBot="1" x14ac:dyDescent="0.4">
      <c r="A1273" s="333"/>
      <c r="B1273" s="333"/>
      <c r="C1273" s="333"/>
      <c r="D1273" s="333"/>
      <c r="E1273" s="333"/>
      <c r="F1273" s="333"/>
      <c r="G1273" s="333"/>
      <c r="H1273" s="335"/>
      <c r="I1273" s="333"/>
      <c r="J1273" s="334"/>
    </row>
    <row r="1274" spans="1:10" ht="15" thickTop="1" x14ac:dyDescent="0.35">
      <c r="A1274" s="332"/>
      <c r="B1274" s="332"/>
      <c r="C1274" s="332"/>
      <c r="D1274" s="332"/>
      <c r="E1274" s="332"/>
      <c r="F1274" s="332"/>
      <c r="G1274" s="332"/>
      <c r="H1274" s="332"/>
      <c r="I1274" s="332"/>
      <c r="J1274" s="332"/>
    </row>
    <row r="1275" spans="1:10" x14ac:dyDescent="0.35">
      <c r="A1275" s="329" t="s">
        <v>665</v>
      </c>
      <c r="B1275" s="329"/>
      <c r="C1275" s="329"/>
      <c r="D1275" s="329" t="s">
        <v>666</v>
      </c>
      <c r="E1275" s="329"/>
      <c r="F1275" s="472"/>
      <c r="G1275" s="472"/>
      <c r="H1275" s="330"/>
      <c r="I1275" s="329"/>
      <c r="J1275" s="331">
        <v>53312.49</v>
      </c>
    </row>
    <row r="1276" spans="1:10" x14ac:dyDescent="0.35">
      <c r="A1276" s="329" t="s">
        <v>667</v>
      </c>
      <c r="B1276" s="329"/>
      <c r="C1276" s="329"/>
      <c r="D1276" s="329" t="s">
        <v>668</v>
      </c>
      <c r="E1276" s="329"/>
      <c r="F1276" s="472"/>
      <c r="G1276" s="472"/>
      <c r="H1276" s="330"/>
      <c r="I1276" s="329"/>
      <c r="J1276" s="331">
        <v>53312.49</v>
      </c>
    </row>
    <row r="1277" spans="1:10" ht="14.5" customHeight="1" x14ac:dyDescent="0.35">
      <c r="A1277" s="298" t="s">
        <v>669</v>
      </c>
      <c r="B1277" s="300" t="s">
        <v>3</v>
      </c>
      <c r="C1277" s="298" t="s">
        <v>4</v>
      </c>
      <c r="D1277" s="298" t="s">
        <v>5</v>
      </c>
      <c r="E1277" s="461" t="s">
        <v>249</v>
      </c>
      <c r="F1277" s="461"/>
      <c r="G1277" s="299" t="s">
        <v>6</v>
      </c>
      <c r="H1277" s="300" t="s">
        <v>7</v>
      </c>
      <c r="I1277" s="300" t="s">
        <v>8</v>
      </c>
      <c r="J1277" s="300" t="s">
        <v>10</v>
      </c>
    </row>
    <row r="1278" spans="1:10" ht="14.5" customHeight="1" x14ac:dyDescent="0.35">
      <c r="A1278" s="301" t="s">
        <v>246</v>
      </c>
      <c r="B1278" s="303" t="s">
        <v>670</v>
      </c>
      <c r="C1278" s="301" t="s">
        <v>200</v>
      </c>
      <c r="D1278" s="301" t="s">
        <v>671</v>
      </c>
      <c r="E1278" s="462" t="s">
        <v>1992</v>
      </c>
      <c r="F1278" s="462"/>
      <c r="G1278" s="302" t="s">
        <v>205</v>
      </c>
      <c r="H1278" s="305">
        <v>1</v>
      </c>
      <c r="I1278" s="304">
        <v>87.88</v>
      </c>
      <c r="J1278" s="304">
        <v>87.88</v>
      </c>
    </row>
    <row r="1279" spans="1:10" ht="14.5" customHeight="1" x14ac:dyDescent="0.35">
      <c r="A1279" s="306" t="s">
        <v>251</v>
      </c>
      <c r="B1279" s="308" t="s">
        <v>1847</v>
      </c>
      <c r="C1279" s="306" t="s">
        <v>200</v>
      </c>
      <c r="D1279" s="306" t="s">
        <v>1848</v>
      </c>
      <c r="E1279" s="465" t="s">
        <v>254</v>
      </c>
      <c r="F1279" s="465"/>
      <c r="G1279" s="307" t="s">
        <v>201</v>
      </c>
      <c r="H1279" s="310">
        <v>0.47860000000000003</v>
      </c>
      <c r="I1279" s="309">
        <v>38.090000000000003</v>
      </c>
      <c r="J1279" s="309">
        <v>18.22</v>
      </c>
    </row>
    <row r="1280" spans="1:10" ht="25" x14ac:dyDescent="0.35">
      <c r="A1280" s="306" t="s">
        <v>251</v>
      </c>
      <c r="B1280" s="308" t="s">
        <v>256</v>
      </c>
      <c r="C1280" s="306" t="s">
        <v>200</v>
      </c>
      <c r="D1280" s="306" t="s">
        <v>247</v>
      </c>
      <c r="E1280" s="465" t="s">
        <v>254</v>
      </c>
      <c r="F1280" s="465"/>
      <c r="G1280" s="307" t="s">
        <v>201</v>
      </c>
      <c r="H1280" s="310">
        <v>0.47860000000000003</v>
      </c>
      <c r="I1280" s="309">
        <v>25.81</v>
      </c>
      <c r="J1280" s="309">
        <v>12.35</v>
      </c>
    </row>
    <row r="1281" spans="1:10" ht="37.5" x14ac:dyDescent="0.35">
      <c r="A1281" s="311" t="s">
        <v>260</v>
      </c>
      <c r="B1281" s="313" t="s">
        <v>1851</v>
      </c>
      <c r="C1281" s="311" t="s">
        <v>200</v>
      </c>
      <c r="D1281" s="311" t="s">
        <v>1852</v>
      </c>
      <c r="E1281" s="463" t="s">
        <v>263</v>
      </c>
      <c r="F1281" s="463"/>
      <c r="G1281" s="312" t="s">
        <v>226</v>
      </c>
      <c r="H1281" s="315">
        <v>9.6469000000000005</v>
      </c>
      <c r="I1281" s="314">
        <v>0.1</v>
      </c>
      <c r="J1281" s="314">
        <v>0.96469000000000005</v>
      </c>
    </row>
    <row r="1282" spans="1:10" ht="37.5" x14ac:dyDescent="0.35">
      <c r="A1282" s="311" t="s">
        <v>260</v>
      </c>
      <c r="B1282" s="313" t="s">
        <v>1872</v>
      </c>
      <c r="C1282" s="311" t="s">
        <v>200</v>
      </c>
      <c r="D1282" s="311" t="s">
        <v>1873</v>
      </c>
      <c r="E1282" s="463" t="s">
        <v>263</v>
      </c>
      <c r="F1282" s="463"/>
      <c r="G1282" s="312" t="s">
        <v>205</v>
      </c>
      <c r="H1282" s="315">
        <v>1.0838000000000001</v>
      </c>
      <c r="I1282" s="314">
        <v>19.53</v>
      </c>
      <c r="J1282" s="314">
        <v>21.166613999999999</v>
      </c>
    </row>
    <row r="1283" spans="1:10" ht="37.5" x14ac:dyDescent="0.35">
      <c r="A1283" s="311" t="s">
        <v>260</v>
      </c>
      <c r="B1283" s="313" t="s">
        <v>1993</v>
      </c>
      <c r="C1283" s="311" t="s">
        <v>200</v>
      </c>
      <c r="D1283" s="311" t="s">
        <v>1994</v>
      </c>
      <c r="E1283" s="463" t="s">
        <v>263</v>
      </c>
      <c r="F1283" s="463"/>
      <c r="G1283" s="312" t="s">
        <v>208</v>
      </c>
      <c r="H1283" s="315">
        <v>3.5470000000000002</v>
      </c>
      <c r="I1283" s="314">
        <v>6.83</v>
      </c>
      <c r="J1283" s="314">
        <v>24.226009999999999</v>
      </c>
    </row>
    <row r="1284" spans="1:10" ht="37.5" x14ac:dyDescent="0.35">
      <c r="A1284" s="311" t="s">
        <v>260</v>
      </c>
      <c r="B1284" s="313" t="s">
        <v>1859</v>
      </c>
      <c r="C1284" s="311" t="s">
        <v>200</v>
      </c>
      <c r="D1284" s="311" t="s">
        <v>1860</v>
      </c>
      <c r="E1284" s="463" t="s">
        <v>263</v>
      </c>
      <c r="F1284" s="463"/>
      <c r="G1284" s="312" t="s">
        <v>226</v>
      </c>
      <c r="H1284" s="315">
        <v>1.2266999999999999</v>
      </c>
      <c r="I1284" s="314">
        <v>0.24</v>
      </c>
      <c r="J1284" s="314">
        <v>0.294408</v>
      </c>
    </row>
    <row r="1285" spans="1:10" ht="37.5" x14ac:dyDescent="0.35">
      <c r="A1285" s="311" t="s">
        <v>260</v>
      </c>
      <c r="B1285" s="313" t="s">
        <v>1855</v>
      </c>
      <c r="C1285" s="311" t="s">
        <v>200</v>
      </c>
      <c r="D1285" s="311" t="s">
        <v>1856</v>
      </c>
      <c r="E1285" s="463" t="s">
        <v>263</v>
      </c>
      <c r="F1285" s="463"/>
      <c r="G1285" s="312" t="s">
        <v>208</v>
      </c>
      <c r="H1285" s="315">
        <v>1.4276</v>
      </c>
      <c r="I1285" s="314">
        <v>2.7</v>
      </c>
      <c r="J1285" s="314">
        <v>3.8545199999999999</v>
      </c>
    </row>
    <row r="1286" spans="1:10" ht="37.5" x14ac:dyDescent="0.35">
      <c r="A1286" s="311" t="s">
        <v>260</v>
      </c>
      <c r="B1286" s="313" t="s">
        <v>1995</v>
      </c>
      <c r="C1286" s="311" t="s">
        <v>200</v>
      </c>
      <c r="D1286" s="311" t="s">
        <v>1996</v>
      </c>
      <c r="E1286" s="463" t="s">
        <v>263</v>
      </c>
      <c r="F1286" s="463"/>
      <c r="G1286" s="312" t="s">
        <v>264</v>
      </c>
      <c r="H1286" s="315">
        <v>3.6999999999999998E-2</v>
      </c>
      <c r="I1286" s="314">
        <v>27.35</v>
      </c>
      <c r="J1286" s="314">
        <v>1.0119499999999999</v>
      </c>
    </row>
    <row r="1287" spans="1:10" ht="50" x14ac:dyDescent="0.35">
      <c r="A1287" s="311" t="s">
        <v>260</v>
      </c>
      <c r="B1287" s="313" t="s">
        <v>1997</v>
      </c>
      <c r="C1287" s="311" t="s">
        <v>200</v>
      </c>
      <c r="D1287" s="311" t="s">
        <v>1998</v>
      </c>
      <c r="E1287" s="463" t="s">
        <v>263</v>
      </c>
      <c r="F1287" s="463"/>
      <c r="G1287" s="312" t="s">
        <v>226</v>
      </c>
      <c r="H1287" s="315">
        <v>1.2266999999999999</v>
      </c>
      <c r="I1287" s="314">
        <v>2.57</v>
      </c>
      <c r="J1287" s="314">
        <v>3.1526190000000001</v>
      </c>
    </row>
    <row r="1288" spans="1:10" ht="50" x14ac:dyDescent="0.35">
      <c r="A1288" s="311" t="s">
        <v>260</v>
      </c>
      <c r="B1288" s="313" t="s">
        <v>1865</v>
      </c>
      <c r="C1288" s="311" t="s">
        <v>200</v>
      </c>
      <c r="D1288" s="311" t="s">
        <v>1866</v>
      </c>
      <c r="E1288" s="463" t="s">
        <v>263</v>
      </c>
      <c r="F1288" s="463"/>
      <c r="G1288" s="312" t="s">
        <v>264</v>
      </c>
      <c r="H1288" s="315">
        <v>0.69259999999999999</v>
      </c>
      <c r="I1288" s="314">
        <v>3.38</v>
      </c>
      <c r="J1288" s="314">
        <v>2.3409879999999998</v>
      </c>
    </row>
    <row r="1289" spans="1:10" ht="25" x14ac:dyDescent="0.35">
      <c r="A1289" s="311" t="s">
        <v>260</v>
      </c>
      <c r="B1289" s="313" t="s">
        <v>1999</v>
      </c>
      <c r="C1289" s="311" t="s">
        <v>200</v>
      </c>
      <c r="D1289" s="311" t="s">
        <v>2000</v>
      </c>
      <c r="E1289" s="463" t="s">
        <v>263</v>
      </c>
      <c r="F1289" s="463"/>
      <c r="G1289" s="312" t="s">
        <v>1830</v>
      </c>
      <c r="H1289" s="315">
        <v>1.23E-2</v>
      </c>
      <c r="I1289" s="314">
        <v>27.39</v>
      </c>
      <c r="J1289" s="314">
        <v>0.336897</v>
      </c>
    </row>
    <row r="1290" spans="1:10" x14ac:dyDescent="0.35">
      <c r="A1290" s="316"/>
      <c r="B1290" s="316"/>
      <c r="C1290" s="316"/>
      <c r="D1290" s="316"/>
      <c r="E1290" s="316" t="s">
        <v>275</v>
      </c>
      <c r="F1290" s="317">
        <v>22.04</v>
      </c>
      <c r="G1290" s="316" t="s">
        <v>276</v>
      </c>
      <c r="H1290" s="317">
        <v>0</v>
      </c>
      <c r="I1290" s="316" t="s">
        <v>277</v>
      </c>
      <c r="J1290" s="317">
        <v>22.04</v>
      </c>
    </row>
    <row r="1291" spans="1:10" x14ac:dyDescent="0.35">
      <c r="A1291" s="316"/>
      <c r="B1291" s="316"/>
      <c r="C1291" s="316"/>
      <c r="D1291" s="316"/>
      <c r="E1291" s="316" t="s">
        <v>278</v>
      </c>
      <c r="F1291" s="317">
        <v>18.28</v>
      </c>
      <c r="G1291" s="316"/>
      <c r="H1291" s="464" t="s">
        <v>279</v>
      </c>
      <c r="I1291" s="464"/>
      <c r="J1291" s="317">
        <v>106.16</v>
      </c>
    </row>
    <row r="1292" spans="1:10" ht="15" thickBot="1" x14ac:dyDescent="0.4">
      <c r="A1292" s="333"/>
      <c r="B1292" s="333"/>
      <c r="C1292" s="333"/>
      <c r="D1292" s="333"/>
      <c r="E1292" s="333"/>
      <c r="F1292" s="333"/>
      <c r="G1292" s="333"/>
      <c r="H1292" s="335"/>
      <c r="I1292" s="333"/>
      <c r="J1292" s="334"/>
    </row>
    <row r="1293" spans="1:10" ht="15" thickTop="1" x14ac:dyDescent="0.35">
      <c r="A1293" s="332"/>
      <c r="B1293" s="332"/>
      <c r="C1293" s="332"/>
      <c r="D1293" s="332"/>
      <c r="E1293" s="332"/>
      <c r="F1293" s="332"/>
      <c r="G1293" s="332"/>
      <c r="H1293" s="332"/>
      <c r="I1293" s="332"/>
      <c r="J1293" s="332"/>
    </row>
    <row r="1294" spans="1:10" x14ac:dyDescent="0.35">
      <c r="A1294" s="329" t="s">
        <v>672</v>
      </c>
      <c r="B1294" s="329"/>
      <c r="C1294" s="329"/>
      <c r="D1294" s="329" t="s">
        <v>673</v>
      </c>
      <c r="E1294" s="329"/>
      <c r="F1294" s="472"/>
      <c r="G1294" s="472"/>
      <c r="H1294" s="330"/>
      <c r="I1294" s="329"/>
      <c r="J1294" s="331">
        <v>99032.31</v>
      </c>
    </row>
    <row r="1295" spans="1:10" x14ac:dyDescent="0.35">
      <c r="A1295" s="329" t="s">
        <v>674</v>
      </c>
      <c r="B1295" s="329"/>
      <c r="C1295" s="329"/>
      <c r="D1295" s="329" t="s">
        <v>675</v>
      </c>
      <c r="E1295" s="329"/>
      <c r="F1295" s="472"/>
      <c r="G1295" s="472"/>
      <c r="H1295" s="330"/>
      <c r="I1295" s="329"/>
      <c r="J1295" s="331">
        <v>69917.009999999995</v>
      </c>
    </row>
    <row r="1296" spans="1:10" x14ac:dyDescent="0.35">
      <c r="A1296" s="298" t="s">
        <v>676</v>
      </c>
      <c r="B1296" s="300" t="s">
        <v>3</v>
      </c>
      <c r="C1296" s="298" t="s">
        <v>4</v>
      </c>
      <c r="D1296" s="298" t="s">
        <v>5</v>
      </c>
      <c r="E1296" s="461" t="s">
        <v>249</v>
      </c>
      <c r="F1296" s="461"/>
      <c r="G1296" s="299" t="s">
        <v>6</v>
      </c>
      <c r="H1296" s="300" t="s">
        <v>7</v>
      </c>
      <c r="I1296" s="300" t="s">
        <v>8</v>
      </c>
      <c r="J1296" s="300" t="s">
        <v>10</v>
      </c>
    </row>
    <row r="1297" spans="1:10" ht="25" x14ac:dyDescent="0.35">
      <c r="A1297" s="301" t="s">
        <v>246</v>
      </c>
      <c r="B1297" s="303" t="s">
        <v>677</v>
      </c>
      <c r="C1297" s="301" t="s">
        <v>200</v>
      </c>
      <c r="D1297" s="301" t="s">
        <v>678</v>
      </c>
      <c r="E1297" s="462" t="s">
        <v>2001</v>
      </c>
      <c r="F1297" s="462"/>
      <c r="G1297" s="302" t="s">
        <v>205</v>
      </c>
      <c r="H1297" s="305">
        <v>1</v>
      </c>
      <c r="I1297" s="304">
        <v>4.84</v>
      </c>
      <c r="J1297" s="304">
        <v>4.84</v>
      </c>
    </row>
    <row r="1298" spans="1:10" ht="25" x14ac:dyDescent="0.35">
      <c r="A1298" s="306" t="s">
        <v>251</v>
      </c>
      <c r="B1298" s="308" t="s">
        <v>1695</v>
      </c>
      <c r="C1298" s="306" t="s">
        <v>200</v>
      </c>
      <c r="D1298" s="306" t="s">
        <v>1696</v>
      </c>
      <c r="E1298" s="465" t="s">
        <v>254</v>
      </c>
      <c r="F1298" s="465"/>
      <c r="G1298" s="307" t="s">
        <v>201</v>
      </c>
      <c r="H1298" s="310">
        <v>6.6600000000000006E-2</v>
      </c>
      <c r="I1298" s="309">
        <v>35.69</v>
      </c>
      <c r="J1298" s="309">
        <v>2.37</v>
      </c>
    </row>
    <row r="1299" spans="1:10" ht="25" x14ac:dyDescent="0.35">
      <c r="A1299" s="306" t="s">
        <v>251</v>
      </c>
      <c r="B1299" s="308" t="s">
        <v>256</v>
      </c>
      <c r="C1299" s="306" t="s">
        <v>200</v>
      </c>
      <c r="D1299" s="306" t="s">
        <v>247</v>
      </c>
      <c r="E1299" s="465" t="s">
        <v>254</v>
      </c>
      <c r="F1299" s="465"/>
      <c r="G1299" s="307" t="s">
        <v>201</v>
      </c>
      <c r="H1299" s="310">
        <v>2.2200000000000001E-2</v>
      </c>
      <c r="I1299" s="309">
        <v>25.81</v>
      </c>
      <c r="J1299" s="309">
        <v>0.56999999999999995</v>
      </c>
    </row>
    <row r="1300" spans="1:10" ht="25" x14ac:dyDescent="0.35">
      <c r="A1300" s="311" t="s">
        <v>260</v>
      </c>
      <c r="B1300" s="313" t="s">
        <v>2002</v>
      </c>
      <c r="C1300" s="311" t="s">
        <v>200</v>
      </c>
      <c r="D1300" s="311" t="s">
        <v>2003</v>
      </c>
      <c r="E1300" s="463" t="s">
        <v>263</v>
      </c>
      <c r="F1300" s="463"/>
      <c r="G1300" s="312" t="s">
        <v>89</v>
      </c>
      <c r="H1300" s="315">
        <v>0.1666</v>
      </c>
      <c r="I1300" s="314">
        <v>11.41</v>
      </c>
      <c r="J1300" s="314">
        <v>1.900906</v>
      </c>
    </row>
    <row r="1301" spans="1:10" x14ac:dyDescent="0.35">
      <c r="A1301" s="316"/>
      <c r="B1301" s="316"/>
      <c r="C1301" s="316"/>
      <c r="D1301" s="316"/>
      <c r="E1301" s="316" t="s">
        <v>275</v>
      </c>
      <c r="F1301" s="317">
        <v>2</v>
      </c>
      <c r="G1301" s="316" t="s">
        <v>276</v>
      </c>
      <c r="H1301" s="317">
        <v>0</v>
      </c>
      <c r="I1301" s="316" t="s">
        <v>277</v>
      </c>
      <c r="J1301" s="317">
        <v>2</v>
      </c>
    </row>
    <row r="1302" spans="1:10" x14ac:dyDescent="0.35">
      <c r="A1302" s="316"/>
      <c r="B1302" s="316"/>
      <c r="C1302" s="316"/>
      <c r="D1302" s="316"/>
      <c r="E1302" s="316" t="s">
        <v>278</v>
      </c>
      <c r="F1302" s="317">
        <v>1</v>
      </c>
      <c r="G1302" s="316"/>
      <c r="H1302" s="464" t="s">
        <v>279</v>
      </c>
      <c r="I1302" s="464"/>
      <c r="J1302" s="317">
        <v>5.84</v>
      </c>
    </row>
    <row r="1303" spans="1:10" ht="15" thickBot="1" x14ac:dyDescent="0.4">
      <c r="A1303" s="333"/>
      <c r="B1303" s="333"/>
      <c r="C1303" s="333"/>
      <c r="D1303" s="333"/>
      <c r="E1303" s="333"/>
      <c r="F1303" s="333"/>
      <c r="G1303" s="333"/>
      <c r="H1303" s="335"/>
      <c r="I1303" s="333"/>
      <c r="J1303" s="334"/>
    </row>
    <row r="1304" spans="1:10" ht="15" thickTop="1" x14ac:dyDescent="0.35">
      <c r="A1304" s="332"/>
      <c r="B1304" s="332"/>
      <c r="C1304" s="332"/>
      <c r="D1304" s="332"/>
      <c r="E1304" s="332"/>
      <c r="F1304" s="332"/>
      <c r="G1304" s="332"/>
      <c r="H1304" s="332"/>
      <c r="I1304" s="332"/>
      <c r="J1304" s="332"/>
    </row>
    <row r="1305" spans="1:10" x14ac:dyDescent="0.35">
      <c r="A1305" s="298" t="s">
        <v>679</v>
      </c>
      <c r="B1305" s="300" t="s">
        <v>3</v>
      </c>
      <c r="C1305" s="298" t="s">
        <v>4</v>
      </c>
      <c r="D1305" s="298" t="s">
        <v>5</v>
      </c>
      <c r="E1305" s="461" t="s">
        <v>249</v>
      </c>
      <c r="F1305" s="461"/>
      <c r="G1305" s="299" t="s">
        <v>6</v>
      </c>
      <c r="H1305" s="300" t="s">
        <v>7</v>
      </c>
      <c r="I1305" s="300" t="s">
        <v>8</v>
      </c>
      <c r="J1305" s="300" t="s">
        <v>10</v>
      </c>
    </row>
    <row r="1306" spans="1:10" ht="37.5" x14ac:dyDescent="0.35">
      <c r="A1306" s="301" t="s">
        <v>246</v>
      </c>
      <c r="B1306" s="303" t="s">
        <v>680</v>
      </c>
      <c r="C1306" s="301" t="s">
        <v>200</v>
      </c>
      <c r="D1306" s="301" t="s">
        <v>681</v>
      </c>
      <c r="E1306" s="462" t="s">
        <v>2001</v>
      </c>
      <c r="F1306" s="462"/>
      <c r="G1306" s="302" t="s">
        <v>205</v>
      </c>
      <c r="H1306" s="305">
        <v>1</v>
      </c>
      <c r="I1306" s="304">
        <v>12.97</v>
      </c>
      <c r="J1306" s="304">
        <v>12.97</v>
      </c>
    </row>
    <row r="1307" spans="1:10" ht="25" x14ac:dyDescent="0.35">
      <c r="A1307" s="306" t="s">
        <v>251</v>
      </c>
      <c r="B1307" s="308" t="s">
        <v>1695</v>
      </c>
      <c r="C1307" s="306" t="s">
        <v>200</v>
      </c>
      <c r="D1307" s="306" t="s">
        <v>1696</v>
      </c>
      <c r="E1307" s="465" t="s">
        <v>254</v>
      </c>
      <c r="F1307" s="465"/>
      <c r="G1307" s="307" t="s">
        <v>201</v>
      </c>
      <c r="H1307" s="310">
        <v>0.24590000000000001</v>
      </c>
      <c r="I1307" s="309">
        <v>35.69</v>
      </c>
      <c r="J1307" s="309">
        <v>8.77</v>
      </c>
    </row>
    <row r="1308" spans="1:10" ht="25" x14ac:dyDescent="0.35">
      <c r="A1308" s="306" t="s">
        <v>251</v>
      </c>
      <c r="B1308" s="308" t="s">
        <v>256</v>
      </c>
      <c r="C1308" s="306" t="s">
        <v>200</v>
      </c>
      <c r="D1308" s="306" t="s">
        <v>247</v>
      </c>
      <c r="E1308" s="465" t="s">
        <v>254</v>
      </c>
      <c r="F1308" s="465"/>
      <c r="G1308" s="307" t="s">
        <v>201</v>
      </c>
      <c r="H1308" s="310">
        <v>8.2000000000000003E-2</v>
      </c>
      <c r="I1308" s="309">
        <v>25.81</v>
      </c>
      <c r="J1308" s="309">
        <v>2.11</v>
      </c>
    </row>
    <row r="1309" spans="1:10" ht="25" x14ac:dyDescent="0.35">
      <c r="A1309" s="311" t="s">
        <v>260</v>
      </c>
      <c r="B1309" s="313" t="s">
        <v>2004</v>
      </c>
      <c r="C1309" s="311" t="s">
        <v>200</v>
      </c>
      <c r="D1309" s="311" t="s">
        <v>2005</v>
      </c>
      <c r="E1309" s="463" t="s">
        <v>263</v>
      </c>
      <c r="F1309" s="463"/>
      <c r="G1309" s="312" t="s">
        <v>226</v>
      </c>
      <c r="H1309" s="315">
        <v>4.0099999999999997E-2</v>
      </c>
      <c r="I1309" s="314">
        <v>0.95</v>
      </c>
      <c r="J1309" s="314">
        <v>3.8094999999999997E-2</v>
      </c>
    </row>
    <row r="1310" spans="1:10" ht="25" x14ac:dyDescent="0.35">
      <c r="A1310" s="311" t="s">
        <v>260</v>
      </c>
      <c r="B1310" s="313" t="s">
        <v>2006</v>
      </c>
      <c r="C1310" s="311" t="s">
        <v>200</v>
      </c>
      <c r="D1310" s="311" t="s">
        <v>2007</v>
      </c>
      <c r="E1310" s="463" t="s">
        <v>263</v>
      </c>
      <c r="F1310" s="463"/>
      <c r="G1310" s="312" t="s">
        <v>264</v>
      </c>
      <c r="H1310" s="315">
        <v>0.7288</v>
      </c>
      <c r="I1310" s="314">
        <v>2.83</v>
      </c>
      <c r="J1310" s="314">
        <v>2.0625040000000001</v>
      </c>
    </row>
    <row r="1311" spans="1:10" x14ac:dyDescent="0.35">
      <c r="A1311" s="316"/>
      <c r="B1311" s="316"/>
      <c r="C1311" s="316"/>
      <c r="D1311" s="316"/>
      <c r="E1311" s="316" t="s">
        <v>275</v>
      </c>
      <c r="F1311" s="317">
        <v>7.39</v>
      </c>
      <c r="G1311" s="316" t="s">
        <v>276</v>
      </c>
      <c r="H1311" s="317">
        <v>0</v>
      </c>
      <c r="I1311" s="316" t="s">
        <v>277</v>
      </c>
      <c r="J1311" s="317">
        <v>7.39</v>
      </c>
    </row>
    <row r="1312" spans="1:10" x14ac:dyDescent="0.35">
      <c r="A1312" s="316"/>
      <c r="B1312" s="316"/>
      <c r="C1312" s="316"/>
      <c r="D1312" s="316"/>
      <c r="E1312" s="316" t="s">
        <v>278</v>
      </c>
      <c r="F1312" s="317">
        <v>2.69</v>
      </c>
      <c r="G1312" s="316"/>
      <c r="H1312" s="464" t="s">
        <v>279</v>
      </c>
      <c r="I1312" s="464"/>
      <c r="J1312" s="317">
        <v>15.66</v>
      </c>
    </row>
    <row r="1313" spans="1:10" ht="15" thickBot="1" x14ac:dyDescent="0.4">
      <c r="A1313" s="333"/>
      <c r="B1313" s="333"/>
      <c r="C1313" s="333"/>
      <c r="D1313" s="333"/>
      <c r="E1313" s="333"/>
      <c r="F1313" s="333"/>
      <c r="G1313" s="333"/>
      <c r="H1313" s="335"/>
      <c r="I1313" s="333"/>
      <c r="J1313" s="334"/>
    </row>
    <row r="1314" spans="1:10" ht="15" thickTop="1" x14ac:dyDescent="0.35">
      <c r="A1314" s="332"/>
      <c r="B1314" s="332"/>
      <c r="C1314" s="332"/>
      <c r="D1314" s="332"/>
      <c r="E1314" s="332"/>
      <c r="F1314" s="332"/>
      <c r="G1314" s="332"/>
      <c r="H1314" s="332"/>
      <c r="I1314" s="332"/>
      <c r="J1314" s="332"/>
    </row>
    <row r="1315" spans="1:10" x14ac:dyDescent="0.35">
      <c r="A1315" s="298" t="s">
        <v>682</v>
      </c>
      <c r="B1315" s="300" t="s">
        <v>3</v>
      </c>
      <c r="C1315" s="298" t="s">
        <v>4</v>
      </c>
      <c r="D1315" s="298" t="s">
        <v>5</v>
      </c>
      <c r="E1315" s="461" t="s">
        <v>249</v>
      </c>
      <c r="F1315" s="461"/>
      <c r="G1315" s="299" t="s">
        <v>6</v>
      </c>
      <c r="H1315" s="300" t="s">
        <v>7</v>
      </c>
      <c r="I1315" s="300" t="s">
        <v>8</v>
      </c>
      <c r="J1315" s="300" t="s">
        <v>10</v>
      </c>
    </row>
    <row r="1316" spans="1:10" ht="37.5" x14ac:dyDescent="0.35">
      <c r="A1316" s="301" t="s">
        <v>246</v>
      </c>
      <c r="B1316" s="303" t="s">
        <v>683</v>
      </c>
      <c r="C1316" s="301" t="s">
        <v>200</v>
      </c>
      <c r="D1316" s="301" t="s">
        <v>684</v>
      </c>
      <c r="E1316" s="462" t="s">
        <v>2008</v>
      </c>
      <c r="F1316" s="462"/>
      <c r="G1316" s="302" t="s">
        <v>205</v>
      </c>
      <c r="H1316" s="305">
        <v>1</v>
      </c>
      <c r="I1316" s="304">
        <v>21.11</v>
      </c>
      <c r="J1316" s="304">
        <v>21.11</v>
      </c>
    </row>
    <row r="1317" spans="1:10" ht="25" x14ac:dyDescent="0.35">
      <c r="A1317" s="306" t="s">
        <v>251</v>
      </c>
      <c r="B1317" s="308" t="s">
        <v>1695</v>
      </c>
      <c r="C1317" s="306" t="s">
        <v>200</v>
      </c>
      <c r="D1317" s="306" t="s">
        <v>1696</v>
      </c>
      <c r="E1317" s="465" t="s">
        <v>254</v>
      </c>
      <c r="F1317" s="465"/>
      <c r="G1317" s="307" t="s">
        <v>201</v>
      </c>
      <c r="H1317" s="310">
        <v>0.43219999999999997</v>
      </c>
      <c r="I1317" s="309">
        <v>35.69</v>
      </c>
      <c r="J1317" s="309">
        <v>15.42</v>
      </c>
    </row>
    <row r="1318" spans="1:10" ht="25" x14ac:dyDescent="0.35">
      <c r="A1318" s="306" t="s">
        <v>251</v>
      </c>
      <c r="B1318" s="308" t="s">
        <v>256</v>
      </c>
      <c r="C1318" s="306" t="s">
        <v>200</v>
      </c>
      <c r="D1318" s="306" t="s">
        <v>247</v>
      </c>
      <c r="E1318" s="465" t="s">
        <v>254</v>
      </c>
      <c r="F1318" s="465"/>
      <c r="G1318" s="307" t="s">
        <v>201</v>
      </c>
      <c r="H1318" s="310">
        <v>7.0599999999999996E-2</v>
      </c>
      <c r="I1318" s="309">
        <v>25.81</v>
      </c>
      <c r="J1318" s="309">
        <v>1.82</v>
      </c>
    </row>
    <row r="1319" spans="1:10" ht="25" x14ac:dyDescent="0.35">
      <c r="A1319" s="311" t="s">
        <v>260</v>
      </c>
      <c r="B1319" s="313" t="s">
        <v>2004</v>
      </c>
      <c r="C1319" s="311" t="s">
        <v>200</v>
      </c>
      <c r="D1319" s="311" t="s">
        <v>2005</v>
      </c>
      <c r="E1319" s="463" t="s">
        <v>263</v>
      </c>
      <c r="F1319" s="463"/>
      <c r="G1319" s="312" t="s">
        <v>226</v>
      </c>
      <c r="H1319" s="315">
        <v>4.1399999999999999E-2</v>
      </c>
      <c r="I1319" s="314">
        <v>0.95</v>
      </c>
      <c r="J1319" s="314">
        <v>3.9329999999999997E-2</v>
      </c>
    </row>
    <row r="1320" spans="1:10" ht="25" x14ac:dyDescent="0.35">
      <c r="A1320" s="311" t="s">
        <v>260</v>
      </c>
      <c r="B1320" s="313" t="s">
        <v>2009</v>
      </c>
      <c r="C1320" s="311" t="s">
        <v>200</v>
      </c>
      <c r="D1320" s="311" t="s">
        <v>2010</v>
      </c>
      <c r="E1320" s="463" t="s">
        <v>263</v>
      </c>
      <c r="F1320" s="463"/>
      <c r="G1320" s="312" t="s">
        <v>264</v>
      </c>
      <c r="H1320" s="315">
        <v>0.755</v>
      </c>
      <c r="I1320" s="314">
        <v>5.09</v>
      </c>
      <c r="J1320" s="314">
        <v>3.8429500000000001</v>
      </c>
    </row>
    <row r="1321" spans="1:10" x14ac:dyDescent="0.35">
      <c r="A1321" s="316"/>
      <c r="B1321" s="316"/>
      <c r="C1321" s="316"/>
      <c r="D1321" s="316"/>
      <c r="E1321" s="316" t="s">
        <v>275</v>
      </c>
      <c r="F1321" s="317">
        <v>11.79</v>
      </c>
      <c r="G1321" s="316" t="s">
        <v>276</v>
      </c>
      <c r="H1321" s="317">
        <v>0</v>
      </c>
      <c r="I1321" s="316" t="s">
        <v>277</v>
      </c>
      <c r="J1321" s="317">
        <v>11.79</v>
      </c>
    </row>
    <row r="1322" spans="1:10" x14ac:dyDescent="0.35">
      <c r="A1322" s="316"/>
      <c r="B1322" s="316"/>
      <c r="C1322" s="316"/>
      <c r="D1322" s="316"/>
      <c r="E1322" s="316" t="s">
        <v>278</v>
      </c>
      <c r="F1322" s="317">
        <v>4.3899999999999997</v>
      </c>
      <c r="G1322" s="316"/>
      <c r="H1322" s="464" t="s">
        <v>279</v>
      </c>
      <c r="I1322" s="464"/>
      <c r="J1322" s="317">
        <v>25.5</v>
      </c>
    </row>
    <row r="1323" spans="1:10" ht="15" thickBot="1" x14ac:dyDescent="0.4">
      <c r="A1323" s="333"/>
      <c r="B1323" s="333"/>
      <c r="C1323" s="333"/>
      <c r="D1323" s="333"/>
      <c r="E1323" s="333"/>
      <c r="F1323" s="333"/>
      <c r="G1323" s="333"/>
      <c r="H1323" s="335"/>
      <c r="I1323" s="333"/>
      <c r="J1323" s="334"/>
    </row>
    <row r="1324" spans="1:10" ht="15" thickTop="1" x14ac:dyDescent="0.35">
      <c r="A1324" s="332"/>
      <c r="B1324" s="332"/>
      <c r="C1324" s="332"/>
      <c r="D1324" s="332"/>
      <c r="E1324" s="332"/>
      <c r="F1324" s="332"/>
      <c r="G1324" s="332"/>
      <c r="H1324" s="332"/>
      <c r="I1324" s="332"/>
      <c r="J1324" s="332"/>
    </row>
    <row r="1325" spans="1:10" x14ac:dyDescent="0.35">
      <c r="A1325" s="298" t="s">
        <v>685</v>
      </c>
      <c r="B1325" s="300" t="s">
        <v>3</v>
      </c>
      <c r="C1325" s="298" t="s">
        <v>4</v>
      </c>
      <c r="D1325" s="298" t="s">
        <v>5</v>
      </c>
      <c r="E1325" s="461" t="s">
        <v>249</v>
      </c>
      <c r="F1325" s="461"/>
      <c r="G1325" s="299" t="s">
        <v>6</v>
      </c>
      <c r="H1325" s="300" t="s">
        <v>7</v>
      </c>
      <c r="I1325" s="300" t="s">
        <v>8</v>
      </c>
      <c r="J1325" s="300" t="s">
        <v>10</v>
      </c>
    </row>
    <row r="1326" spans="1:10" ht="25" x14ac:dyDescent="0.35">
      <c r="A1326" s="301" t="s">
        <v>246</v>
      </c>
      <c r="B1326" s="303" t="s">
        <v>686</v>
      </c>
      <c r="C1326" s="301" t="s">
        <v>200</v>
      </c>
      <c r="D1326" s="301" t="s">
        <v>687</v>
      </c>
      <c r="E1326" s="462" t="s">
        <v>2001</v>
      </c>
      <c r="F1326" s="462"/>
      <c r="G1326" s="302" t="s">
        <v>205</v>
      </c>
      <c r="H1326" s="305">
        <v>1</v>
      </c>
      <c r="I1326" s="304">
        <v>11.08</v>
      </c>
      <c r="J1326" s="304">
        <v>11.08</v>
      </c>
    </row>
    <row r="1327" spans="1:10" ht="25" x14ac:dyDescent="0.35">
      <c r="A1327" s="306" t="s">
        <v>251</v>
      </c>
      <c r="B1327" s="308" t="s">
        <v>1695</v>
      </c>
      <c r="C1327" s="306" t="s">
        <v>200</v>
      </c>
      <c r="D1327" s="306" t="s">
        <v>1696</v>
      </c>
      <c r="E1327" s="465" t="s">
        <v>254</v>
      </c>
      <c r="F1327" s="465"/>
      <c r="G1327" s="307" t="s">
        <v>201</v>
      </c>
      <c r="H1327" s="310">
        <v>0.16309999999999999</v>
      </c>
      <c r="I1327" s="309">
        <v>35.69</v>
      </c>
      <c r="J1327" s="309">
        <v>5.82</v>
      </c>
    </row>
    <row r="1328" spans="1:10" ht="25" x14ac:dyDescent="0.35">
      <c r="A1328" s="306" t="s">
        <v>251</v>
      </c>
      <c r="B1328" s="308" t="s">
        <v>256</v>
      </c>
      <c r="C1328" s="306" t="s">
        <v>200</v>
      </c>
      <c r="D1328" s="306" t="s">
        <v>247</v>
      </c>
      <c r="E1328" s="465" t="s">
        <v>254</v>
      </c>
      <c r="F1328" s="465"/>
      <c r="G1328" s="307" t="s">
        <v>201</v>
      </c>
      <c r="H1328" s="310">
        <v>5.4399999999999997E-2</v>
      </c>
      <c r="I1328" s="309">
        <v>25.81</v>
      </c>
      <c r="J1328" s="309">
        <v>1.4</v>
      </c>
    </row>
    <row r="1329" spans="1:10" x14ac:dyDescent="0.35">
      <c r="A1329" s="311" t="s">
        <v>260</v>
      </c>
      <c r="B1329" s="313" t="s">
        <v>2011</v>
      </c>
      <c r="C1329" s="311" t="s">
        <v>200</v>
      </c>
      <c r="D1329" s="311" t="s">
        <v>2012</v>
      </c>
      <c r="E1329" s="463" t="s">
        <v>263</v>
      </c>
      <c r="F1329" s="463"/>
      <c r="G1329" s="312" t="s">
        <v>89</v>
      </c>
      <c r="H1329" s="315">
        <v>0.26779999999999998</v>
      </c>
      <c r="I1329" s="314">
        <v>14.42</v>
      </c>
      <c r="J1329" s="314">
        <v>3.8616760000000001</v>
      </c>
    </row>
    <row r="1330" spans="1:10" x14ac:dyDescent="0.35">
      <c r="A1330" s="316"/>
      <c r="B1330" s="316"/>
      <c r="C1330" s="316"/>
      <c r="D1330" s="316"/>
      <c r="E1330" s="316" t="s">
        <v>275</v>
      </c>
      <c r="F1330" s="317">
        <v>4.9000000000000004</v>
      </c>
      <c r="G1330" s="316" t="s">
        <v>276</v>
      </c>
      <c r="H1330" s="317">
        <v>0</v>
      </c>
      <c r="I1330" s="316" t="s">
        <v>277</v>
      </c>
      <c r="J1330" s="317">
        <v>4.9000000000000004</v>
      </c>
    </row>
    <row r="1331" spans="1:10" x14ac:dyDescent="0.35">
      <c r="A1331" s="316"/>
      <c r="B1331" s="316"/>
      <c r="C1331" s="316"/>
      <c r="D1331" s="316"/>
      <c r="E1331" s="316" t="s">
        <v>278</v>
      </c>
      <c r="F1331" s="317">
        <v>2.2999999999999998</v>
      </c>
      <c r="G1331" s="316"/>
      <c r="H1331" s="464" t="s">
        <v>279</v>
      </c>
      <c r="I1331" s="464"/>
      <c r="J1331" s="317">
        <v>13.38</v>
      </c>
    </row>
    <row r="1332" spans="1:10" ht="15" thickBot="1" x14ac:dyDescent="0.4">
      <c r="A1332" s="333"/>
      <c r="B1332" s="333"/>
      <c r="C1332" s="333"/>
      <c r="D1332" s="333"/>
      <c r="E1332" s="333"/>
      <c r="F1332" s="333"/>
      <c r="G1332" s="333"/>
      <c r="H1332" s="335"/>
      <c r="I1332" s="333"/>
      <c r="J1332" s="334"/>
    </row>
    <row r="1333" spans="1:10" ht="15" thickTop="1" x14ac:dyDescent="0.35">
      <c r="A1333" s="332"/>
      <c r="B1333" s="332"/>
      <c r="C1333" s="332"/>
      <c r="D1333" s="332"/>
      <c r="E1333" s="332"/>
      <c r="F1333" s="332"/>
      <c r="G1333" s="332"/>
      <c r="H1333" s="332"/>
      <c r="I1333" s="332"/>
      <c r="J1333" s="332"/>
    </row>
    <row r="1334" spans="1:10" x14ac:dyDescent="0.35">
      <c r="A1334" s="298" t="s">
        <v>688</v>
      </c>
      <c r="B1334" s="300" t="s">
        <v>3</v>
      </c>
      <c r="C1334" s="298" t="s">
        <v>4</v>
      </c>
      <c r="D1334" s="298" t="s">
        <v>5</v>
      </c>
      <c r="E1334" s="461" t="s">
        <v>249</v>
      </c>
      <c r="F1334" s="461"/>
      <c r="G1334" s="299" t="s">
        <v>6</v>
      </c>
      <c r="H1334" s="300" t="s">
        <v>7</v>
      </c>
      <c r="I1334" s="300" t="s">
        <v>8</v>
      </c>
      <c r="J1334" s="300" t="s">
        <v>10</v>
      </c>
    </row>
    <row r="1335" spans="1:10" ht="25" x14ac:dyDescent="0.35">
      <c r="A1335" s="301" t="s">
        <v>246</v>
      </c>
      <c r="B1335" s="303" t="s">
        <v>689</v>
      </c>
      <c r="C1335" s="301" t="s">
        <v>200</v>
      </c>
      <c r="D1335" s="301" t="s">
        <v>690</v>
      </c>
      <c r="E1335" s="462" t="s">
        <v>2001</v>
      </c>
      <c r="F1335" s="462"/>
      <c r="G1335" s="302" t="s">
        <v>205</v>
      </c>
      <c r="H1335" s="305">
        <v>1</v>
      </c>
      <c r="I1335" s="304">
        <v>15.94</v>
      </c>
      <c r="J1335" s="304">
        <v>15.94</v>
      </c>
    </row>
    <row r="1336" spans="1:10" ht="25" x14ac:dyDescent="0.35">
      <c r="A1336" s="306" t="s">
        <v>251</v>
      </c>
      <c r="B1336" s="308" t="s">
        <v>1695</v>
      </c>
      <c r="C1336" s="306" t="s">
        <v>200</v>
      </c>
      <c r="D1336" s="306" t="s">
        <v>1696</v>
      </c>
      <c r="E1336" s="465" t="s">
        <v>254</v>
      </c>
      <c r="F1336" s="465"/>
      <c r="G1336" s="307" t="s">
        <v>201</v>
      </c>
      <c r="H1336" s="310">
        <v>0.15409999999999999</v>
      </c>
      <c r="I1336" s="309">
        <v>35.69</v>
      </c>
      <c r="J1336" s="309">
        <v>5.49</v>
      </c>
    </row>
    <row r="1337" spans="1:10" ht="25" x14ac:dyDescent="0.35">
      <c r="A1337" s="306" t="s">
        <v>251</v>
      </c>
      <c r="B1337" s="308" t="s">
        <v>256</v>
      </c>
      <c r="C1337" s="306" t="s">
        <v>200</v>
      </c>
      <c r="D1337" s="306" t="s">
        <v>247</v>
      </c>
      <c r="E1337" s="465" t="s">
        <v>254</v>
      </c>
      <c r="F1337" s="465"/>
      <c r="G1337" s="307" t="s">
        <v>201</v>
      </c>
      <c r="H1337" s="310">
        <v>5.1400000000000001E-2</v>
      </c>
      <c r="I1337" s="309">
        <v>25.81</v>
      </c>
      <c r="J1337" s="309">
        <v>1.32</v>
      </c>
    </row>
    <row r="1338" spans="1:10" ht="25" x14ac:dyDescent="0.35">
      <c r="A1338" s="311" t="s">
        <v>260</v>
      </c>
      <c r="B1338" s="313" t="s">
        <v>2013</v>
      </c>
      <c r="C1338" s="311" t="s">
        <v>200</v>
      </c>
      <c r="D1338" s="311" t="s">
        <v>2014</v>
      </c>
      <c r="E1338" s="463" t="s">
        <v>263</v>
      </c>
      <c r="F1338" s="463"/>
      <c r="G1338" s="312" t="s">
        <v>264</v>
      </c>
      <c r="H1338" s="315">
        <v>1.1073999999999999</v>
      </c>
      <c r="I1338" s="314">
        <v>8.25</v>
      </c>
      <c r="J1338" s="314">
        <v>9.1360499999999991</v>
      </c>
    </row>
    <row r="1339" spans="1:10" x14ac:dyDescent="0.35">
      <c r="A1339" s="316"/>
      <c r="B1339" s="316"/>
      <c r="C1339" s="316"/>
      <c r="D1339" s="316"/>
      <c r="E1339" s="316" t="s">
        <v>275</v>
      </c>
      <c r="F1339" s="317">
        <v>4.63</v>
      </c>
      <c r="G1339" s="316" t="s">
        <v>276</v>
      </c>
      <c r="H1339" s="317">
        <v>0</v>
      </c>
      <c r="I1339" s="316" t="s">
        <v>277</v>
      </c>
      <c r="J1339" s="317">
        <v>4.63</v>
      </c>
    </row>
    <row r="1340" spans="1:10" x14ac:dyDescent="0.35">
      <c r="A1340" s="316"/>
      <c r="B1340" s="316"/>
      <c r="C1340" s="316"/>
      <c r="D1340" s="316"/>
      <c r="E1340" s="316" t="s">
        <v>278</v>
      </c>
      <c r="F1340" s="317">
        <v>3.31</v>
      </c>
      <c r="G1340" s="316"/>
      <c r="H1340" s="464" t="s">
        <v>279</v>
      </c>
      <c r="I1340" s="464"/>
      <c r="J1340" s="317">
        <v>19.25</v>
      </c>
    </row>
    <row r="1341" spans="1:10" ht="15" thickBot="1" x14ac:dyDescent="0.4">
      <c r="A1341" s="333"/>
      <c r="B1341" s="333"/>
      <c r="C1341" s="333"/>
      <c r="D1341" s="333"/>
      <c r="E1341" s="333"/>
      <c r="F1341" s="333"/>
      <c r="G1341" s="333"/>
      <c r="H1341" s="335"/>
      <c r="I1341" s="333"/>
      <c r="J1341" s="334"/>
    </row>
    <row r="1342" spans="1:10" ht="15" thickTop="1" x14ac:dyDescent="0.35">
      <c r="A1342" s="332"/>
      <c r="B1342" s="332"/>
      <c r="C1342" s="332"/>
      <c r="D1342" s="332"/>
      <c r="E1342" s="332"/>
      <c r="F1342" s="332"/>
      <c r="G1342" s="332"/>
      <c r="H1342" s="332"/>
      <c r="I1342" s="332"/>
      <c r="J1342" s="332"/>
    </row>
    <row r="1343" spans="1:10" x14ac:dyDescent="0.35">
      <c r="A1343" s="329" t="s">
        <v>691</v>
      </c>
      <c r="B1343" s="329"/>
      <c r="C1343" s="329"/>
      <c r="D1343" s="329" t="s">
        <v>692</v>
      </c>
      <c r="E1343" s="329"/>
      <c r="F1343" s="472"/>
      <c r="G1343" s="472"/>
      <c r="H1343" s="330"/>
      <c r="I1343" s="329"/>
      <c r="J1343" s="331">
        <v>23276.5</v>
      </c>
    </row>
    <row r="1344" spans="1:10" x14ac:dyDescent="0.35">
      <c r="A1344" s="298" t="s">
        <v>693</v>
      </c>
      <c r="B1344" s="300" t="s">
        <v>3</v>
      </c>
      <c r="C1344" s="298" t="s">
        <v>4</v>
      </c>
      <c r="D1344" s="298" t="s">
        <v>5</v>
      </c>
      <c r="E1344" s="461" t="s">
        <v>249</v>
      </c>
      <c r="F1344" s="461"/>
      <c r="G1344" s="299" t="s">
        <v>6</v>
      </c>
      <c r="H1344" s="300" t="s">
        <v>7</v>
      </c>
      <c r="I1344" s="300" t="s">
        <v>8</v>
      </c>
      <c r="J1344" s="300" t="s">
        <v>10</v>
      </c>
    </row>
    <row r="1345" spans="1:10" ht="25" x14ac:dyDescent="0.35">
      <c r="A1345" s="301" t="s">
        <v>246</v>
      </c>
      <c r="B1345" s="303" t="s">
        <v>694</v>
      </c>
      <c r="C1345" s="301" t="s">
        <v>200</v>
      </c>
      <c r="D1345" s="301" t="s">
        <v>695</v>
      </c>
      <c r="E1345" s="462" t="s">
        <v>2001</v>
      </c>
      <c r="F1345" s="462"/>
      <c r="G1345" s="302" t="s">
        <v>205</v>
      </c>
      <c r="H1345" s="305">
        <v>1</v>
      </c>
      <c r="I1345" s="304">
        <v>24.46</v>
      </c>
      <c r="J1345" s="304">
        <v>24.46</v>
      </c>
    </row>
    <row r="1346" spans="1:10" ht="25" x14ac:dyDescent="0.35">
      <c r="A1346" s="306" t="s">
        <v>251</v>
      </c>
      <c r="B1346" s="308" t="s">
        <v>1695</v>
      </c>
      <c r="C1346" s="306" t="s">
        <v>200</v>
      </c>
      <c r="D1346" s="306" t="s">
        <v>1696</v>
      </c>
      <c r="E1346" s="465" t="s">
        <v>254</v>
      </c>
      <c r="F1346" s="465"/>
      <c r="G1346" s="307" t="s">
        <v>201</v>
      </c>
      <c r="H1346" s="310">
        <v>0.50539999999999996</v>
      </c>
      <c r="I1346" s="309">
        <v>35.69</v>
      </c>
      <c r="J1346" s="309">
        <v>18.03</v>
      </c>
    </row>
    <row r="1347" spans="1:10" ht="25" x14ac:dyDescent="0.35">
      <c r="A1347" s="306" t="s">
        <v>251</v>
      </c>
      <c r="B1347" s="308" t="s">
        <v>256</v>
      </c>
      <c r="C1347" s="306" t="s">
        <v>200</v>
      </c>
      <c r="D1347" s="306" t="s">
        <v>247</v>
      </c>
      <c r="E1347" s="465" t="s">
        <v>254</v>
      </c>
      <c r="F1347" s="465"/>
      <c r="G1347" s="307" t="s">
        <v>201</v>
      </c>
      <c r="H1347" s="310">
        <v>0.16850000000000001</v>
      </c>
      <c r="I1347" s="309">
        <v>25.81</v>
      </c>
      <c r="J1347" s="309">
        <v>4.34</v>
      </c>
    </row>
    <row r="1348" spans="1:10" ht="25" x14ac:dyDescent="0.35">
      <c r="A1348" s="311" t="s">
        <v>260</v>
      </c>
      <c r="B1348" s="313" t="s">
        <v>2006</v>
      </c>
      <c r="C1348" s="311" t="s">
        <v>200</v>
      </c>
      <c r="D1348" s="311" t="s">
        <v>2007</v>
      </c>
      <c r="E1348" s="463" t="s">
        <v>263</v>
      </c>
      <c r="F1348" s="463"/>
      <c r="G1348" s="312" t="s">
        <v>264</v>
      </c>
      <c r="H1348" s="315">
        <v>0.7288</v>
      </c>
      <c r="I1348" s="314">
        <v>2.83</v>
      </c>
      <c r="J1348" s="314">
        <v>2.0625040000000001</v>
      </c>
    </row>
    <row r="1349" spans="1:10" ht="25" x14ac:dyDescent="0.35">
      <c r="A1349" s="311" t="s">
        <v>260</v>
      </c>
      <c r="B1349" s="313" t="s">
        <v>2004</v>
      </c>
      <c r="C1349" s="311" t="s">
        <v>200</v>
      </c>
      <c r="D1349" s="311" t="s">
        <v>2005</v>
      </c>
      <c r="E1349" s="463" t="s">
        <v>263</v>
      </c>
      <c r="F1349" s="463"/>
      <c r="G1349" s="312" t="s">
        <v>226</v>
      </c>
      <c r="H1349" s="315">
        <v>4.0099999999999997E-2</v>
      </c>
      <c r="I1349" s="314">
        <v>0.95</v>
      </c>
      <c r="J1349" s="314">
        <v>3.8094999999999997E-2</v>
      </c>
    </row>
    <row r="1350" spans="1:10" x14ac:dyDescent="0.35">
      <c r="A1350" s="316"/>
      <c r="B1350" s="316"/>
      <c r="C1350" s="316"/>
      <c r="D1350" s="316"/>
      <c r="E1350" s="316" t="s">
        <v>275</v>
      </c>
      <c r="F1350" s="317">
        <v>15.21</v>
      </c>
      <c r="G1350" s="316" t="s">
        <v>276</v>
      </c>
      <c r="H1350" s="317">
        <v>0</v>
      </c>
      <c r="I1350" s="316" t="s">
        <v>277</v>
      </c>
      <c r="J1350" s="317">
        <v>15.21</v>
      </c>
    </row>
    <row r="1351" spans="1:10" x14ac:dyDescent="0.35">
      <c r="A1351" s="316"/>
      <c r="B1351" s="316"/>
      <c r="C1351" s="316"/>
      <c r="D1351" s="316"/>
      <c r="E1351" s="316" t="s">
        <v>278</v>
      </c>
      <c r="F1351" s="317">
        <v>5.09</v>
      </c>
      <c r="G1351" s="316"/>
      <c r="H1351" s="464" t="s">
        <v>279</v>
      </c>
      <c r="I1351" s="464"/>
      <c r="J1351" s="317">
        <v>29.55</v>
      </c>
    </row>
    <row r="1352" spans="1:10" ht="15" thickBot="1" x14ac:dyDescent="0.4">
      <c r="A1352" s="333"/>
      <c r="B1352" s="333"/>
      <c r="C1352" s="333"/>
      <c r="D1352" s="333"/>
      <c r="E1352" s="333"/>
      <c r="F1352" s="333"/>
      <c r="G1352" s="333"/>
      <c r="H1352" s="335"/>
      <c r="I1352" s="333"/>
      <c r="J1352" s="334"/>
    </row>
    <row r="1353" spans="1:10" ht="15" thickTop="1" x14ac:dyDescent="0.35">
      <c r="A1353" s="332"/>
      <c r="B1353" s="332"/>
      <c r="C1353" s="332"/>
      <c r="D1353" s="332"/>
      <c r="E1353" s="332"/>
      <c r="F1353" s="332"/>
      <c r="G1353" s="332"/>
      <c r="H1353" s="332"/>
      <c r="I1353" s="332"/>
      <c r="J1353" s="332"/>
    </row>
    <row r="1354" spans="1:10" x14ac:dyDescent="0.35">
      <c r="A1354" s="298" t="s">
        <v>696</v>
      </c>
      <c r="B1354" s="300" t="s">
        <v>3</v>
      </c>
      <c r="C1354" s="298" t="s">
        <v>4</v>
      </c>
      <c r="D1354" s="298" t="s">
        <v>5</v>
      </c>
      <c r="E1354" s="461" t="s">
        <v>249</v>
      </c>
      <c r="F1354" s="461"/>
      <c r="G1354" s="299" t="s">
        <v>6</v>
      </c>
      <c r="H1354" s="300" t="s">
        <v>7</v>
      </c>
      <c r="I1354" s="300" t="s">
        <v>8</v>
      </c>
      <c r="J1354" s="300" t="s">
        <v>10</v>
      </c>
    </row>
    <row r="1355" spans="1:10" ht="25" x14ac:dyDescent="0.35">
      <c r="A1355" s="301" t="s">
        <v>246</v>
      </c>
      <c r="B1355" s="303" t="s">
        <v>697</v>
      </c>
      <c r="C1355" s="301" t="s">
        <v>200</v>
      </c>
      <c r="D1355" s="301" t="s">
        <v>698</v>
      </c>
      <c r="E1355" s="462" t="s">
        <v>2001</v>
      </c>
      <c r="F1355" s="462"/>
      <c r="G1355" s="302" t="s">
        <v>205</v>
      </c>
      <c r="H1355" s="305">
        <v>1</v>
      </c>
      <c r="I1355" s="304">
        <v>13.91</v>
      </c>
      <c r="J1355" s="304">
        <v>13.91</v>
      </c>
    </row>
    <row r="1356" spans="1:10" ht="25" x14ac:dyDescent="0.35">
      <c r="A1356" s="306" t="s">
        <v>251</v>
      </c>
      <c r="B1356" s="308" t="s">
        <v>256</v>
      </c>
      <c r="C1356" s="306" t="s">
        <v>200</v>
      </c>
      <c r="D1356" s="306" t="s">
        <v>247</v>
      </c>
      <c r="E1356" s="465" t="s">
        <v>254</v>
      </c>
      <c r="F1356" s="465"/>
      <c r="G1356" s="307" t="s">
        <v>201</v>
      </c>
      <c r="H1356" s="310">
        <v>7.5700000000000003E-2</v>
      </c>
      <c r="I1356" s="309">
        <v>25.81</v>
      </c>
      <c r="J1356" s="309">
        <v>1.95</v>
      </c>
    </row>
    <row r="1357" spans="1:10" ht="25" x14ac:dyDescent="0.35">
      <c r="A1357" s="306" t="s">
        <v>251</v>
      </c>
      <c r="B1357" s="308" t="s">
        <v>1695</v>
      </c>
      <c r="C1357" s="306" t="s">
        <v>200</v>
      </c>
      <c r="D1357" s="306" t="s">
        <v>1696</v>
      </c>
      <c r="E1357" s="465" t="s">
        <v>254</v>
      </c>
      <c r="F1357" s="465"/>
      <c r="G1357" s="307" t="s">
        <v>201</v>
      </c>
      <c r="H1357" s="310">
        <v>0.22700000000000001</v>
      </c>
      <c r="I1357" s="309">
        <v>35.69</v>
      </c>
      <c r="J1357" s="309">
        <v>8.1</v>
      </c>
    </row>
    <row r="1358" spans="1:10" x14ac:dyDescent="0.35">
      <c r="A1358" s="311" t="s">
        <v>260</v>
      </c>
      <c r="B1358" s="313" t="s">
        <v>2011</v>
      </c>
      <c r="C1358" s="311" t="s">
        <v>200</v>
      </c>
      <c r="D1358" s="311" t="s">
        <v>2012</v>
      </c>
      <c r="E1358" s="463" t="s">
        <v>263</v>
      </c>
      <c r="F1358" s="463"/>
      <c r="G1358" s="312" t="s">
        <v>89</v>
      </c>
      <c r="H1358" s="315">
        <v>0.26779999999999998</v>
      </c>
      <c r="I1358" s="314">
        <v>14.42</v>
      </c>
      <c r="J1358" s="314">
        <v>3.8616760000000001</v>
      </c>
    </row>
    <row r="1359" spans="1:10" x14ac:dyDescent="0.35">
      <c r="A1359" s="316"/>
      <c r="B1359" s="316"/>
      <c r="C1359" s="316"/>
      <c r="D1359" s="316"/>
      <c r="E1359" s="316" t="s">
        <v>275</v>
      </c>
      <c r="F1359" s="317">
        <v>6.82</v>
      </c>
      <c r="G1359" s="316" t="s">
        <v>276</v>
      </c>
      <c r="H1359" s="317">
        <v>0</v>
      </c>
      <c r="I1359" s="316" t="s">
        <v>277</v>
      </c>
      <c r="J1359" s="317">
        <v>6.82</v>
      </c>
    </row>
    <row r="1360" spans="1:10" x14ac:dyDescent="0.35">
      <c r="A1360" s="316"/>
      <c r="B1360" s="316"/>
      <c r="C1360" s="316"/>
      <c r="D1360" s="316"/>
      <c r="E1360" s="316" t="s">
        <v>278</v>
      </c>
      <c r="F1360" s="317">
        <v>2.89</v>
      </c>
      <c r="G1360" s="316"/>
      <c r="H1360" s="464" t="s">
        <v>279</v>
      </c>
      <c r="I1360" s="464"/>
      <c r="J1360" s="317">
        <v>16.8</v>
      </c>
    </row>
    <row r="1361" spans="1:10" ht="15" thickBot="1" x14ac:dyDescent="0.4">
      <c r="A1361" s="333"/>
      <c r="B1361" s="333"/>
      <c r="C1361" s="333"/>
      <c r="D1361" s="333"/>
      <c r="E1361" s="333"/>
      <c r="F1361" s="333"/>
      <c r="G1361" s="333"/>
      <c r="H1361" s="335"/>
      <c r="I1361" s="333"/>
      <c r="J1361" s="334"/>
    </row>
    <row r="1362" spans="1:10" ht="15" thickTop="1" x14ac:dyDescent="0.35">
      <c r="A1362" s="332"/>
      <c r="B1362" s="332"/>
      <c r="C1362" s="332"/>
      <c r="D1362" s="332"/>
      <c r="E1362" s="332"/>
      <c r="F1362" s="332"/>
      <c r="G1362" s="332"/>
      <c r="H1362" s="332"/>
      <c r="I1362" s="332"/>
      <c r="J1362" s="332"/>
    </row>
    <row r="1363" spans="1:10" x14ac:dyDescent="0.35">
      <c r="A1363" s="329" t="s">
        <v>699</v>
      </c>
      <c r="B1363" s="329"/>
      <c r="C1363" s="329"/>
      <c r="D1363" s="329" t="s">
        <v>553</v>
      </c>
      <c r="E1363" s="329"/>
      <c r="F1363" s="472"/>
      <c r="G1363" s="472"/>
      <c r="H1363" s="330"/>
      <c r="I1363" s="329"/>
      <c r="J1363" s="331">
        <v>5838.8</v>
      </c>
    </row>
    <row r="1364" spans="1:10" x14ac:dyDescent="0.35">
      <c r="A1364" s="298" t="s">
        <v>700</v>
      </c>
      <c r="B1364" s="300" t="s">
        <v>3</v>
      </c>
      <c r="C1364" s="298" t="s">
        <v>4</v>
      </c>
      <c r="D1364" s="298" t="s">
        <v>5</v>
      </c>
      <c r="E1364" s="461" t="s">
        <v>249</v>
      </c>
      <c r="F1364" s="461"/>
      <c r="G1364" s="299" t="s">
        <v>6</v>
      </c>
      <c r="H1364" s="300" t="s">
        <v>7</v>
      </c>
      <c r="I1364" s="300" t="s">
        <v>8</v>
      </c>
      <c r="J1364" s="300" t="s">
        <v>10</v>
      </c>
    </row>
    <row r="1365" spans="1:10" ht="25" x14ac:dyDescent="0.35">
      <c r="A1365" s="301" t="s">
        <v>246</v>
      </c>
      <c r="B1365" s="303" t="s">
        <v>701</v>
      </c>
      <c r="C1365" s="301" t="s">
        <v>200</v>
      </c>
      <c r="D1365" s="301" t="s">
        <v>702</v>
      </c>
      <c r="E1365" s="462" t="s">
        <v>1667</v>
      </c>
      <c r="F1365" s="462"/>
      <c r="G1365" s="302" t="s">
        <v>205</v>
      </c>
      <c r="H1365" s="305">
        <v>1</v>
      </c>
      <c r="I1365" s="304">
        <v>24.74</v>
      </c>
      <c r="J1365" s="304">
        <v>24.74</v>
      </c>
    </row>
    <row r="1366" spans="1:10" ht="25" x14ac:dyDescent="0.35">
      <c r="A1366" s="306" t="s">
        <v>251</v>
      </c>
      <c r="B1366" s="308" t="s">
        <v>1695</v>
      </c>
      <c r="C1366" s="306" t="s">
        <v>200</v>
      </c>
      <c r="D1366" s="306" t="s">
        <v>1696</v>
      </c>
      <c r="E1366" s="465" t="s">
        <v>254</v>
      </c>
      <c r="F1366" s="465"/>
      <c r="G1366" s="307" t="s">
        <v>201</v>
      </c>
      <c r="H1366" s="310">
        <v>0.28060000000000002</v>
      </c>
      <c r="I1366" s="309">
        <v>35.69</v>
      </c>
      <c r="J1366" s="309">
        <v>10.01</v>
      </c>
    </row>
    <row r="1367" spans="1:10" ht="25" x14ac:dyDescent="0.35">
      <c r="A1367" s="311" t="s">
        <v>260</v>
      </c>
      <c r="B1367" s="313" t="s">
        <v>2015</v>
      </c>
      <c r="C1367" s="311" t="s">
        <v>200</v>
      </c>
      <c r="D1367" s="311" t="s">
        <v>2016</v>
      </c>
      <c r="E1367" s="463" t="s">
        <v>263</v>
      </c>
      <c r="F1367" s="463"/>
      <c r="G1367" s="312" t="s">
        <v>89</v>
      </c>
      <c r="H1367" s="315">
        <v>0.49608000000000002</v>
      </c>
      <c r="I1367" s="314">
        <v>27.84</v>
      </c>
      <c r="J1367" s="314">
        <v>13.810867200000001</v>
      </c>
    </row>
    <row r="1368" spans="1:10" x14ac:dyDescent="0.35">
      <c r="A1368" s="311" t="s">
        <v>260</v>
      </c>
      <c r="B1368" s="313" t="s">
        <v>2017</v>
      </c>
      <c r="C1368" s="311" t="s">
        <v>200</v>
      </c>
      <c r="D1368" s="311" t="s">
        <v>2018</v>
      </c>
      <c r="E1368" s="463" t="s">
        <v>263</v>
      </c>
      <c r="F1368" s="463"/>
      <c r="G1368" s="312" t="s">
        <v>89</v>
      </c>
      <c r="H1368" s="315">
        <v>2.76E-2</v>
      </c>
      <c r="I1368" s="314">
        <v>19.600000000000001</v>
      </c>
      <c r="J1368" s="314">
        <v>0.54096</v>
      </c>
    </row>
    <row r="1369" spans="1:10" ht="25" x14ac:dyDescent="0.35">
      <c r="A1369" s="311" t="s">
        <v>260</v>
      </c>
      <c r="B1369" s="313" t="s">
        <v>2004</v>
      </c>
      <c r="C1369" s="311" t="s">
        <v>200</v>
      </c>
      <c r="D1369" s="311" t="s">
        <v>2005</v>
      </c>
      <c r="E1369" s="463" t="s">
        <v>263</v>
      </c>
      <c r="F1369" s="463"/>
      <c r="G1369" s="312" t="s">
        <v>226</v>
      </c>
      <c r="H1369" s="315">
        <v>0.4</v>
      </c>
      <c r="I1369" s="314">
        <v>0.95</v>
      </c>
      <c r="J1369" s="314">
        <v>0.38</v>
      </c>
    </row>
    <row r="1370" spans="1:10" x14ac:dyDescent="0.35">
      <c r="A1370" s="316"/>
      <c r="B1370" s="316"/>
      <c r="C1370" s="316"/>
      <c r="D1370" s="316"/>
      <c r="E1370" s="316" t="s">
        <v>275</v>
      </c>
      <c r="F1370" s="317">
        <v>6.91</v>
      </c>
      <c r="G1370" s="316" t="s">
        <v>276</v>
      </c>
      <c r="H1370" s="317">
        <v>0</v>
      </c>
      <c r="I1370" s="316" t="s">
        <v>277</v>
      </c>
      <c r="J1370" s="317">
        <v>6.91</v>
      </c>
    </row>
    <row r="1371" spans="1:10" x14ac:dyDescent="0.35">
      <c r="A1371" s="316"/>
      <c r="B1371" s="316"/>
      <c r="C1371" s="316"/>
      <c r="D1371" s="316"/>
      <c r="E1371" s="316" t="s">
        <v>278</v>
      </c>
      <c r="F1371" s="317">
        <v>5.14</v>
      </c>
      <c r="G1371" s="316"/>
      <c r="H1371" s="464" t="s">
        <v>279</v>
      </c>
      <c r="I1371" s="464"/>
      <c r="J1371" s="317">
        <v>29.88</v>
      </c>
    </row>
    <row r="1372" spans="1:10" ht="15" thickBot="1" x14ac:dyDescent="0.4">
      <c r="A1372" s="333"/>
      <c r="B1372" s="333"/>
      <c r="C1372" s="333"/>
      <c r="D1372" s="333"/>
      <c r="E1372" s="333"/>
      <c r="F1372" s="333"/>
      <c r="G1372" s="333"/>
      <c r="H1372" s="335"/>
      <c r="I1372" s="333"/>
      <c r="J1372" s="334"/>
    </row>
    <row r="1373" spans="1:10" ht="15" thickTop="1" x14ac:dyDescent="0.35">
      <c r="A1373" s="332"/>
      <c r="B1373" s="332"/>
      <c r="C1373" s="332"/>
      <c r="D1373" s="332"/>
      <c r="E1373" s="332"/>
      <c r="F1373" s="332"/>
      <c r="G1373" s="332"/>
      <c r="H1373" s="332"/>
      <c r="I1373" s="332"/>
      <c r="J1373" s="332"/>
    </row>
    <row r="1374" spans="1:10" x14ac:dyDescent="0.35">
      <c r="A1374" s="298" t="s">
        <v>703</v>
      </c>
      <c r="B1374" s="300" t="s">
        <v>3</v>
      </c>
      <c r="C1374" s="298" t="s">
        <v>4</v>
      </c>
      <c r="D1374" s="298" t="s">
        <v>5</v>
      </c>
      <c r="E1374" s="461" t="s">
        <v>249</v>
      </c>
      <c r="F1374" s="461"/>
      <c r="G1374" s="299" t="s">
        <v>6</v>
      </c>
      <c r="H1374" s="300" t="s">
        <v>7</v>
      </c>
      <c r="I1374" s="300" t="s">
        <v>8</v>
      </c>
      <c r="J1374" s="300" t="s">
        <v>10</v>
      </c>
    </row>
    <row r="1375" spans="1:10" ht="37.5" x14ac:dyDescent="0.35">
      <c r="A1375" s="301" t="s">
        <v>246</v>
      </c>
      <c r="B1375" s="303" t="s">
        <v>704</v>
      </c>
      <c r="C1375" s="301" t="s">
        <v>200</v>
      </c>
      <c r="D1375" s="301" t="s">
        <v>705</v>
      </c>
      <c r="E1375" s="462" t="s">
        <v>1667</v>
      </c>
      <c r="F1375" s="462"/>
      <c r="G1375" s="302" t="s">
        <v>205</v>
      </c>
      <c r="H1375" s="305">
        <v>1</v>
      </c>
      <c r="I1375" s="304">
        <v>20.28</v>
      </c>
      <c r="J1375" s="304">
        <v>20.28</v>
      </c>
    </row>
    <row r="1376" spans="1:10" ht="25" x14ac:dyDescent="0.35">
      <c r="A1376" s="306" t="s">
        <v>251</v>
      </c>
      <c r="B1376" s="308" t="s">
        <v>1695</v>
      </c>
      <c r="C1376" s="306" t="s">
        <v>200</v>
      </c>
      <c r="D1376" s="306" t="s">
        <v>1696</v>
      </c>
      <c r="E1376" s="465" t="s">
        <v>254</v>
      </c>
      <c r="F1376" s="465"/>
      <c r="G1376" s="307" t="s">
        <v>201</v>
      </c>
      <c r="H1376" s="310">
        <v>0.3805</v>
      </c>
      <c r="I1376" s="309">
        <v>35.69</v>
      </c>
      <c r="J1376" s="309">
        <v>13.58</v>
      </c>
    </row>
    <row r="1377" spans="1:10" x14ac:dyDescent="0.35">
      <c r="A1377" s="311" t="s">
        <v>260</v>
      </c>
      <c r="B1377" s="313" t="s">
        <v>2019</v>
      </c>
      <c r="C1377" s="311" t="s">
        <v>200</v>
      </c>
      <c r="D1377" s="311" t="s">
        <v>2020</v>
      </c>
      <c r="E1377" s="463" t="s">
        <v>263</v>
      </c>
      <c r="F1377" s="463"/>
      <c r="G1377" s="312" t="s">
        <v>89</v>
      </c>
      <c r="H1377" s="315">
        <v>0.14030000000000001</v>
      </c>
      <c r="I1377" s="314">
        <v>45.88</v>
      </c>
      <c r="J1377" s="314">
        <v>6.4369639999999997</v>
      </c>
    </row>
    <row r="1378" spans="1:10" x14ac:dyDescent="0.35">
      <c r="A1378" s="311" t="s">
        <v>260</v>
      </c>
      <c r="B1378" s="313" t="s">
        <v>2017</v>
      </c>
      <c r="C1378" s="311" t="s">
        <v>200</v>
      </c>
      <c r="D1378" s="311" t="s">
        <v>2018</v>
      </c>
      <c r="E1378" s="463" t="s">
        <v>263</v>
      </c>
      <c r="F1378" s="463"/>
      <c r="G1378" s="312" t="s">
        <v>89</v>
      </c>
      <c r="H1378" s="315">
        <v>1.4E-2</v>
      </c>
      <c r="I1378" s="314">
        <v>19.600000000000001</v>
      </c>
      <c r="J1378" s="314">
        <v>0.27439999999999998</v>
      </c>
    </row>
    <row r="1379" spans="1:10" x14ac:dyDescent="0.35">
      <c r="A1379" s="316"/>
      <c r="B1379" s="316"/>
      <c r="C1379" s="316"/>
      <c r="D1379" s="316"/>
      <c r="E1379" s="316" t="s">
        <v>275</v>
      </c>
      <c r="F1379" s="317">
        <v>9.3699999999999992</v>
      </c>
      <c r="G1379" s="316" t="s">
        <v>276</v>
      </c>
      <c r="H1379" s="317">
        <v>0</v>
      </c>
      <c r="I1379" s="316" t="s">
        <v>277</v>
      </c>
      <c r="J1379" s="317">
        <v>9.3699999999999992</v>
      </c>
    </row>
    <row r="1380" spans="1:10" x14ac:dyDescent="0.35">
      <c r="A1380" s="316"/>
      <c r="B1380" s="316"/>
      <c r="C1380" s="316"/>
      <c r="D1380" s="316"/>
      <c r="E1380" s="316" t="s">
        <v>278</v>
      </c>
      <c r="F1380" s="317">
        <v>4.22</v>
      </c>
      <c r="G1380" s="316"/>
      <c r="H1380" s="464" t="s">
        <v>279</v>
      </c>
      <c r="I1380" s="464"/>
      <c r="J1380" s="317">
        <v>24.5</v>
      </c>
    </row>
    <row r="1381" spans="1:10" ht="15" thickBot="1" x14ac:dyDescent="0.4">
      <c r="A1381" s="333"/>
      <c r="B1381" s="333"/>
      <c r="C1381" s="333"/>
      <c r="D1381" s="333"/>
      <c r="E1381" s="333"/>
      <c r="F1381" s="333"/>
      <c r="G1381" s="333"/>
      <c r="H1381" s="335"/>
      <c r="I1381" s="333"/>
      <c r="J1381" s="334"/>
    </row>
    <row r="1382" spans="1:10" ht="15" thickTop="1" x14ac:dyDescent="0.35">
      <c r="A1382" s="332"/>
      <c r="B1382" s="332"/>
      <c r="C1382" s="332"/>
      <c r="D1382" s="332"/>
      <c r="E1382" s="332"/>
      <c r="F1382" s="332"/>
      <c r="G1382" s="332"/>
      <c r="H1382" s="332"/>
      <c r="I1382" s="332"/>
      <c r="J1382" s="332"/>
    </row>
    <row r="1383" spans="1:10" x14ac:dyDescent="0.35">
      <c r="A1383" s="329" t="s">
        <v>706</v>
      </c>
      <c r="B1383" s="329"/>
      <c r="C1383" s="329"/>
      <c r="D1383" s="329" t="s">
        <v>707</v>
      </c>
      <c r="E1383" s="329"/>
      <c r="F1383" s="472"/>
      <c r="G1383" s="472"/>
      <c r="H1383" s="330"/>
      <c r="I1383" s="329"/>
      <c r="J1383" s="331">
        <v>21533.57</v>
      </c>
    </row>
    <row r="1384" spans="1:10" x14ac:dyDescent="0.35">
      <c r="A1384" s="298" t="s">
        <v>708</v>
      </c>
      <c r="B1384" s="300" t="s">
        <v>3</v>
      </c>
      <c r="C1384" s="298" t="s">
        <v>4</v>
      </c>
      <c r="D1384" s="298" t="s">
        <v>5</v>
      </c>
      <c r="E1384" s="461" t="s">
        <v>249</v>
      </c>
      <c r="F1384" s="461"/>
      <c r="G1384" s="299" t="s">
        <v>6</v>
      </c>
      <c r="H1384" s="300" t="s">
        <v>7</v>
      </c>
      <c r="I1384" s="300" t="s">
        <v>8</v>
      </c>
      <c r="J1384" s="300" t="s">
        <v>10</v>
      </c>
    </row>
    <row r="1385" spans="1:10" ht="25" x14ac:dyDescent="0.35">
      <c r="A1385" s="301" t="s">
        <v>246</v>
      </c>
      <c r="B1385" s="303" t="s">
        <v>709</v>
      </c>
      <c r="C1385" s="301" t="s">
        <v>214</v>
      </c>
      <c r="D1385" s="301" t="s">
        <v>710</v>
      </c>
      <c r="E1385" s="462" t="s">
        <v>2021</v>
      </c>
      <c r="F1385" s="462"/>
      <c r="G1385" s="302" t="s">
        <v>205</v>
      </c>
      <c r="H1385" s="305">
        <v>1</v>
      </c>
      <c r="I1385" s="304">
        <v>681.02</v>
      </c>
      <c r="J1385" s="304">
        <v>681.02</v>
      </c>
    </row>
    <row r="1386" spans="1:10" ht="25" x14ac:dyDescent="0.35">
      <c r="A1386" s="306" t="s">
        <v>251</v>
      </c>
      <c r="B1386" s="308" t="s">
        <v>255</v>
      </c>
      <c r="C1386" s="306" t="s">
        <v>200</v>
      </c>
      <c r="D1386" s="306" t="s">
        <v>248</v>
      </c>
      <c r="E1386" s="465" t="s">
        <v>254</v>
      </c>
      <c r="F1386" s="465"/>
      <c r="G1386" s="307" t="s">
        <v>201</v>
      </c>
      <c r="H1386" s="310">
        <v>0.65</v>
      </c>
      <c r="I1386" s="309">
        <v>34.28</v>
      </c>
      <c r="J1386" s="309">
        <v>22.28</v>
      </c>
    </row>
    <row r="1387" spans="1:10" ht="25" x14ac:dyDescent="0.35">
      <c r="A1387" s="306" t="s">
        <v>251</v>
      </c>
      <c r="B1387" s="308" t="s">
        <v>256</v>
      </c>
      <c r="C1387" s="306" t="s">
        <v>200</v>
      </c>
      <c r="D1387" s="306" t="s">
        <v>247</v>
      </c>
      <c r="E1387" s="465" t="s">
        <v>254</v>
      </c>
      <c r="F1387" s="465"/>
      <c r="G1387" s="307" t="s">
        <v>201</v>
      </c>
      <c r="H1387" s="310">
        <v>1.1399999999999999</v>
      </c>
      <c r="I1387" s="309">
        <v>25.81</v>
      </c>
      <c r="J1387" s="309">
        <v>29.42</v>
      </c>
    </row>
    <row r="1388" spans="1:10" ht="25" x14ac:dyDescent="0.35">
      <c r="A1388" s="311" t="s">
        <v>260</v>
      </c>
      <c r="B1388" s="313" t="s">
        <v>2022</v>
      </c>
      <c r="C1388" s="311" t="s">
        <v>1803</v>
      </c>
      <c r="D1388" s="311" t="s">
        <v>2023</v>
      </c>
      <c r="E1388" s="463" t="s">
        <v>263</v>
      </c>
      <c r="F1388" s="463"/>
      <c r="G1388" s="312" t="s">
        <v>1991</v>
      </c>
      <c r="H1388" s="315">
        <v>0.6</v>
      </c>
      <c r="I1388" s="314">
        <v>20.89</v>
      </c>
      <c r="J1388" s="314">
        <v>12.534000000000001</v>
      </c>
    </row>
    <row r="1389" spans="1:10" x14ac:dyDescent="0.35">
      <c r="A1389" s="311" t="s">
        <v>260</v>
      </c>
      <c r="B1389" s="313" t="s">
        <v>2024</v>
      </c>
      <c r="C1389" s="311" t="s">
        <v>1803</v>
      </c>
      <c r="D1389" s="311" t="s">
        <v>2025</v>
      </c>
      <c r="E1389" s="463" t="s">
        <v>263</v>
      </c>
      <c r="F1389" s="463"/>
      <c r="G1389" s="312" t="s">
        <v>205</v>
      </c>
      <c r="H1389" s="315">
        <v>1</v>
      </c>
      <c r="I1389" s="314">
        <v>616.79</v>
      </c>
      <c r="J1389" s="314">
        <v>616.79</v>
      </c>
    </row>
    <row r="1390" spans="1:10" x14ac:dyDescent="0.35">
      <c r="A1390" s="316"/>
      <c r="B1390" s="316"/>
      <c r="C1390" s="316"/>
      <c r="D1390" s="316"/>
      <c r="E1390" s="316" t="s">
        <v>275</v>
      </c>
      <c r="F1390" s="317">
        <v>34.79</v>
      </c>
      <c r="G1390" s="316" t="s">
        <v>276</v>
      </c>
      <c r="H1390" s="317">
        <v>0</v>
      </c>
      <c r="I1390" s="316" t="s">
        <v>277</v>
      </c>
      <c r="J1390" s="317">
        <v>34.79</v>
      </c>
    </row>
    <row r="1391" spans="1:10" x14ac:dyDescent="0.35">
      <c r="A1391" s="316"/>
      <c r="B1391" s="316"/>
      <c r="C1391" s="316"/>
      <c r="D1391" s="316"/>
      <c r="E1391" s="316" t="s">
        <v>278</v>
      </c>
      <c r="F1391" s="317">
        <v>141.72</v>
      </c>
      <c r="G1391" s="316"/>
      <c r="H1391" s="464" t="s">
        <v>279</v>
      </c>
      <c r="I1391" s="464"/>
      <c r="J1391" s="317">
        <v>822.74</v>
      </c>
    </row>
    <row r="1392" spans="1:10" ht="15" thickBot="1" x14ac:dyDescent="0.4">
      <c r="A1392" s="333"/>
      <c r="B1392" s="333"/>
      <c r="C1392" s="333"/>
      <c r="D1392" s="333"/>
      <c r="E1392" s="333"/>
      <c r="F1392" s="333"/>
      <c r="G1392" s="333"/>
      <c r="H1392" s="335"/>
      <c r="I1392" s="333"/>
      <c r="J1392" s="334"/>
    </row>
    <row r="1393" spans="1:10" ht="15" thickTop="1" x14ac:dyDescent="0.35">
      <c r="A1393" s="332"/>
      <c r="B1393" s="332"/>
      <c r="C1393" s="332"/>
      <c r="D1393" s="332"/>
      <c r="E1393" s="332"/>
      <c r="F1393" s="332"/>
      <c r="G1393" s="332"/>
      <c r="H1393" s="332"/>
      <c r="I1393" s="332"/>
      <c r="J1393" s="332"/>
    </row>
    <row r="1394" spans="1:10" x14ac:dyDescent="0.35">
      <c r="A1394" s="298" t="s">
        <v>711</v>
      </c>
      <c r="B1394" s="300" t="s">
        <v>3</v>
      </c>
      <c r="C1394" s="298" t="s">
        <v>4</v>
      </c>
      <c r="D1394" s="298" t="s">
        <v>5</v>
      </c>
      <c r="E1394" s="461" t="s">
        <v>249</v>
      </c>
      <c r="F1394" s="461"/>
      <c r="G1394" s="299" t="s">
        <v>6</v>
      </c>
      <c r="H1394" s="300" t="s">
        <v>7</v>
      </c>
      <c r="I1394" s="300" t="s">
        <v>8</v>
      </c>
      <c r="J1394" s="300" t="s">
        <v>10</v>
      </c>
    </row>
    <row r="1395" spans="1:10" ht="37.5" x14ac:dyDescent="0.35">
      <c r="A1395" s="301" t="s">
        <v>246</v>
      </c>
      <c r="B1395" s="303" t="s">
        <v>712</v>
      </c>
      <c r="C1395" s="301" t="s">
        <v>200</v>
      </c>
      <c r="D1395" s="301" t="s">
        <v>713</v>
      </c>
      <c r="E1395" s="462" t="s">
        <v>2026</v>
      </c>
      <c r="F1395" s="462"/>
      <c r="G1395" s="302" t="s">
        <v>208</v>
      </c>
      <c r="H1395" s="305">
        <v>1</v>
      </c>
      <c r="I1395" s="304">
        <v>120.58</v>
      </c>
      <c r="J1395" s="304">
        <v>120.58</v>
      </c>
    </row>
    <row r="1396" spans="1:10" ht="25" x14ac:dyDescent="0.35">
      <c r="A1396" s="306" t="s">
        <v>251</v>
      </c>
      <c r="B1396" s="308" t="s">
        <v>256</v>
      </c>
      <c r="C1396" s="306" t="s">
        <v>200</v>
      </c>
      <c r="D1396" s="306" t="s">
        <v>247</v>
      </c>
      <c r="E1396" s="465" t="s">
        <v>254</v>
      </c>
      <c r="F1396" s="465"/>
      <c r="G1396" s="307" t="s">
        <v>201</v>
      </c>
      <c r="H1396" s="310">
        <v>0.20899999999999999</v>
      </c>
      <c r="I1396" s="309">
        <v>25.81</v>
      </c>
      <c r="J1396" s="309">
        <v>5.39</v>
      </c>
    </row>
    <row r="1397" spans="1:10" ht="25" x14ac:dyDescent="0.35">
      <c r="A1397" s="306" t="s">
        <v>251</v>
      </c>
      <c r="B1397" s="308" t="s">
        <v>1878</v>
      </c>
      <c r="C1397" s="306" t="s">
        <v>200</v>
      </c>
      <c r="D1397" s="306" t="s">
        <v>1879</v>
      </c>
      <c r="E1397" s="465" t="s">
        <v>254</v>
      </c>
      <c r="F1397" s="465"/>
      <c r="G1397" s="307" t="s">
        <v>201</v>
      </c>
      <c r="H1397" s="310">
        <v>0.41899999999999998</v>
      </c>
      <c r="I1397" s="309">
        <v>34.119999999999997</v>
      </c>
      <c r="J1397" s="309">
        <v>14.29</v>
      </c>
    </row>
    <row r="1398" spans="1:10" ht="75" x14ac:dyDescent="0.35">
      <c r="A1398" s="306" t="s">
        <v>251</v>
      </c>
      <c r="B1398" s="308" t="s">
        <v>2027</v>
      </c>
      <c r="C1398" s="306" t="s">
        <v>200</v>
      </c>
      <c r="D1398" s="306" t="s">
        <v>2028</v>
      </c>
      <c r="E1398" s="465" t="s">
        <v>1637</v>
      </c>
      <c r="F1398" s="465"/>
      <c r="G1398" s="307" t="s">
        <v>217</v>
      </c>
      <c r="H1398" s="310">
        <v>6.0000000000000001E-3</v>
      </c>
      <c r="I1398" s="309">
        <v>655.20000000000005</v>
      </c>
      <c r="J1398" s="309">
        <v>3.93</v>
      </c>
    </row>
    <row r="1399" spans="1:10" ht="37.5" x14ac:dyDescent="0.35">
      <c r="A1399" s="306" t="s">
        <v>251</v>
      </c>
      <c r="B1399" s="308" t="s">
        <v>1683</v>
      </c>
      <c r="C1399" s="306" t="s">
        <v>200</v>
      </c>
      <c r="D1399" s="306" t="s">
        <v>1684</v>
      </c>
      <c r="E1399" s="465" t="s">
        <v>1679</v>
      </c>
      <c r="F1399" s="465"/>
      <c r="G1399" s="307" t="s">
        <v>1685</v>
      </c>
      <c r="H1399" s="310">
        <v>0.39800000000000002</v>
      </c>
      <c r="I1399" s="309">
        <v>43.8</v>
      </c>
      <c r="J1399" s="309">
        <v>17.43</v>
      </c>
    </row>
    <row r="1400" spans="1:10" ht="37.5" x14ac:dyDescent="0.35">
      <c r="A1400" s="306" t="s">
        <v>251</v>
      </c>
      <c r="B1400" s="308" t="s">
        <v>1677</v>
      </c>
      <c r="C1400" s="306" t="s">
        <v>200</v>
      </c>
      <c r="D1400" s="306" t="s">
        <v>1678</v>
      </c>
      <c r="E1400" s="465" t="s">
        <v>1679</v>
      </c>
      <c r="F1400" s="465"/>
      <c r="G1400" s="307" t="s">
        <v>1680</v>
      </c>
      <c r="H1400" s="310">
        <v>2.1000000000000001E-2</v>
      </c>
      <c r="I1400" s="309">
        <v>45.35</v>
      </c>
      <c r="J1400" s="309">
        <v>0.95</v>
      </c>
    </row>
    <row r="1401" spans="1:10" ht="25" x14ac:dyDescent="0.35">
      <c r="A1401" s="311" t="s">
        <v>260</v>
      </c>
      <c r="B1401" s="313" t="s">
        <v>2029</v>
      </c>
      <c r="C1401" s="311" t="s">
        <v>200</v>
      </c>
      <c r="D1401" s="311" t="s">
        <v>2030</v>
      </c>
      <c r="E1401" s="463" t="s">
        <v>263</v>
      </c>
      <c r="F1401" s="463"/>
      <c r="G1401" s="312" t="s">
        <v>208</v>
      </c>
      <c r="H1401" s="315">
        <v>1.04</v>
      </c>
      <c r="I1401" s="314">
        <v>75.569999999999993</v>
      </c>
      <c r="J1401" s="314">
        <v>78.592799999999997</v>
      </c>
    </row>
    <row r="1402" spans="1:10" x14ac:dyDescent="0.35">
      <c r="A1402" s="316"/>
      <c r="B1402" s="316"/>
      <c r="C1402" s="316"/>
      <c r="D1402" s="316"/>
      <c r="E1402" s="316" t="s">
        <v>275</v>
      </c>
      <c r="F1402" s="317">
        <v>29.44</v>
      </c>
      <c r="G1402" s="316" t="s">
        <v>276</v>
      </c>
      <c r="H1402" s="317">
        <v>0</v>
      </c>
      <c r="I1402" s="316" t="s">
        <v>277</v>
      </c>
      <c r="J1402" s="317">
        <v>29.44</v>
      </c>
    </row>
    <row r="1403" spans="1:10" x14ac:dyDescent="0.35">
      <c r="A1403" s="316"/>
      <c r="B1403" s="316"/>
      <c r="C1403" s="316"/>
      <c r="D1403" s="316"/>
      <c r="E1403" s="316" t="s">
        <v>278</v>
      </c>
      <c r="F1403" s="317">
        <v>25.09</v>
      </c>
      <c r="G1403" s="316"/>
      <c r="H1403" s="464" t="s">
        <v>279</v>
      </c>
      <c r="I1403" s="464"/>
      <c r="J1403" s="317">
        <v>145.66999999999999</v>
      </c>
    </row>
    <row r="1404" spans="1:10" ht="15" thickBot="1" x14ac:dyDescent="0.4">
      <c r="A1404" s="333"/>
      <c r="B1404" s="333"/>
      <c r="C1404" s="333"/>
      <c r="D1404" s="333"/>
      <c r="E1404" s="333"/>
      <c r="F1404" s="333"/>
      <c r="G1404" s="333"/>
      <c r="H1404" s="335"/>
      <c r="I1404" s="333"/>
      <c r="J1404" s="334"/>
    </row>
    <row r="1405" spans="1:10" ht="15" thickTop="1" x14ac:dyDescent="0.35">
      <c r="A1405" s="332"/>
      <c r="B1405" s="332"/>
      <c r="C1405" s="332"/>
      <c r="D1405" s="332"/>
      <c r="E1405" s="332"/>
      <c r="F1405" s="332"/>
      <c r="G1405" s="332"/>
      <c r="H1405" s="332"/>
      <c r="I1405" s="332"/>
      <c r="J1405" s="332"/>
    </row>
    <row r="1406" spans="1:10" x14ac:dyDescent="0.35">
      <c r="A1406" s="329" t="s">
        <v>714</v>
      </c>
      <c r="B1406" s="329"/>
      <c r="C1406" s="329"/>
      <c r="D1406" s="329" t="s">
        <v>715</v>
      </c>
      <c r="E1406" s="329"/>
      <c r="F1406" s="472"/>
      <c r="G1406" s="472"/>
      <c r="H1406" s="330"/>
      <c r="I1406" s="329"/>
      <c r="J1406" s="331">
        <v>68944</v>
      </c>
    </row>
    <row r="1407" spans="1:10" x14ac:dyDescent="0.35">
      <c r="A1407" s="329" t="s">
        <v>716</v>
      </c>
      <c r="B1407" s="329"/>
      <c r="C1407" s="329"/>
      <c r="D1407" s="329" t="s">
        <v>717</v>
      </c>
      <c r="E1407" s="329"/>
      <c r="F1407" s="472"/>
      <c r="G1407" s="472"/>
      <c r="H1407" s="330"/>
      <c r="I1407" s="329"/>
      <c r="J1407" s="331">
        <v>558.72</v>
      </c>
    </row>
    <row r="1408" spans="1:10" x14ac:dyDescent="0.35">
      <c r="A1408" s="298" t="s">
        <v>718</v>
      </c>
      <c r="B1408" s="300" t="s">
        <v>3</v>
      </c>
      <c r="C1408" s="298" t="s">
        <v>4</v>
      </c>
      <c r="D1408" s="298" t="s">
        <v>5</v>
      </c>
      <c r="E1408" s="461" t="s">
        <v>249</v>
      </c>
      <c r="F1408" s="461"/>
      <c r="G1408" s="299" t="s">
        <v>6</v>
      </c>
      <c r="H1408" s="300" t="s">
        <v>7</v>
      </c>
      <c r="I1408" s="300" t="s">
        <v>8</v>
      </c>
      <c r="J1408" s="300" t="s">
        <v>10</v>
      </c>
    </row>
    <row r="1409" spans="1:10" ht="37.5" x14ac:dyDescent="0.35">
      <c r="A1409" s="301" t="s">
        <v>246</v>
      </c>
      <c r="B1409" s="303" t="s">
        <v>719</v>
      </c>
      <c r="C1409" s="301" t="s">
        <v>200</v>
      </c>
      <c r="D1409" s="301" t="s">
        <v>720</v>
      </c>
      <c r="E1409" s="462" t="s">
        <v>2031</v>
      </c>
      <c r="F1409" s="462"/>
      <c r="G1409" s="302" t="s">
        <v>226</v>
      </c>
      <c r="H1409" s="305">
        <v>1</v>
      </c>
      <c r="I1409" s="304">
        <v>154.16</v>
      </c>
      <c r="J1409" s="304">
        <v>154.16</v>
      </c>
    </row>
    <row r="1410" spans="1:10" ht="25" x14ac:dyDescent="0.35">
      <c r="A1410" s="306" t="s">
        <v>251</v>
      </c>
      <c r="B1410" s="308" t="s">
        <v>1596</v>
      </c>
      <c r="C1410" s="306" t="s">
        <v>200</v>
      </c>
      <c r="D1410" s="306" t="s">
        <v>1597</v>
      </c>
      <c r="E1410" s="465" t="s">
        <v>254</v>
      </c>
      <c r="F1410" s="465"/>
      <c r="G1410" s="307" t="s">
        <v>201</v>
      </c>
      <c r="H1410" s="310">
        <v>1.1816004</v>
      </c>
      <c r="I1410" s="309">
        <v>33.799999999999997</v>
      </c>
      <c r="J1410" s="309">
        <v>39.93</v>
      </c>
    </row>
    <row r="1411" spans="1:10" ht="25" x14ac:dyDescent="0.35">
      <c r="A1411" s="306" t="s">
        <v>251</v>
      </c>
      <c r="B1411" s="308" t="s">
        <v>256</v>
      </c>
      <c r="C1411" s="306" t="s">
        <v>200</v>
      </c>
      <c r="D1411" s="306" t="s">
        <v>247</v>
      </c>
      <c r="E1411" s="465" t="s">
        <v>254</v>
      </c>
      <c r="F1411" s="465"/>
      <c r="G1411" s="307" t="s">
        <v>201</v>
      </c>
      <c r="H1411" s="310">
        <v>0.45354359999999999</v>
      </c>
      <c r="I1411" s="309">
        <v>25.81</v>
      </c>
      <c r="J1411" s="309">
        <v>11.7</v>
      </c>
    </row>
    <row r="1412" spans="1:10" ht="25" x14ac:dyDescent="0.35">
      <c r="A1412" s="311" t="s">
        <v>260</v>
      </c>
      <c r="B1412" s="313" t="s">
        <v>2032</v>
      </c>
      <c r="C1412" s="311" t="s">
        <v>200</v>
      </c>
      <c r="D1412" s="311" t="s">
        <v>2033</v>
      </c>
      <c r="E1412" s="463" t="s">
        <v>263</v>
      </c>
      <c r="F1412" s="463"/>
      <c r="G1412" s="312" t="s">
        <v>226</v>
      </c>
      <c r="H1412" s="315">
        <v>2.1000000000000001E-2</v>
      </c>
      <c r="I1412" s="314">
        <v>3.94</v>
      </c>
      <c r="J1412" s="314">
        <v>8.2739999999999994E-2</v>
      </c>
    </row>
    <row r="1413" spans="1:10" ht="25" x14ac:dyDescent="0.35">
      <c r="A1413" s="311" t="s">
        <v>260</v>
      </c>
      <c r="B1413" s="313" t="s">
        <v>2034</v>
      </c>
      <c r="C1413" s="311" t="s">
        <v>200</v>
      </c>
      <c r="D1413" s="311" t="s">
        <v>2035</v>
      </c>
      <c r="E1413" s="463" t="s">
        <v>263</v>
      </c>
      <c r="F1413" s="463"/>
      <c r="G1413" s="312" t="s">
        <v>226</v>
      </c>
      <c r="H1413" s="315">
        <v>1</v>
      </c>
      <c r="I1413" s="314">
        <v>102.45</v>
      </c>
      <c r="J1413" s="314">
        <v>102.45</v>
      </c>
    </row>
    <row r="1414" spans="1:10" x14ac:dyDescent="0.35">
      <c r="A1414" s="316"/>
      <c r="B1414" s="316"/>
      <c r="C1414" s="316"/>
      <c r="D1414" s="316"/>
      <c r="E1414" s="316" t="s">
        <v>275</v>
      </c>
      <c r="F1414" s="317">
        <v>36.619999999999997</v>
      </c>
      <c r="G1414" s="316" t="s">
        <v>276</v>
      </c>
      <c r="H1414" s="317">
        <v>0</v>
      </c>
      <c r="I1414" s="316" t="s">
        <v>277</v>
      </c>
      <c r="J1414" s="317">
        <v>36.619999999999997</v>
      </c>
    </row>
    <row r="1415" spans="1:10" x14ac:dyDescent="0.35">
      <c r="A1415" s="316"/>
      <c r="B1415" s="316"/>
      <c r="C1415" s="316"/>
      <c r="D1415" s="316"/>
      <c r="E1415" s="316" t="s">
        <v>278</v>
      </c>
      <c r="F1415" s="317">
        <v>32.08</v>
      </c>
      <c r="G1415" s="316"/>
      <c r="H1415" s="464" t="s">
        <v>279</v>
      </c>
      <c r="I1415" s="464"/>
      <c r="J1415" s="317">
        <v>186.24</v>
      </c>
    </row>
    <row r="1416" spans="1:10" ht="15" thickBot="1" x14ac:dyDescent="0.4">
      <c r="A1416" s="333"/>
      <c r="B1416" s="333"/>
      <c r="C1416" s="333"/>
      <c r="D1416" s="333"/>
      <c r="E1416" s="333"/>
      <c r="F1416" s="333"/>
      <c r="G1416" s="333"/>
      <c r="H1416" s="335"/>
      <c r="I1416" s="333"/>
      <c r="J1416" s="334"/>
    </row>
    <row r="1417" spans="1:10" ht="15" thickTop="1" x14ac:dyDescent="0.35">
      <c r="A1417" s="332"/>
      <c r="B1417" s="332"/>
      <c r="C1417" s="332"/>
      <c r="D1417" s="332"/>
      <c r="E1417" s="332"/>
      <c r="F1417" s="332"/>
      <c r="G1417" s="332"/>
      <c r="H1417" s="332"/>
      <c r="I1417" s="332"/>
      <c r="J1417" s="332"/>
    </row>
    <row r="1418" spans="1:10" x14ac:dyDescent="0.35">
      <c r="A1418" s="329" t="s">
        <v>721</v>
      </c>
      <c r="B1418" s="329"/>
      <c r="C1418" s="329"/>
      <c r="D1418" s="329" t="s">
        <v>722</v>
      </c>
      <c r="E1418" s="329"/>
      <c r="F1418" s="472"/>
      <c r="G1418" s="472"/>
      <c r="H1418" s="330"/>
      <c r="I1418" s="329"/>
      <c r="J1418" s="331">
        <v>24274.03</v>
      </c>
    </row>
    <row r="1419" spans="1:10" x14ac:dyDescent="0.35">
      <c r="A1419" s="298" t="s">
        <v>723</v>
      </c>
      <c r="B1419" s="300" t="s">
        <v>3</v>
      </c>
      <c r="C1419" s="298" t="s">
        <v>4</v>
      </c>
      <c r="D1419" s="298" t="s">
        <v>5</v>
      </c>
      <c r="E1419" s="461" t="s">
        <v>249</v>
      </c>
      <c r="F1419" s="461"/>
      <c r="G1419" s="299" t="s">
        <v>6</v>
      </c>
      <c r="H1419" s="300" t="s">
        <v>7</v>
      </c>
      <c r="I1419" s="300" t="s">
        <v>8</v>
      </c>
      <c r="J1419" s="300" t="s">
        <v>10</v>
      </c>
    </row>
    <row r="1420" spans="1:10" ht="50" x14ac:dyDescent="0.35">
      <c r="A1420" s="301" t="s">
        <v>246</v>
      </c>
      <c r="B1420" s="303" t="s">
        <v>724</v>
      </c>
      <c r="C1420" s="301" t="s">
        <v>200</v>
      </c>
      <c r="D1420" s="301" t="s">
        <v>725</v>
      </c>
      <c r="E1420" s="462" t="s">
        <v>2031</v>
      </c>
      <c r="F1420" s="462"/>
      <c r="G1420" s="302" t="s">
        <v>226</v>
      </c>
      <c r="H1420" s="305">
        <v>1</v>
      </c>
      <c r="I1420" s="304">
        <v>608.1</v>
      </c>
      <c r="J1420" s="304">
        <v>608.1</v>
      </c>
    </row>
    <row r="1421" spans="1:10" ht="37.5" x14ac:dyDescent="0.35">
      <c r="A1421" s="306" t="s">
        <v>251</v>
      </c>
      <c r="B1421" s="308" t="s">
        <v>2036</v>
      </c>
      <c r="C1421" s="306" t="s">
        <v>200</v>
      </c>
      <c r="D1421" s="306" t="s">
        <v>2037</v>
      </c>
      <c r="E1421" s="465" t="s">
        <v>2031</v>
      </c>
      <c r="F1421" s="465"/>
      <c r="G1421" s="307" t="s">
        <v>226</v>
      </c>
      <c r="H1421" s="310">
        <v>1</v>
      </c>
      <c r="I1421" s="309">
        <v>564.13</v>
      </c>
      <c r="J1421" s="309">
        <v>564.13</v>
      </c>
    </row>
    <row r="1422" spans="1:10" ht="25" x14ac:dyDescent="0.35">
      <c r="A1422" s="306" t="s">
        <v>251</v>
      </c>
      <c r="B1422" s="308" t="s">
        <v>2038</v>
      </c>
      <c r="C1422" s="306" t="s">
        <v>200</v>
      </c>
      <c r="D1422" s="306" t="s">
        <v>2039</v>
      </c>
      <c r="E1422" s="465" t="s">
        <v>2031</v>
      </c>
      <c r="F1422" s="465"/>
      <c r="G1422" s="307" t="s">
        <v>226</v>
      </c>
      <c r="H1422" s="310">
        <v>1</v>
      </c>
      <c r="I1422" s="309">
        <v>43.97</v>
      </c>
      <c r="J1422" s="309">
        <v>43.97</v>
      </c>
    </row>
    <row r="1423" spans="1:10" x14ac:dyDescent="0.35">
      <c r="A1423" s="316"/>
      <c r="B1423" s="316"/>
      <c r="C1423" s="316"/>
      <c r="D1423" s="316"/>
      <c r="E1423" s="316" t="s">
        <v>275</v>
      </c>
      <c r="F1423" s="317">
        <v>35.47</v>
      </c>
      <c r="G1423" s="316" t="s">
        <v>276</v>
      </c>
      <c r="H1423" s="317">
        <v>0</v>
      </c>
      <c r="I1423" s="316" t="s">
        <v>277</v>
      </c>
      <c r="J1423" s="317">
        <v>35.47</v>
      </c>
    </row>
    <row r="1424" spans="1:10" x14ac:dyDescent="0.35">
      <c r="A1424" s="316"/>
      <c r="B1424" s="316"/>
      <c r="C1424" s="316"/>
      <c r="D1424" s="316"/>
      <c r="E1424" s="316" t="s">
        <v>278</v>
      </c>
      <c r="F1424" s="317">
        <v>126.54</v>
      </c>
      <c r="G1424" s="316"/>
      <c r="H1424" s="464" t="s">
        <v>279</v>
      </c>
      <c r="I1424" s="464"/>
      <c r="J1424" s="317">
        <v>734.64</v>
      </c>
    </row>
    <row r="1425" spans="1:10" ht="15" thickBot="1" x14ac:dyDescent="0.4">
      <c r="A1425" s="333"/>
      <c r="B1425" s="333"/>
      <c r="C1425" s="333"/>
      <c r="D1425" s="333"/>
      <c r="E1425" s="333"/>
      <c r="F1425" s="333"/>
      <c r="G1425" s="333"/>
      <c r="H1425" s="335"/>
      <c r="I1425" s="333"/>
      <c r="J1425" s="334"/>
    </row>
    <row r="1426" spans="1:10" ht="15" thickTop="1" x14ac:dyDescent="0.35">
      <c r="A1426" s="332"/>
      <c r="B1426" s="332"/>
      <c r="C1426" s="332"/>
      <c r="D1426" s="332"/>
      <c r="E1426" s="332"/>
      <c r="F1426" s="332"/>
      <c r="G1426" s="332"/>
      <c r="H1426" s="332"/>
      <c r="I1426" s="332"/>
      <c r="J1426" s="332"/>
    </row>
    <row r="1427" spans="1:10" x14ac:dyDescent="0.35">
      <c r="A1427" s="298" t="s">
        <v>726</v>
      </c>
      <c r="B1427" s="300" t="s">
        <v>3</v>
      </c>
      <c r="C1427" s="298" t="s">
        <v>4</v>
      </c>
      <c r="D1427" s="298" t="s">
        <v>5</v>
      </c>
      <c r="E1427" s="461" t="s">
        <v>249</v>
      </c>
      <c r="F1427" s="461"/>
      <c r="G1427" s="299" t="s">
        <v>6</v>
      </c>
      <c r="H1427" s="300" t="s">
        <v>7</v>
      </c>
      <c r="I1427" s="300" t="s">
        <v>8</v>
      </c>
      <c r="J1427" s="300" t="s">
        <v>10</v>
      </c>
    </row>
    <row r="1428" spans="1:10" ht="75" x14ac:dyDescent="0.35">
      <c r="A1428" s="301" t="s">
        <v>246</v>
      </c>
      <c r="B1428" s="303" t="s">
        <v>727</v>
      </c>
      <c r="C1428" s="301" t="s">
        <v>200</v>
      </c>
      <c r="D1428" s="301" t="s">
        <v>728</v>
      </c>
      <c r="E1428" s="462" t="s">
        <v>2031</v>
      </c>
      <c r="F1428" s="462"/>
      <c r="G1428" s="302" t="s">
        <v>226</v>
      </c>
      <c r="H1428" s="305">
        <v>1</v>
      </c>
      <c r="I1428" s="304">
        <v>441.4</v>
      </c>
      <c r="J1428" s="304">
        <v>441.4</v>
      </c>
    </row>
    <row r="1429" spans="1:10" ht="25" x14ac:dyDescent="0.35">
      <c r="A1429" s="306" t="s">
        <v>251</v>
      </c>
      <c r="B1429" s="308" t="s">
        <v>2040</v>
      </c>
      <c r="C1429" s="306" t="s">
        <v>200</v>
      </c>
      <c r="D1429" s="306" t="s">
        <v>2041</v>
      </c>
      <c r="E1429" s="465" t="s">
        <v>2031</v>
      </c>
      <c r="F1429" s="465"/>
      <c r="G1429" s="307" t="s">
        <v>226</v>
      </c>
      <c r="H1429" s="310">
        <v>1</v>
      </c>
      <c r="I1429" s="309">
        <v>11.32</v>
      </c>
      <c r="J1429" s="309">
        <v>11.32</v>
      </c>
    </row>
    <row r="1430" spans="1:10" ht="37.5" x14ac:dyDescent="0.35">
      <c r="A1430" s="306" t="s">
        <v>251</v>
      </c>
      <c r="B1430" s="308" t="s">
        <v>2042</v>
      </c>
      <c r="C1430" s="306" t="s">
        <v>200</v>
      </c>
      <c r="D1430" s="306" t="s">
        <v>2043</v>
      </c>
      <c r="E1430" s="465" t="s">
        <v>2031</v>
      </c>
      <c r="F1430" s="465"/>
      <c r="G1430" s="307" t="s">
        <v>226</v>
      </c>
      <c r="H1430" s="310">
        <v>1</v>
      </c>
      <c r="I1430" s="309">
        <v>335.77</v>
      </c>
      <c r="J1430" s="309">
        <v>335.77</v>
      </c>
    </row>
    <row r="1431" spans="1:10" ht="25" x14ac:dyDescent="0.35">
      <c r="A1431" s="306" t="s">
        <v>251</v>
      </c>
      <c r="B1431" s="308" t="s">
        <v>931</v>
      </c>
      <c r="C1431" s="306" t="s">
        <v>200</v>
      </c>
      <c r="D1431" s="306" t="s">
        <v>932</v>
      </c>
      <c r="E1431" s="465" t="s">
        <v>2031</v>
      </c>
      <c r="F1431" s="465"/>
      <c r="G1431" s="307" t="s">
        <v>226</v>
      </c>
      <c r="H1431" s="310">
        <v>1</v>
      </c>
      <c r="I1431" s="309">
        <v>11.4</v>
      </c>
      <c r="J1431" s="309">
        <v>11.4</v>
      </c>
    </row>
    <row r="1432" spans="1:10" ht="37.5" x14ac:dyDescent="0.35">
      <c r="A1432" s="306" t="s">
        <v>251</v>
      </c>
      <c r="B1432" s="308" t="s">
        <v>2044</v>
      </c>
      <c r="C1432" s="306" t="s">
        <v>200</v>
      </c>
      <c r="D1432" s="306" t="s">
        <v>2045</v>
      </c>
      <c r="E1432" s="465" t="s">
        <v>2031</v>
      </c>
      <c r="F1432" s="465"/>
      <c r="G1432" s="307" t="s">
        <v>226</v>
      </c>
      <c r="H1432" s="310">
        <v>1</v>
      </c>
      <c r="I1432" s="309">
        <v>73.66</v>
      </c>
      <c r="J1432" s="309">
        <v>73.66</v>
      </c>
    </row>
    <row r="1433" spans="1:10" ht="37.5" x14ac:dyDescent="0.35">
      <c r="A1433" s="306" t="s">
        <v>251</v>
      </c>
      <c r="B1433" s="308" t="s">
        <v>940</v>
      </c>
      <c r="C1433" s="306" t="s">
        <v>200</v>
      </c>
      <c r="D1433" s="306" t="s">
        <v>941</v>
      </c>
      <c r="E1433" s="465" t="s">
        <v>2031</v>
      </c>
      <c r="F1433" s="465"/>
      <c r="G1433" s="307" t="s">
        <v>226</v>
      </c>
      <c r="H1433" s="310">
        <v>1</v>
      </c>
      <c r="I1433" s="309">
        <v>9.25</v>
      </c>
      <c r="J1433" s="309">
        <v>9.25</v>
      </c>
    </row>
    <row r="1434" spans="1:10" x14ac:dyDescent="0.35">
      <c r="A1434" s="316"/>
      <c r="B1434" s="316"/>
      <c r="C1434" s="316"/>
      <c r="D1434" s="316"/>
      <c r="E1434" s="316" t="s">
        <v>275</v>
      </c>
      <c r="F1434" s="317">
        <v>38.74</v>
      </c>
      <c r="G1434" s="316" t="s">
        <v>276</v>
      </c>
      <c r="H1434" s="317">
        <v>0</v>
      </c>
      <c r="I1434" s="316" t="s">
        <v>277</v>
      </c>
      <c r="J1434" s="317">
        <v>38.74</v>
      </c>
    </row>
    <row r="1435" spans="1:10" x14ac:dyDescent="0.35">
      <c r="A1435" s="316"/>
      <c r="B1435" s="316"/>
      <c r="C1435" s="316"/>
      <c r="D1435" s="316"/>
      <c r="E1435" s="316" t="s">
        <v>278</v>
      </c>
      <c r="F1435" s="317">
        <v>91.85</v>
      </c>
      <c r="G1435" s="316"/>
      <c r="H1435" s="464" t="s">
        <v>279</v>
      </c>
      <c r="I1435" s="464"/>
      <c r="J1435" s="317">
        <v>533.25</v>
      </c>
    </row>
    <row r="1436" spans="1:10" ht="15" thickBot="1" x14ac:dyDescent="0.4">
      <c r="A1436" s="333"/>
      <c r="B1436" s="333"/>
      <c r="C1436" s="333"/>
      <c r="D1436" s="333"/>
      <c r="E1436" s="333"/>
      <c r="F1436" s="333"/>
      <c r="G1436" s="333"/>
      <c r="H1436" s="335"/>
      <c r="I1436" s="333"/>
      <c r="J1436" s="334"/>
    </row>
    <row r="1437" spans="1:10" ht="15" thickTop="1" x14ac:dyDescent="0.35">
      <c r="A1437" s="332"/>
      <c r="B1437" s="332"/>
      <c r="C1437" s="332"/>
      <c r="D1437" s="332"/>
      <c r="E1437" s="332"/>
      <c r="F1437" s="332"/>
      <c r="G1437" s="332"/>
      <c r="H1437" s="332"/>
      <c r="I1437" s="332"/>
      <c r="J1437" s="332"/>
    </row>
    <row r="1438" spans="1:10" x14ac:dyDescent="0.35">
      <c r="A1438" s="298" t="s">
        <v>729</v>
      </c>
      <c r="B1438" s="300" t="s">
        <v>3</v>
      </c>
      <c r="C1438" s="298" t="s">
        <v>4</v>
      </c>
      <c r="D1438" s="298" t="s">
        <v>5</v>
      </c>
      <c r="E1438" s="461" t="s">
        <v>249</v>
      </c>
      <c r="F1438" s="461"/>
      <c r="G1438" s="299" t="s">
        <v>6</v>
      </c>
      <c r="H1438" s="300" t="s">
        <v>7</v>
      </c>
      <c r="I1438" s="300" t="s">
        <v>8</v>
      </c>
      <c r="J1438" s="300" t="s">
        <v>10</v>
      </c>
    </row>
    <row r="1439" spans="1:10" ht="62.5" x14ac:dyDescent="0.35">
      <c r="A1439" s="301" t="s">
        <v>246</v>
      </c>
      <c r="B1439" s="303" t="s">
        <v>730</v>
      </c>
      <c r="C1439" s="301" t="s">
        <v>200</v>
      </c>
      <c r="D1439" s="301" t="s">
        <v>731</v>
      </c>
      <c r="E1439" s="462" t="s">
        <v>2031</v>
      </c>
      <c r="F1439" s="462"/>
      <c r="G1439" s="302" t="s">
        <v>226</v>
      </c>
      <c r="H1439" s="305">
        <v>1</v>
      </c>
      <c r="I1439" s="304">
        <v>998.5</v>
      </c>
      <c r="J1439" s="304">
        <v>998.5</v>
      </c>
    </row>
    <row r="1440" spans="1:10" ht="25" x14ac:dyDescent="0.35">
      <c r="A1440" s="306" t="s">
        <v>251</v>
      </c>
      <c r="B1440" s="308" t="s">
        <v>931</v>
      </c>
      <c r="C1440" s="306" t="s">
        <v>200</v>
      </c>
      <c r="D1440" s="306" t="s">
        <v>932</v>
      </c>
      <c r="E1440" s="465" t="s">
        <v>2031</v>
      </c>
      <c r="F1440" s="465"/>
      <c r="G1440" s="307" t="s">
        <v>226</v>
      </c>
      <c r="H1440" s="310">
        <v>1</v>
      </c>
      <c r="I1440" s="309">
        <v>11.4</v>
      </c>
      <c r="J1440" s="309">
        <v>11.4</v>
      </c>
    </row>
    <row r="1441" spans="1:10" ht="37.5" x14ac:dyDescent="0.35">
      <c r="A1441" s="306" t="s">
        <v>251</v>
      </c>
      <c r="B1441" s="308" t="s">
        <v>2046</v>
      </c>
      <c r="C1441" s="306" t="s">
        <v>200</v>
      </c>
      <c r="D1441" s="306" t="s">
        <v>2047</v>
      </c>
      <c r="E1441" s="465" t="s">
        <v>2031</v>
      </c>
      <c r="F1441" s="465"/>
      <c r="G1441" s="307" t="s">
        <v>226</v>
      </c>
      <c r="H1441" s="310">
        <v>1</v>
      </c>
      <c r="I1441" s="309">
        <v>97.81</v>
      </c>
      <c r="J1441" s="309">
        <v>97.81</v>
      </c>
    </row>
    <row r="1442" spans="1:10" ht="37.5" x14ac:dyDescent="0.35">
      <c r="A1442" s="306" t="s">
        <v>251</v>
      </c>
      <c r="B1442" s="308" t="s">
        <v>2048</v>
      </c>
      <c r="C1442" s="306" t="s">
        <v>200</v>
      </c>
      <c r="D1442" s="306" t="s">
        <v>2049</v>
      </c>
      <c r="E1442" s="465" t="s">
        <v>2031</v>
      </c>
      <c r="F1442" s="465"/>
      <c r="G1442" s="307" t="s">
        <v>226</v>
      </c>
      <c r="H1442" s="310">
        <v>1</v>
      </c>
      <c r="I1442" s="309">
        <v>834.69</v>
      </c>
      <c r="J1442" s="309">
        <v>834.69</v>
      </c>
    </row>
    <row r="1443" spans="1:10" ht="37.5" x14ac:dyDescent="0.35">
      <c r="A1443" s="306" t="s">
        <v>251</v>
      </c>
      <c r="B1443" s="308" t="s">
        <v>2050</v>
      </c>
      <c r="C1443" s="306" t="s">
        <v>200</v>
      </c>
      <c r="D1443" s="306" t="s">
        <v>2051</v>
      </c>
      <c r="E1443" s="465" t="s">
        <v>2031</v>
      </c>
      <c r="F1443" s="465"/>
      <c r="G1443" s="307" t="s">
        <v>226</v>
      </c>
      <c r="H1443" s="310">
        <v>1</v>
      </c>
      <c r="I1443" s="309">
        <v>54.6</v>
      </c>
      <c r="J1443" s="309">
        <v>54.6</v>
      </c>
    </row>
    <row r="1444" spans="1:10" x14ac:dyDescent="0.35">
      <c r="A1444" s="316"/>
      <c r="B1444" s="316"/>
      <c r="C1444" s="316"/>
      <c r="D1444" s="316"/>
      <c r="E1444" s="316" t="s">
        <v>275</v>
      </c>
      <c r="F1444" s="317">
        <v>74.52</v>
      </c>
      <c r="G1444" s="316" t="s">
        <v>276</v>
      </c>
      <c r="H1444" s="317">
        <v>0</v>
      </c>
      <c r="I1444" s="316" t="s">
        <v>277</v>
      </c>
      <c r="J1444" s="317">
        <v>74.52</v>
      </c>
    </row>
    <row r="1445" spans="1:10" x14ac:dyDescent="0.35">
      <c r="A1445" s="316"/>
      <c r="B1445" s="316"/>
      <c r="C1445" s="316"/>
      <c r="D1445" s="316"/>
      <c r="E1445" s="316" t="s">
        <v>278</v>
      </c>
      <c r="F1445" s="317">
        <v>207.78</v>
      </c>
      <c r="G1445" s="316"/>
      <c r="H1445" s="464" t="s">
        <v>279</v>
      </c>
      <c r="I1445" s="464"/>
      <c r="J1445" s="317">
        <v>1206.28</v>
      </c>
    </row>
    <row r="1446" spans="1:10" ht="15" thickBot="1" x14ac:dyDescent="0.4">
      <c r="A1446" s="333"/>
      <c r="B1446" s="333"/>
      <c r="C1446" s="333"/>
      <c r="D1446" s="333"/>
      <c r="E1446" s="333"/>
      <c r="F1446" s="333"/>
      <c r="G1446" s="333"/>
      <c r="H1446" s="335"/>
      <c r="I1446" s="333"/>
      <c r="J1446" s="334"/>
    </row>
    <row r="1447" spans="1:10" ht="15" thickTop="1" x14ac:dyDescent="0.35">
      <c r="A1447" s="332"/>
      <c r="B1447" s="332"/>
      <c r="C1447" s="332"/>
      <c r="D1447" s="332"/>
      <c r="E1447" s="332"/>
      <c r="F1447" s="332"/>
      <c r="G1447" s="332"/>
      <c r="H1447" s="332"/>
      <c r="I1447" s="332"/>
      <c r="J1447" s="332"/>
    </row>
    <row r="1448" spans="1:10" x14ac:dyDescent="0.35">
      <c r="A1448" s="298" t="s">
        <v>732</v>
      </c>
      <c r="B1448" s="300" t="s">
        <v>3</v>
      </c>
      <c r="C1448" s="298" t="s">
        <v>4</v>
      </c>
      <c r="D1448" s="298" t="s">
        <v>5</v>
      </c>
      <c r="E1448" s="461" t="s">
        <v>249</v>
      </c>
      <c r="F1448" s="461"/>
      <c r="G1448" s="299" t="s">
        <v>6</v>
      </c>
      <c r="H1448" s="300" t="s">
        <v>7</v>
      </c>
      <c r="I1448" s="300" t="s">
        <v>8</v>
      </c>
      <c r="J1448" s="300" t="s">
        <v>10</v>
      </c>
    </row>
    <row r="1449" spans="1:10" ht="37.5" x14ac:dyDescent="0.35">
      <c r="A1449" s="301" t="s">
        <v>246</v>
      </c>
      <c r="B1449" s="303" t="s">
        <v>733</v>
      </c>
      <c r="C1449" s="301" t="s">
        <v>200</v>
      </c>
      <c r="D1449" s="301" t="s">
        <v>734</v>
      </c>
      <c r="E1449" s="462" t="s">
        <v>2031</v>
      </c>
      <c r="F1449" s="462"/>
      <c r="G1449" s="302" t="s">
        <v>226</v>
      </c>
      <c r="H1449" s="305">
        <v>1</v>
      </c>
      <c r="I1449" s="304">
        <v>823.95</v>
      </c>
      <c r="J1449" s="304">
        <v>823.95</v>
      </c>
    </row>
    <row r="1450" spans="1:10" ht="25" x14ac:dyDescent="0.35">
      <c r="A1450" s="306" t="s">
        <v>251</v>
      </c>
      <c r="B1450" s="308" t="s">
        <v>1596</v>
      </c>
      <c r="C1450" s="306" t="s">
        <v>200</v>
      </c>
      <c r="D1450" s="306" t="s">
        <v>1597</v>
      </c>
      <c r="E1450" s="465" t="s">
        <v>254</v>
      </c>
      <c r="F1450" s="465"/>
      <c r="G1450" s="307" t="s">
        <v>201</v>
      </c>
      <c r="H1450" s="310">
        <v>1.0697173</v>
      </c>
      <c r="I1450" s="309">
        <v>33.799999999999997</v>
      </c>
      <c r="J1450" s="309">
        <v>36.15</v>
      </c>
    </row>
    <row r="1451" spans="1:10" ht="25" x14ac:dyDescent="0.35">
      <c r="A1451" s="306" t="s">
        <v>251</v>
      </c>
      <c r="B1451" s="308" t="s">
        <v>256</v>
      </c>
      <c r="C1451" s="306" t="s">
        <v>200</v>
      </c>
      <c r="D1451" s="306" t="s">
        <v>247</v>
      </c>
      <c r="E1451" s="465" t="s">
        <v>254</v>
      </c>
      <c r="F1451" s="465"/>
      <c r="G1451" s="307" t="s">
        <v>201</v>
      </c>
      <c r="H1451" s="310">
        <v>0.41059859999999998</v>
      </c>
      <c r="I1451" s="309">
        <v>25.81</v>
      </c>
      <c r="J1451" s="309">
        <v>10.59</v>
      </c>
    </row>
    <row r="1452" spans="1:10" ht="25" x14ac:dyDescent="0.35">
      <c r="A1452" s="311" t="s">
        <v>260</v>
      </c>
      <c r="B1452" s="313" t="s">
        <v>2052</v>
      </c>
      <c r="C1452" s="311" t="s">
        <v>200</v>
      </c>
      <c r="D1452" s="311" t="s">
        <v>2053</v>
      </c>
      <c r="E1452" s="463" t="s">
        <v>263</v>
      </c>
      <c r="F1452" s="463"/>
      <c r="G1452" s="312" t="s">
        <v>226</v>
      </c>
      <c r="H1452" s="315">
        <v>1</v>
      </c>
      <c r="I1452" s="314">
        <v>430.79</v>
      </c>
      <c r="J1452" s="314">
        <v>430.79</v>
      </c>
    </row>
    <row r="1453" spans="1:10" ht="50" x14ac:dyDescent="0.35">
      <c r="A1453" s="311" t="s">
        <v>260</v>
      </c>
      <c r="B1453" s="313" t="s">
        <v>2054</v>
      </c>
      <c r="C1453" s="311" t="s">
        <v>200</v>
      </c>
      <c r="D1453" s="311" t="s">
        <v>2055</v>
      </c>
      <c r="E1453" s="463" t="s">
        <v>263</v>
      </c>
      <c r="F1453" s="463"/>
      <c r="G1453" s="312" t="s">
        <v>226</v>
      </c>
      <c r="H1453" s="315">
        <v>2</v>
      </c>
      <c r="I1453" s="314">
        <v>16.71</v>
      </c>
      <c r="J1453" s="314">
        <v>33.42</v>
      </c>
    </row>
    <row r="1454" spans="1:10" ht="25" x14ac:dyDescent="0.35">
      <c r="A1454" s="311" t="s">
        <v>260</v>
      </c>
      <c r="B1454" s="313" t="s">
        <v>2032</v>
      </c>
      <c r="C1454" s="311" t="s">
        <v>200</v>
      </c>
      <c r="D1454" s="311" t="s">
        <v>2033</v>
      </c>
      <c r="E1454" s="463" t="s">
        <v>263</v>
      </c>
      <c r="F1454" s="463"/>
      <c r="G1454" s="312" t="s">
        <v>226</v>
      </c>
      <c r="H1454" s="315">
        <v>2.1000000000000001E-2</v>
      </c>
      <c r="I1454" s="314">
        <v>3.94</v>
      </c>
      <c r="J1454" s="314">
        <v>8.2739999999999994E-2</v>
      </c>
    </row>
    <row r="1455" spans="1:10" ht="37.5" x14ac:dyDescent="0.35">
      <c r="A1455" s="311" t="s">
        <v>260</v>
      </c>
      <c r="B1455" s="313" t="s">
        <v>2056</v>
      </c>
      <c r="C1455" s="311" t="s">
        <v>200</v>
      </c>
      <c r="D1455" s="311" t="s">
        <v>2057</v>
      </c>
      <c r="E1455" s="463" t="s">
        <v>263</v>
      </c>
      <c r="F1455" s="463"/>
      <c r="G1455" s="312" t="s">
        <v>226</v>
      </c>
      <c r="H1455" s="315">
        <v>1</v>
      </c>
      <c r="I1455" s="314">
        <v>312.92</v>
      </c>
      <c r="J1455" s="314">
        <v>312.92</v>
      </c>
    </row>
    <row r="1456" spans="1:10" x14ac:dyDescent="0.35">
      <c r="A1456" s="316"/>
      <c r="B1456" s="316"/>
      <c r="C1456" s="316"/>
      <c r="D1456" s="316"/>
      <c r="E1456" s="316" t="s">
        <v>275</v>
      </c>
      <c r="F1456" s="317">
        <v>33.159999999999997</v>
      </c>
      <c r="G1456" s="316" t="s">
        <v>276</v>
      </c>
      <c r="H1456" s="317">
        <v>0</v>
      </c>
      <c r="I1456" s="316" t="s">
        <v>277</v>
      </c>
      <c r="J1456" s="317">
        <v>33.159999999999997</v>
      </c>
    </row>
    <row r="1457" spans="1:10" x14ac:dyDescent="0.35">
      <c r="A1457" s="316"/>
      <c r="B1457" s="316"/>
      <c r="C1457" s="316"/>
      <c r="D1457" s="316"/>
      <c r="E1457" s="316" t="s">
        <v>278</v>
      </c>
      <c r="F1457" s="317">
        <v>171.46</v>
      </c>
      <c r="G1457" s="316"/>
      <c r="H1457" s="464" t="s">
        <v>279</v>
      </c>
      <c r="I1457" s="464"/>
      <c r="J1457" s="317">
        <v>995.41</v>
      </c>
    </row>
    <row r="1458" spans="1:10" ht="15" thickBot="1" x14ac:dyDescent="0.4">
      <c r="A1458" s="333"/>
      <c r="B1458" s="333"/>
      <c r="C1458" s="333"/>
      <c r="D1458" s="333"/>
      <c r="E1458" s="333"/>
      <c r="F1458" s="333"/>
      <c r="G1458" s="333"/>
      <c r="H1458" s="335"/>
      <c r="I1458" s="333"/>
      <c r="J1458" s="334"/>
    </row>
    <row r="1459" spans="1:10" ht="15" thickTop="1" x14ac:dyDescent="0.35">
      <c r="A1459" s="332"/>
      <c r="B1459" s="332"/>
      <c r="C1459" s="332"/>
      <c r="D1459" s="332"/>
      <c r="E1459" s="332"/>
      <c r="F1459" s="332"/>
      <c r="G1459" s="332"/>
      <c r="H1459" s="332"/>
      <c r="I1459" s="332"/>
      <c r="J1459" s="332"/>
    </row>
    <row r="1460" spans="1:10" x14ac:dyDescent="0.35">
      <c r="A1460" s="341" t="s">
        <v>735</v>
      </c>
      <c r="B1460" s="342" t="s">
        <v>3</v>
      </c>
      <c r="C1460" s="341" t="s">
        <v>4</v>
      </c>
      <c r="D1460" s="341" t="s">
        <v>5</v>
      </c>
      <c r="E1460" s="457" t="s">
        <v>249</v>
      </c>
      <c r="F1460" s="457"/>
      <c r="G1460" s="343" t="s">
        <v>6</v>
      </c>
      <c r="H1460" s="342" t="s">
        <v>7</v>
      </c>
      <c r="I1460" s="342" t="s">
        <v>8</v>
      </c>
      <c r="J1460" s="342" t="s">
        <v>10</v>
      </c>
    </row>
    <row r="1461" spans="1:10" ht="37.5" x14ac:dyDescent="0.35">
      <c r="A1461" s="344" t="s">
        <v>246</v>
      </c>
      <c r="B1461" s="345" t="s">
        <v>736</v>
      </c>
      <c r="C1461" s="344" t="s">
        <v>214</v>
      </c>
      <c r="D1461" s="344" t="s">
        <v>737</v>
      </c>
      <c r="E1461" s="458" t="s">
        <v>2021</v>
      </c>
      <c r="F1461" s="458"/>
      <c r="G1461" s="346" t="s">
        <v>226</v>
      </c>
      <c r="H1461" s="347">
        <v>1</v>
      </c>
      <c r="I1461" s="348">
        <v>535.01</v>
      </c>
      <c r="J1461" s="348">
        <v>535.01</v>
      </c>
    </row>
    <row r="1462" spans="1:10" ht="26.5" customHeight="1" x14ac:dyDescent="0.35">
      <c r="A1462" s="349" t="s">
        <v>251</v>
      </c>
      <c r="B1462" s="350" t="s">
        <v>1596</v>
      </c>
      <c r="C1462" s="349" t="s">
        <v>200</v>
      </c>
      <c r="D1462" s="349" t="s">
        <v>1597</v>
      </c>
      <c r="E1462" s="459" t="s">
        <v>254</v>
      </c>
      <c r="F1462" s="459"/>
      <c r="G1462" s="351" t="s">
        <v>201</v>
      </c>
      <c r="H1462" s="352">
        <v>2.1</v>
      </c>
      <c r="I1462" s="353">
        <v>33.799999999999997</v>
      </c>
      <c r="J1462" s="353">
        <v>70.98</v>
      </c>
    </row>
    <row r="1463" spans="1:10" ht="26.5" customHeight="1" x14ac:dyDescent="0.35">
      <c r="A1463" s="349" t="s">
        <v>251</v>
      </c>
      <c r="B1463" s="350" t="s">
        <v>1598</v>
      </c>
      <c r="C1463" s="349" t="s">
        <v>200</v>
      </c>
      <c r="D1463" s="349" t="s">
        <v>1599</v>
      </c>
      <c r="E1463" s="459" t="s">
        <v>254</v>
      </c>
      <c r="F1463" s="459"/>
      <c r="G1463" s="351" t="s">
        <v>201</v>
      </c>
      <c r="H1463" s="352">
        <v>2.1</v>
      </c>
      <c r="I1463" s="353">
        <v>26.27</v>
      </c>
      <c r="J1463" s="353">
        <v>55.16</v>
      </c>
    </row>
    <row r="1464" spans="1:10" x14ac:dyDescent="0.35">
      <c r="A1464" s="356" t="s">
        <v>260</v>
      </c>
      <c r="B1464" s="357" t="s">
        <v>2838</v>
      </c>
      <c r="C1464" s="356" t="s">
        <v>200</v>
      </c>
      <c r="D1464" s="356" t="s">
        <v>2839</v>
      </c>
      <c r="E1464" s="475" t="s">
        <v>263</v>
      </c>
      <c r="F1464" s="475"/>
      <c r="G1464" s="358" t="s">
        <v>226</v>
      </c>
      <c r="H1464" s="359">
        <v>1</v>
      </c>
      <c r="I1464" s="360">
        <v>34.1</v>
      </c>
      <c r="J1464" s="360">
        <v>34.1</v>
      </c>
    </row>
    <row r="1465" spans="1:10" ht="37.5" x14ac:dyDescent="0.35">
      <c r="A1465" s="356" t="s">
        <v>260</v>
      </c>
      <c r="B1465" s="357" t="s">
        <v>2840</v>
      </c>
      <c r="C1465" s="356" t="s">
        <v>200</v>
      </c>
      <c r="D1465" s="356" t="s">
        <v>2841</v>
      </c>
      <c r="E1465" s="475" t="s">
        <v>263</v>
      </c>
      <c r="F1465" s="475"/>
      <c r="G1465" s="358" t="s">
        <v>226</v>
      </c>
      <c r="H1465" s="359">
        <v>2</v>
      </c>
      <c r="I1465" s="360">
        <v>1.5</v>
      </c>
      <c r="J1465" s="360">
        <v>3</v>
      </c>
    </row>
    <row r="1466" spans="1:10" ht="25" x14ac:dyDescent="0.35">
      <c r="A1466" s="356" t="s">
        <v>260</v>
      </c>
      <c r="B1466" s="357" t="s">
        <v>2058</v>
      </c>
      <c r="C1466" s="356" t="s">
        <v>200</v>
      </c>
      <c r="D1466" s="356" t="s">
        <v>2059</v>
      </c>
      <c r="E1466" s="475" t="s">
        <v>263</v>
      </c>
      <c r="F1466" s="475"/>
      <c r="G1466" s="358" t="s">
        <v>226</v>
      </c>
      <c r="H1466" s="359">
        <v>1</v>
      </c>
      <c r="I1466" s="360">
        <v>37.18</v>
      </c>
      <c r="J1466" s="360">
        <v>37.18</v>
      </c>
    </row>
    <row r="1467" spans="1:10" x14ac:dyDescent="0.35">
      <c r="A1467" s="356" t="s">
        <v>260</v>
      </c>
      <c r="B1467" s="357" t="s">
        <v>2060</v>
      </c>
      <c r="C1467" s="356" t="s">
        <v>200</v>
      </c>
      <c r="D1467" s="356" t="s">
        <v>2061</v>
      </c>
      <c r="E1467" s="475" t="s">
        <v>263</v>
      </c>
      <c r="F1467" s="475"/>
      <c r="G1467" s="358" t="s">
        <v>226</v>
      </c>
      <c r="H1467" s="359">
        <v>2</v>
      </c>
      <c r="I1467" s="360">
        <v>0.19</v>
      </c>
      <c r="J1467" s="360">
        <v>0.38</v>
      </c>
    </row>
    <row r="1468" spans="1:10" x14ac:dyDescent="0.35">
      <c r="A1468" s="356" t="s">
        <v>260</v>
      </c>
      <c r="B1468" s="357" t="s">
        <v>2842</v>
      </c>
      <c r="C1468" s="356" t="s">
        <v>1803</v>
      </c>
      <c r="D1468" s="356" t="s">
        <v>2843</v>
      </c>
      <c r="E1468" s="475" t="s">
        <v>263</v>
      </c>
      <c r="F1468" s="475"/>
      <c r="G1468" s="358" t="s">
        <v>1991</v>
      </c>
      <c r="H1468" s="359">
        <v>0.84</v>
      </c>
      <c r="I1468" s="360">
        <v>0.31</v>
      </c>
      <c r="J1468" s="360">
        <v>0.26040000000000002</v>
      </c>
    </row>
    <row r="1469" spans="1:10" ht="37.5" x14ac:dyDescent="0.35">
      <c r="A1469" s="356" t="s">
        <v>260</v>
      </c>
      <c r="B1469" s="357" t="s">
        <v>2062</v>
      </c>
      <c r="C1469" s="356" t="s">
        <v>200</v>
      </c>
      <c r="D1469" s="356" t="s">
        <v>2063</v>
      </c>
      <c r="E1469" s="475" t="s">
        <v>263</v>
      </c>
      <c r="F1469" s="475"/>
      <c r="G1469" s="358" t="s">
        <v>226</v>
      </c>
      <c r="H1469" s="359">
        <v>1</v>
      </c>
      <c r="I1469" s="360">
        <v>185.23</v>
      </c>
      <c r="J1469" s="360">
        <v>185.23</v>
      </c>
    </row>
    <row r="1470" spans="1:10" ht="25" x14ac:dyDescent="0.35">
      <c r="A1470" s="356" t="s">
        <v>260</v>
      </c>
      <c r="B1470" s="357" t="s">
        <v>2064</v>
      </c>
      <c r="C1470" s="356" t="s">
        <v>200</v>
      </c>
      <c r="D1470" s="356" t="s">
        <v>2065</v>
      </c>
      <c r="E1470" s="475" t="s">
        <v>263</v>
      </c>
      <c r="F1470" s="475"/>
      <c r="G1470" s="358" t="s">
        <v>226</v>
      </c>
      <c r="H1470" s="359">
        <v>1</v>
      </c>
      <c r="I1470" s="360">
        <v>148.72</v>
      </c>
      <c r="J1470" s="360">
        <v>148.72</v>
      </c>
    </row>
    <row r="1471" spans="1:10" x14ac:dyDescent="0.35">
      <c r="A1471" s="354"/>
      <c r="B1471" s="354"/>
      <c r="C1471" s="354"/>
      <c r="D1471" s="354"/>
      <c r="E1471" s="354" t="s">
        <v>275</v>
      </c>
      <c r="F1471" s="355">
        <v>88</v>
      </c>
      <c r="G1471" s="354" t="s">
        <v>276</v>
      </c>
      <c r="H1471" s="355">
        <v>0</v>
      </c>
      <c r="I1471" s="354" t="s">
        <v>277</v>
      </c>
      <c r="J1471" s="355">
        <v>88</v>
      </c>
    </row>
    <row r="1472" spans="1:10" ht="14.5" customHeight="1" x14ac:dyDescent="0.35">
      <c r="A1472" s="354"/>
      <c r="B1472" s="354"/>
      <c r="C1472" s="354"/>
      <c r="D1472" s="354"/>
      <c r="E1472" s="354" t="s">
        <v>278</v>
      </c>
      <c r="F1472" s="355">
        <v>111.33</v>
      </c>
      <c r="G1472" s="354"/>
      <c r="H1472" s="460" t="s">
        <v>279</v>
      </c>
      <c r="I1472" s="460"/>
      <c r="J1472" s="355">
        <v>646.34</v>
      </c>
    </row>
    <row r="1473" spans="1:10" ht="15" thickBot="1" x14ac:dyDescent="0.4">
      <c r="A1473" s="333"/>
      <c r="B1473" s="333"/>
      <c r="C1473" s="333"/>
      <c r="D1473" s="333"/>
      <c r="E1473" s="333"/>
      <c r="F1473" s="333"/>
      <c r="G1473" s="333"/>
      <c r="H1473" s="335"/>
      <c r="I1473" s="333"/>
      <c r="J1473" s="334"/>
    </row>
    <row r="1474" spans="1:10" ht="15" thickTop="1" x14ac:dyDescent="0.35">
      <c r="A1474" s="332"/>
      <c r="B1474" s="332"/>
      <c r="C1474" s="332"/>
      <c r="D1474" s="332"/>
      <c r="E1474" s="332"/>
      <c r="F1474" s="332"/>
      <c r="G1474" s="332"/>
      <c r="H1474" s="332"/>
      <c r="I1474" s="332"/>
      <c r="J1474" s="332"/>
    </row>
    <row r="1475" spans="1:10" x14ac:dyDescent="0.35">
      <c r="A1475" s="298" t="s">
        <v>738</v>
      </c>
      <c r="B1475" s="300" t="s">
        <v>3</v>
      </c>
      <c r="C1475" s="298" t="s">
        <v>4</v>
      </c>
      <c r="D1475" s="298" t="s">
        <v>5</v>
      </c>
      <c r="E1475" s="461" t="s">
        <v>249</v>
      </c>
      <c r="F1475" s="461"/>
      <c r="G1475" s="299" t="s">
        <v>6</v>
      </c>
      <c r="H1475" s="300" t="s">
        <v>7</v>
      </c>
      <c r="I1475" s="300" t="s">
        <v>8</v>
      </c>
      <c r="J1475" s="300" t="s">
        <v>10</v>
      </c>
    </row>
    <row r="1476" spans="1:10" ht="37.5" x14ac:dyDescent="0.35">
      <c r="A1476" s="301" t="s">
        <v>246</v>
      </c>
      <c r="B1476" s="303" t="s">
        <v>739</v>
      </c>
      <c r="C1476" s="301" t="s">
        <v>200</v>
      </c>
      <c r="D1476" s="301" t="s">
        <v>740</v>
      </c>
      <c r="E1476" s="462" t="s">
        <v>2031</v>
      </c>
      <c r="F1476" s="462"/>
      <c r="G1476" s="302" t="s">
        <v>226</v>
      </c>
      <c r="H1476" s="305">
        <v>1</v>
      </c>
      <c r="I1476" s="304">
        <v>171.51</v>
      </c>
      <c r="J1476" s="304">
        <v>171.51</v>
      </c>
    </row>
    <row r="1477" spans="1:10" ht="25" x14ac:dyDescent="0.35">
      <c r="A1477" s="306" t="s">
        <v>251</v>
      </c>
      <c r="B1477" s="308" t="s">
        <v>256</v>
      </c>
      <c r="C1477" s="306" t="s">
        <v>200</v>
      </c>
      <c r="D1477" s="306" t="s">
        <v>247</v>
      </c>
      <c r="E1477" s="465" t="s">
        <v>254</v>
      </c>
      <c r="F1477" s="465"/>
      <c r="G1477" s="307" t="s">
        <v>201</v>
      </c>
      <c r="H1477" s="310">
        <v>0.34415790000000002</v>
      </c>
      <c r="I1477" s="309">
        <v>25.81</v>
      </c>
      <c r="J1477" s="309">
        <v>8.8800000000000008</v>
      </c>
    </row>
    <row r="1478" spans="1:10" ht="25" x14ac:dyDescent="0.35">
      <c r="A1478" s="306" t="s">
        <v>251</v>
      </c>
      <c r="B1478" s="308" t="s">
        <v>1878</v>
      </c>
      <c r="C1478" s="306" t="s">
        <v>200</v>
      </c>
      <c r="D1478" s="306" t="s">
        <v>1879</v>
      </c>
      <c r="E1478" s="465" t="s">
        <v>254</v>
      </c>
      <c r="F1478" s="465"/>
      <c r="G1478" s="307" t="s">
        <v>201</v>
      </c>
      <c r="H1478" s="310">
        <v>0.89662189999999997</v>
      </c>
      <c r="I1478" s="309">
        <v>34.119999999999997</v>
      </c>
      <c r="J1478" s="309">
        <v>30.59</v>
      </c>
    </row>
    <row r="1479" spans="1:10" ht="37.5" x14ac:dyDescent="0.35">
      <c r="A1479" s="311" t="s">
        <v>260</v>
      </c>
      <c r="B1479" s="313" t="s">
        <v>2066</v>
      </c>
      <c r="C1479" s="311" t="s">
        <v>200</v>
      </c>
      <c r="D1479" s="311" t="s">
        <v>2067</v>
      </c>
      <c r="E1479" s="463" t="s">
        <v>263</v>
      </c>
      <c r="F1479" s="463"/>
      <c r="G1479" s="312" t="s">
        <v>226</v>
      </c>
      <c r="H1479" s="315">
        <v>1</v>
      </c>
      <c r="I1479" s="314">
        <v>116.4</v>
      </c>
      <c r="J1479" s="314">
        <v>116.4</v>
      </c>
    </row>
    <row r="1480" spans="1:10" x14ac:dyDescent="0.35">
      <c r="A1480" s="311" t="s">
        <v>260</v>
      </c>
      <c r="B1480" s="313" t="s">
        <v>2068</v>
      </c>
      <c r="C1480" s="311" t="s">
        <v>200</v>
      </c>
      <c r="D1480" s="311" t="s">
        <v>2069</v>
      </c>
      <c r="E1480" s="463" t="s">
        <v>263</v>
      </c>
      <c r="F1480" s="463"/>
      <c r="G1480" s="312" t="s">
        <v>264</v>
      </c>
      <c r="H1480" s="315">
        <v>0.3514234</v>
      </c>
      <c r="I1480" s="314">
        <v>44.51</v>
      </c>
      <c r="J1480" s="314">
        <v>15.6418555</v>
      </c>
    </row>
    <row r="1481" spans="1:10" x14ac:dyDescent="0.35">
      <c r="A1481" s="316"/>
      <c r="B1481" s="316"/>
      <c r="C1481" s="316"/>
      <c r="D1481" s="316"/>
      <c r="E1481" s="316" t="s">
        <v>275</v>
      </c>
      <c r="F1481" s="317">
        <v>27.72</v>
      </c>
      <c r="G1481" s="316" t="s">
        <v>276</v>
      </c>
      <c r="H1481" s="317">
        <v>0</v>
      </c>
      <c r="I1481" s="316" t="s">
        <v>277</v>
      </c>
      <c r="J1481" s="317">
        <v>27.72</v>
      </c>
    </row>
    <row r="1482" spans="1:10" x14ac:dyDescent="0.35">
      <c r="A1482" s="316"/>
      <c r="B1482" s="316"/>
      <c r="C1482" s="316"/>
      <c r="D1482" s="316"/>
      <c r="E1482" s="316" t="s">
        <v>278</v>
      </c>
      <c r="F1482" s="317">
        <v>35.69</v>
      </c>
      <c r="G1482" s="316"/>
      <c r="H1482" s="464" t="s">
        <v>279</v>
      </c>
      <c r="I1482" s="464"/>
      <c r="J1482" s="317">
        <v>207.2</v>
      </c>
    </row>
    <row r="1483" spans="1:10" ht="15" thickBot="1" x14ac:dyDescent="0.4">
      <c r="A1483" s="333"/>
      <c r="B1483" s="333"/>
      <c r="C1483" s="333"/>
      <c r="D1483" s="333"/>
      <c r="E1483" s="333"/>
      <c r="F1483" s="333"/>
      <c r="G1483" s="333"/>
      <c r="H1483" s="335"/>
      <c r="I1483" s="333"/>
      <c r="J1483" s="334"/>
    </row>
    <row r="1484" spans="1:10" ht="15" thickTop="1" x14ac:dyDescent="0.35">
      <c r="A1484" s="332"/>
      <c r="B1484" s="332"/>
      <c r="C1484" s="332"/>
      <c r="D1484" s="332"/>
      <c r="E1484" s="332"/>
      <c r="F1484" s="332"/>
      <c r="G1484" s="332"/>
      <c r="H1484" s="332"/>
      <c r="I1484" s="332"/>
      <c r="J1484" s="332"/>
    </row>
    <row r="1485" spans="1:10" x14ac:dyDescent="0.35">
      <c r="A1485" s="361" t="s">
        <v>741</v>
      </c>
      <c r="B1485" s="361"/>
      <c r="C1485" s="361"/>
      <c r="D1485" s="361" t="s">
        <v>742</v>
      </c>
      <c r="E1485" s="361"/>
      <c r="F1485" s="479"/>
      <c r="G1485" s="480"/>
      <c r="H1485" s="362"/>
      <c r="I1485" s="361"/>
      <c r="J1485" s="363">
        <v>44642.44</v>
      </c>
    </row>
    <row r="1486" spans="1:10" x14ac:dyDescent="0.35">
      <c r="A1486" s="341" t="s">
        <v>743</v>
      </c>
      <c r="B1486" s="342" t="s">
        <v>3</v>
      </c>
      <c r="C1486" s="341" t="s">
        <v>4</v>
      </c>
      <c r="D1486" s="341" t="s">
        <v>5</v>
      </c>
      <c r="E1486" s="466" t="s">
        <v>249</v>
      </c>
      <c r="F1486" s="467"/>
      <c r="G1486" s="343" t="s">
        <v>6</v>
      </c>
      <c r="H1486" s="342" t="s">
        <v>7</v>
      </c>
      <c r="I1486" s="342" t="s">
        <v>8</v>
      </c>
      <c r="J1486" s="342" t="s">
        <v>10</v>
      </c>
    </row>
    <row r="1487" spans="1:10" ht="26.5" customHeight="1" x14ac:dyDescent="0.35">
      <c r="A1487" s="344" t="s">
        <v>246</v>
      </c>
      <c r="B1487" s="345" t="s">
        <v>744</v>
      </c>
      <c r="C1487" s="344" t="s">
        <v>214</v>
      </c>
      <c r="D1487" s="344" t="s">
        <v>745</v>
      </c>
      <c r="E1487" s="468" t="s">
        <v>2021</v>
      </c>
      <c r="F1487" s="469"/>
      <c r="G1487" s="346" t="s">
        <v>205</v>
      </c>
      <c r="H1487" s="347">
        <v>1</v>
      </c>
      <c r="I1487" s="348">
        <v>1400.79</v>
      </c>
      <c r="J1487" s="348">
        <v>1400.79</v>
      </c>
    </row>
    <row r="1488" spans="1:10" ht="26.5" customHeight="1" x14ac:dyDescent="0.35">
      <c r="A1488" s="349" t="s">
        <v>251</v>
      </c>
      <c r="B1488" s="350" t="s">
        <v>1737</v>
      </c>
      <c r="C1488" s="349" t="s">
        <v>200</v>
      </c>
      <c r="D1488" s="349" t="s">
        <v>1738</v>
      </c>
      <c r="E1488" s="470" t="s">
        <v>254</v>
      </c>
      <c r="F1488" s="471"/>
      <c r="G1488" s="351" t="s">
        <v>201</v>
      </c>
      <c r="H1488" s="352">
        <v>0.1</v>
      </c>
      <c r="I1488" s="353">
        <v>26.56</v>
      </c>
      <c r="J1488" s="353">
        <v>2.65</v>
      </c>
    </row>
    <row r="1489" spans="1:10" ht="26.5" customHeight="1" x14ac:dyDescent="0.35">
      <c r="A1489" s="349" t="s">
        <v>251</v>
      </c>
      <c r="B1489" s="350" t="s">
        <v>1577</v>
      </c>
      <c r="C1489" s="349" t="s">
        <v>200</v>
      </c>
      <c r="D1489" s="349" t="s">
        <v>1578</v>
      </c>
      <c r="E1489" s="470" t="s">
        <v>254</v>
      </c>
      <c r="F1489" s="471"/>
      <c r="G1489" s="351" t="s">
        <v>201</v>
      </c>
      <c r="H1489" s="352">
        <v>1.5</v>
      </c>
      <c r="I1489" s="353">
        <v>26.24</v>
      </c>
      <c r="J1489" s="353">
        <v>39.36</v>
      </c>
    </row>
    <row r="1490" spans="1:10" ht="26.5" customHeight="1" x14ac:dyDescent="0.35">
      <c r="A1490" s="349" t="s">
        <v>251</v>
      </c>
      <c r="B1490" s="350" t="s">
        <v>255</v>
      </c>
      <c r="C1490" s="349" t="s">
        <v>200</v>
      </c>
      <c r="D1490" s="349" t="s">
        <v>248</v>
      </c>
      <c r="E1490" s="470" t="s">
        <v>254</v>
      </c>
      <c r="F1490" s="471"/>
      <c r="G1490" s="351" t="s">
        <v>201</v>
      </c>
      <c r="H1490" s="352">
        <v>2</v>
      </c>
      <c r="I1490" s="353">
        <v>34.28</v>
      </c>
      <c r="J1490" s="353">
        <v>68.56</v>
      </c>
    </row>
    <row r="1491" spans="1:10" ht="26.5" customHeight="1" x14ac:dyDescent="0.35">
      <c r="A1491" s="349" t="s">
        <v>251</v>
      </c>
      <c r="B1491" s="350" t="s">
        <v>1579</v>
      </c>
      <c r="C1491" s="349" t="s">
        <v>200</v>
      </c>
      <c r="D1491" s="349" t="s">
        <v>1580</v>
      </c>
      <c r="E1491" s="470" t="s">
        <v>254</v>
      </c>
      <c r="F1491" s="471"/>
      <c r="G1491" s="351" t="s">
        <v>201</v>
      </c>
      <c r="H1491" s="352">
        <v>1.5</v>
      </c>
      <c r="I1491" s="353">
        <v>33.68</v>
      </c>
      <c r="J1491" s="353">
        <v>50.52</v>
      </c>
    </row>
    <row r="1492" spans="1:10" ht="26.5" customHeight="1" x14ac:dyDescent="0.35">
      <c r="A1492" s="349" t="s">
        <v>251</v>
      </c>
      <c r="B1492" s="350" t="s">
        <v>256</v>
      </c>
      <c r="C1492" s="349" t="s">
        <v>200</v>
      </c>
      <c r="D1492" s="349" t="s">
        <v>247</v>
      </c>
      <c r="E1492" s="470" t="s">
        <v>254</v>
      </c>
      <c r="F1492" s="471"/>
      <c r="G1492" s="351" t="s">
        <v>201</v>
      </c>
      <c r="H1492" s="352">
        <v>3</v>
      </c>
      <c r="I1492" s="353">
        <v>25.81</v>
      </c>
      <c r="J1492" s="353">
        <v>77.430000000000007</v>
      </c>
    </row>
    <row r="1493" spans="1:10" ht="26.5" customHeight="1" x14ac:dyDescent="0.35">
      <c r="A1493" s="349" t="s">
        <v>251</v>
      </c>
      <c r="B1493" s="350" t="s">
        <v>1739</v>
      </c>
      <c r="C1493" s="349" t="s">
        <v>200</v>
      </c>
      <c r="D1493" s="349" t="s">
        <v>1740</v>
      </c>
      <c r="E1493" s="470" t="s">
        <v>254</v>
      </c>
      <c r="F1493" s="471"/>
      <c r="G1493" s="351" t="s">
        <v>201</v>
      </c>
      <c r="H1493" s="352">
        <v>0.1</v>
      </c>
      <c r="I1493" s="353">
        <v>34.049999999999997</v>
      </c>
      <c r="J1493" s="353">
        <v>3.4</v>
      </c>
    </row>
    <row r="1494" spans="1:10" ht="25" x14ac:dyDescent="0.35">
      <c r="A1494" s="356" t="s">
        <v>260</v>
      </c>
      <c r="B1494" s="357" t="s">
        <v>2070</v>
      </c>
      <c r="C1494" s="356" t="s">
        <v>200</v>
      </c>
      <c r="D1494" s="356" t="s">
        <v>2071</v>
      </c>
      <c r="E1494" s="477" t="s">
        <v>263</v>
      </c>
      <c r="F1494" s="478"/>
      <c r="G1494" s="358" t="s">
        <v>89</v>
      </c>
      <c r="H1494" s="359">
        <v>0.1</v>
      </c>
      <c r="I1494" s="360">
        <v>15.48</v>
      </c>
      <c r="J1494" s="360">
        <v>1.548</v>
      </c>
    </row>
    <row r="1495" spans="1:10" ht="25" x14ac:dyDescent="0.35">
      <c r="A1495" s="356" t="s">
        <v>260</v>
      </c>
      <c r="B1495" s="357" t="s">
        <v>1688</v>
      </c>
      <c r="C1495" s="356" t="s">
        <v>200</v>
      </c>
      <c r="D1495" s="356" t="s">
        <v>1689</v>
      </c>
      <c r="E1495" s="477" t="s">
        <v>263</v>
      </c>
      <c r="F1495" s="478"/>
      <c r="G1495" s="358" t="s">
        <v>264</v>
      </c>
      <c r="H1495" s="359">
        <v>0.2</v>
      </c>
      <c r="I1495" s="360">
        <v>16.04</v>
      </c>
      <c r="J1495" s="360">
        <v>3.2080000000000002</v>
      </c>
    </row>
    <row r="1496" spans="1:10" ht="37.5" x14ac:dyDescent="0.35">
      <c r="A1496" s="356" t="s">
        <v>260</v>
      </c>
      <c r="B1496" s="357" t="s">
        <v>2072</v>
      </c>
      <c r="C1496" s="356" t="s">
        <v>200</v>
      </c>
      <c r="D1496" s="356" t="s">
        <v>2073</v>
      </c>
      <c r="E1496" s="477" t="s">
        <v>263</v>
      </c>
      <c r="F1496" s="478"/>
      <c r="G1496" s="358" t="s">
        <v>208</v>
      </c>
      <c r="H1496" s="359">
        <v>5</v>
      </c>
      <c r="I1496" s="360">
        <v>4.6900000000000004</v>
      </c>
      <c r="J1496" s="360">
        <v>23.45</v>
      </c>
    </row>
    <row r="1497" spans="1:10" ht="37.5" x14ac:dyDescent="0.35">
      <c r="A1497" s="356" t="s">
        <v>260</v>
      </c>
      <c r="B1497" s="357" t="s">
        <v>2074</v>
      </c>
      <c r="C1497" s="356" t="s">
        <v>200</v>
      </c>
      <c r="D1497" s="356" t="s">
        <v>2075</v>
      </c>
      <c r="E1497" s="477" t="s">
        <v>263</v>
      </c>
      <c r="F1497" s="478"/>
      <c r="G1497" s="358" t="s">
        <v>205</v>
      </c>
      <c r="H1497" s="359">
        <v>0.33</v>
      </c>
      <c r="I1497" s="360">
        <v>27.89</v>
      </c>
      <c r="J1497" s="360">
        <v>9.2036999999999995</v>
      </c>
    </row>
    <row r="1498" spans="1:10" ht="50" x14ac:dyDescent="0.35">
      <c r="A1498" s="356" t="s">
        <v>260</v>
      </c>
      <c r="B1498" s="357" t="s">
        <v>2844</v>
      </c>
      <c r="C1498" s="356" t="s">
        <v>200</v>
      </c>
      <c r="D1498" s="356" t="s">
        <v>2845</v>
      </c>
      <c r="E1498" s="477" t="s">
        <v>263</v>
      </c>
      <c r="F1498" s="478"/>
      <c r="G1498" s="358" t="s">
        <v>217</v>
      </c>
      <c r="H1498" s="359">
        <v>0.05</v>
      </c>
      <c r="I1498" s="360">
        <v>595.59</v>
      </c>
      <c r="J1498" s="360">
        <v>29.779499999999999</v>
      </c>
    </row>
    <row r="1499" spans="1:10" ht="37.5" x14ac:dyDescent="0.35">
      <c r="A1499" s="356" t="s">
        <v>260</v>
      </c>
      <c r="B1499" s="357" t="s">
        <v>2076</v>
      </c>
      <c r="C1499" s="356" t="s">
        <v>200</v>
      </c>
      <c r="D1499" s="356" t="s">
        <v>2077</v>
      </c>
      <c r="E1499" s="477" t="s">
        <v>263</v>
      </c>
      <c r="F1499" s="478"/>
      <c r="G1499" s="358" t="s">
        <v>205</v>
      </c>
      <c r="H1499" s="359">
        <v>1.05</v>
      </c>
      <c r="I1499" s="360">
        <v>7.09</v>
      </c>
      <c r="J1499" s="360">
        <v>7.4444999999999997</v>
      </c>
    </row>
    <row r="1500" spans="1:10" ht="25" x14ac:dyDescent="0.35">
      <c r="A1500" s="356" t="s">
        <v>260</v>
      </c>
      <c r="B1500" s="357" t="s">
        <v>2846</v>
      </c>
      <c r="C1500" s="356" t="s">
        <v>214</v>
      </c>
      <c r="D1500" s="356" t="s">
        <v>2847</v>
      </c>
      <c r="E1500" s="477" t="s">
        <v>263</v>
      </c>
      <c r="F1500" s="478"/>
      <c r="G1500" s="358" t="s">
        <v>205</v>
      </c>
      <c r="H1500" s="359">
        <v>1</v>
      </c>
      <c r="I1500" s="360">
        <v>1084.27</v>
      </c>
      <c r="J1500" s="360">
        <v>1084.27</v>
      </c>
    </row>
    <row r="1501" spans="1:10" x14ac:dyDescent="0.35">
      <c r="A1501" s="354"/>
      <c r="B1501" s="354"/>
      <c r="C1501" s="354"/>
      <c r="D1501" s="354"/>
      <c r="E1501" s="354" t="s">
        <v>275</v>
      </c>
      <c r="F1501" s="355">
        <v>165.43</v>
      </c>
      <c r="G1501" s="354" t="s">
        <v>276</v>
      </c>
      <c r="H1501" s="355">
        <v>0</v>
      </c>
      <c r="I1501" s="354" t="s">
        <v>277</v>
      </c>
      <c r="J1501" s="355">
        <v>165.43</v>
      </c>
    </row>
    <row r="1502" spans="1:10" ht="14.5" customHeight="1" x14ac:dyDescent="0.35">
      <c r="A1502" s="354"/>
      <c r="B1502" s="354"/>
      <c r="C1502" s="354"/>
      <c r="D1502" s="354"/>
      <c r="E1502" s="354" t="s">
        <v>278</v>
      </c>
      <c r="F1502" s="355">
        <v>291.5</v>
      </c>
      <c r="G1502" s="354"/>
      <c r="H1502" s="460" t="s">
        <v>279</v>
      </c>
      <c r="I1502" s="460"/>
      <c r="J1502" s="355">
        <v>1692.29</v>
      </c>
    </row>
    <row r="1503" spans="1:10" ht="15" thickBot="1" x14ac:dyDescent="0.4">
      <c r="A1503" s="333"/>
      <c r="B1503" s="333"/>
      <c r="C1503" s="333"/>
      <c r="D1503" s="333"/>
      <c r="E1503" s="333"/>
      <c r="F1503" s="333"/>
      <c r="G1503" s="333"/>
      <c r="H1503" s="335"/>
      <c r="I1503" s="333"/>
      <c r="J1503" s="334"/>
    </row>
    <row r="1504" spans="1:10" ht="15" thickTop="1" x14ac:dyDescent="0.35">
      <c r="A1504" s="332"/>
      <c r="B1504" s="332"/>
      <c r="C1504" s="332"/>
      <c r="D1504" s="332"/>
      <c r="E1504" s="332"/>
      <c r="F1504" s="332"/>
      <c r="G1504" s="332"/>
      <c r="H1504" s="332"/>
      <c r="I1504" s="332"/>
      <c r="J1504" s="332"/>
    </row>
    <row r="1505" spans="1:10" x14ac:dyDescent="0.35">
      <c r="A1505" s="298" t="s">
        <v>746</v>
      </c>
      <c r="B1505" s="300" t="s">
        <v>3</v>
      </c>
      <c r="C1505" s="298" t="s">
        <v>4</v>
      </c>
      <c r="D1505" s="298" t="s">
        <v>5</v>
      </c>
      <c r="E1505" s="461" t="s">
        <v>249</v>
      </c>
      <c r="F1505" s="461"/>
      <c r="G1505" s="299" t="s">
        <v>6</v>
      </c>
      <c r="H1505" s="300" t="s">
        <v>7</v>
      </c>
      <c r="I1505" s="300" t="s">
        <v>8</v>
      </c>
      <c r="J1505" s="300" t="s">
        <v>10</v>
      </c>
    </row>
    <row r="1506" spans="1:10" ht="37.5" x14ac:dyDescent="0.35">
      <c r="A1506" s="301" t="s">
        <v>246</v>
      </c>
      <c r="B1506" s="303" t="s">
        <v>747</v>
      </c>
      <c r="C1506" s="301" t="s">
        <v>214</v>
      </c>
      <c r="D1506" s="301" t="s">
        <v>748</v>
      </c>
      <c r="E1506" s="462" t="s">
        <v>2021</v>
      </c>
      <c r="F1506" s="462"/>
      <c r="G1506" s="302" t="s">
        <v>226</v>
      </c>
      <c r="H1506" s="305">
        <v>1</v>
      </c>
      <c r="I1506" s="304">
        <v>2531.5</v>
      </c>
      <c r="J1506" s="304">
        <v>2531.5</v>
      </c>
    </row>
    <row r="1507" spans="1:10" ht="25" x14ac:dyDescent="0.35">
      <c r="A1507" s="306" t="s">
        <v>251</v>
      </c>
      <c r="B1507" s="308" t="s">
        <v>1596</v>
      </c>
      <c r="C1507" s="306" t="s">
        <v>200</v>
      </c>
      <c r="D1507" s="306" t="s">
        <v>1597</v>
      </c>
      <c r="E1507" s="465" t="s">
        <v>254</v>
      </c>
      <c r="F1507" s="465"/>
      <c r="G1507" s="307" t="s">
        <v>201</v>
      </c>
      <c r="H1507" s="310">
        <v>0.2</v>
      </c>
      <c r="I1507" s="309">
        <v>33.799999999999997</v>
      </c>
      <c r="J1507" s="309">
        <v>6.76</v>
      </c>
    </row>
    <row r="1508" spans="1:10" ht="25" x14ac:dyDescent="0.35">
      <c r="A1508" s="306" t="s">
        <v>251</v>
      </c>
      <c r="B1508" s="308" t="s">
        <v>1598</v>
      </c>
      <c r="C1508" s="306" t="s">
        <v>200</v>
      </c>
      <c r="D1508" s="306" t="s">
        <v>1599</v>
      </c>
      <c r="E1508" s="465" t="s">
        <v>254</v>
      </c>
      <c r="F1508" s="465"/>
      <c r="G1508" s="307" t="s">
        <v>201</v>
      </c>
      <c r="H1508" s="310">
        <v>0.2</v>
      </c>
      <c r="I1508" s="309">
        <v>26.27</v>
      </c>
      <c r="J1508" s="309">
        <v>5.25</v>
      </c>
    </row>
    <row r="1509" spans="1:10" ht="25" x14ac:dyDescent="0.35">
      <c r="A1509" s="311" t="s">
        <v>260</v>
      </c>
      <c r="B1509" s="313" t="s">
        <v>2078</v>
      </c>
      <c r="C1509" s="311" t="s">
        <v>1803</v>
      </c>
      <c r="D1509" s="311" t="s">
        <v>2079</v>
      </c>
      <c r="E1509" s="463" t="s">
        <v>263</v>
      </c>
      <c r="F1509" s="463"/>
      <c r="G1509" s="312" t="s">
        <v>1834</v>
      </c>
      <c r="H1509" s="315">
        <v>1</v>
      </c>
      <c r="I1509" s="314">
        <v>2519.4899999999998</v>
      </c>
      <c r="J1509" s="314">
        <v>2519.4899999999998</v>
      </c>
    </row>
    <row r="1510" spans="1:10" x14ac:dyDescent="0.35">
      <c r="A1510" s="316"/>
      <c r="B1510" s="316"/>
      <c r="C1510" s="316"/>
      <c r="D1510" s="316"/>
      <c r="E1510" s="316" t="s">
        <v>275</v>
      </c>
      <c r="F1510" s="317">
        <v>8.3699999999999992</v>
      </c>
      <c r="G1510" s="316" t="s">
        <v>276</v>
      </c>
      <c r="H1510" s="317">
        <v>0</v>
      </c>
      <c r="I1510" s="316" t="s">
        <v>277</v>
      </c>
      <c r="J1510" s="317">
        <v>8.3699999999999992</v>
      </c>
    </row>
    <row r="1511" spans="1:10" x14ac:dyDescent="0.35">
      <c r="A1511" s="316"/>
      <c r="B1511" s="316"/>
      <c r="C1511" s="316"/>
      <c r="D1511" s="316"/>
      <c r="E1511" s="316" t="s">
        <v>278</v>
      </c>
      <c r="F1511" s="317">
        <v>526.79999999999995</v>
      </c>
      <c r="G1511" s="316"/>
      <c r="H1511" s="464" t="s">
        <v>279</v>
      </c>
      <c r="I1511" s="464"/>
      <c r="J1511" s="317">
        <v>3058.3</v>
      </c>
    </row>
    <row r="1512" spans="1:10" ht="15" thickBot="1" x14ac:dyDescent="0.4">
      <c r="A1512" s="333"/>
      <c r="B1512" s="333"/>
      <c r="C1512" s="333"/>
      <c r="D1512" s="333"/>
      <c r="E1512" s="333"/>
      <c r="F1512" s="333"/>
      <c r="G1512" s="333"/>
      <c r="H1512" s="335"/>
      <c r="I1512" s="333"/>
      <c r="J1512" s="334"/>
    </row>
    <row r="1513" spans="1:10" ht="15" thickTop="1" x14ac:dyDescent="0.35">
      <c r="A1513" s="332"/>
      <c r="B1513" s="332"/>
      <c r="C1513" s="332"/>
      <c r="D1513" s="332"/>
      <c r="E1513" s="332"/>
      <c r="F1513" s="332"/>
      <c r="G1513" s="332"/>
      <c r="H1513" s="332"/>
      <c r="I1513" s="332"/>
      <c r="J1513" s="332"/>
    </row>
    <row r="1514" spans="1:10" x14ac:dyDescent="0.35">
      <c r="A1514" s="298" t="s">
        <v>749</v>
      </c>
      <c r="B1514" s="300" t="s">
        <v>3</v>
      </c>
      <c r="C1514" s="298" t="s">
        <v>4</v>
      </c>
      <c r="D1514" s="298" t="s">
        <v>5</v>
      </c>
      <c r="E1514" s="461" t="s">
        <v>249</v>
      </c>
      <c r="F1514" s="461"/>
      <c r="G1514" s="299" t="s">
        <v>6</v>
      </c>
      <c r="H1514" s="300" t="s">
        <v>7</v>
      </c>
      <c r="I1514" s="300" t="s">
        <v>8</v>
      </c>
      <c r="J1514" s="300" t="s">
        <v>10</v>
      </c>
    </row>
    <row r="1515" spans="1:10" ht="37.5" x14ac:dyDescent="0.35">
      <c r="A1515" s="301" t="s">
        <v>246</v>
      </c>
      <c r="B1515" s="303" t="s">
        <v>750</v>
      </c>
      <c r="C1515" s="301" t="s">
        <v>200</v>
      </c>
      <c r="D1515" s="301" t="s">
        <v>751</v>
      </c>
      <c r="E1515" s="462" t="s">
        <v>2031</v>
      </c>
      <c r="F1515" s="462"/>
      <c r="G1515" s="302" t="s">
        <v>226</v>
      </c>
      <c r="H1515" s="305">
        <v>1</v>
      </c>
      <c r="I1515" s="304">
        <v>186.83</v>
      </c>
      <c r="J1515" s="304">
        <v>186.83</v>
      </c>
    </row>
    <row r="1516" spans="1:10" ht="25" x14ac:dyDescent="0.35">
      <c r="A1516" s="306" t="s">
        <v>251</v>
      </c>
      <c r="B1516" s="308" t="s">
        <v>1878</v>
      </c>
      <c r="C1516" s="306" t="s">
        <v>200</v>
      </c>
      <c r="D1516" s="306" t="s">
        <v>1879</v>
      </c>
      <c r="E1516" s="465" t="s">
        <v>254</v>
      </c>
      <c r="F1516" s="465"/>
      <c r="G1516" s="307" t="s">
        <v>201</v>
      </c>
      <c r="H1516" s="310">
        <v>0.38332529999999998</v>
      </c>
      <c r="I1516" s="309">
        <v>34.119999999999997</v>
      </c>
      <c r="J1516" s="309">
        <v>13.07</v>
      </c>
    </row>
    <row r="1517" spans="1:10" ht="25" x14ac:dyDescent="0.35">
      <c r="A1517" s="306" t="s">
        <v>251</v>
      </c>
      <c r="B1517" s="308" t="s">
        <v>256</v>
      </c>
      <c r="C1517" s="306" t="s">
        <v>200</v>
      </c>
      <c r="D1517" s="306" t="s">
        <v>247</v>
      </c>
      <c r="E1517" s="465" t="s">
        <v>254</v>
      </c>
      <c r="F1517" s="465"/>
      <c r="G1517" s="307" t="s">
        <v>201</v>
      </c>
      <c r="H1517" s="310">
        <v>0.14713499999999999</v>
      </c>
      <c r="I1517" s="309">
        <v>25.81</v>
      </c>
      <c r="J1517" s="309">
        <v>3.79</v>
      </c>
    </row>
    <row r="1518" spans="1:10" ht="25" x14ac:dyDescent="0.35">
      <c r="A1518" s="311" t="s">
        <v>260</v>
      </c>
      <c r="B1518" s="313" t="s">
        <v>2080</v>
      </c>
      <c r="C1518" s="311" t="s">
        <v>200</v>
      </c>
      <c r="D1518" s="311" t="s">
        <v>2081</v>
      </c>
      <c r="E1518" s="463" t="s">
        <v>263</v>
      </c>
      <c r="F1518" s="463"/>
      <c r="G1518" s="312" t="s">
        <v>226</v>
      </c>
      <c r="H1518" s="315">
        <v>1</v>
      </c>
      <c r="I1518" s="314">
        <v>161.15</v>
      </c>
      <c r="J1518" s="314">
        <v>161.15</v>
      </c>
    </row>
    <row r="1519" spans="1:10" x14ac:dyDescent="0.35">
      <c r="A1519" s="311" t="s">
        <v>260</v>
      </c>
      <c r="B1519" s="313" t="s">
        <v>2068</v>
      </c>
      <c r="C1519" s="311" t="s">
        <v>200</v>
      </c>
      <c r="D1519" s="311" t="s">
        <v>2069</v>
      </c>
      <c r="E1519" s="463" t="s">
        <v>263</v>
      </c>
      <c r="F1519" s="463"/>
      <c r="G1519" s="312" t="s">
        <v>264</v>
      </c>
      <c r="H1519" s="315">
        <v>0.19828799999999999</v>
      </c>
      <c r="I1519" s="314">
        <v>44.51</v>
      </c>
      <c r="J1519" s="314">
        <v>8.8257989000000006</v>
      </c>
    </row>
    <row r="1520" spans="1:10" x14ac:dyDescent="0.35">
      <c r="A1520" s="316"/>
      <c r="B1520" s="316"/>
      <c r="C1520" s="316"/>
      <c r="D1520" s="316"/>
      <c r="E1520" s="316" t="s">
        <v>275</v>
      </c>
      <c r="F1520" s="317">
        <v>11.85</v>
      </c>
      <c r="G1520" s="316" t="s">
        <v>276</v>
      </c>
      <c r="H1520" s="317">
        <v>0</v>
      </c>
      <c r="I1520" s="316" t="s">
        <v>277</v>
      </c>
      <c r="J1520" s="317">
        <v>11.85</v>
      </c>
    </row>
    <row r="1521" spans="1:10" x14ac:dyDescent="0.35">
      <c r="A1521" s="316"/>
      <c r="B1521" s="316"/>
      <c r="C1521" s="316"/>
      <c r="D1521" s="316"/>
      <c r="E1521" s="316" t="s">
        <v>278</v>
      </c>
      <c r="F1521" s="317">
        <v>38.869999999999997</v>
      </c>
      <c r="G1521" s="316"/>
      <c r="H1521" s="464" t="s">
        <v>279</v>
      </c>
      <c r="I1521" s="464"/>
      <c r="J1521" s="317">
        <v>225.7</v>
      </c>
    </row>
    <row r="1522" spans="1:10" ht="15" thickBot="1" x14ac:dyDescent="0.4">
      <c r="A1522" s="333"/>
      <c r="B1522" s="333"/>
      <c r="C1522" s="333"/>
      <c r="D1522" s="333"/>
      <c r="E1522" s="333"/>
      <c r="F1522" s="333"/>
      <c r="G1522" s="333"/>
      <c r="H1522" s="335"/>
      <c r="I1522" s="333"/>
      <c r="J1522" s="334"/>
    </row>
    <row r="1523" spans="1:10" ht="15" thickTop="1" x14ac:dyDescent="0.35">
      <c r="A1523" s="332"/>
      <c r="B1523" s="332"/>
      <c r="C1523" s="332"/>
      <c r="D1523" s="332"/>
      <c r="E1523" s="332"/>
      <c r="F1523" s="332"/>
      <c r="G1523" s="332"/>
      <c r="H1523" s="332"/>
      <c r="I1523" s="332"/>
      <c r="J1523" s="332"/>
    </row>
    <row r="1524" spans="1:10" x14ac:dyDescent="0.35">
      <c r="A1524" s="298" t="s">
        <v>752</v>
      </c>
      <c r="B1524" s="300" t="s">
        <v>3</v>
      </c>
      <c r="C1524" s="298" t="s">
        <v>4</v>
      </c>
      <c r="D1524" s="298" t="s">
        <v>5</v>
      </c>
      <c r="E1524" s="461" t="s">
        <v>249</v>
      </c>
      <c r="F1524" s="461"/>
      <c r="G1524" s="299" t="s">
        <v>6</v>
      </c>
      <c r="H1524" s="300" t="s">
        <v>7</v>
      </c>
      <c r="I1524" s="300" t="s">
        <v>8</v>
      </c>
      <c r="J1524" s="300" t="s">
        <v>10</v>
      </c>
    </row>
    <row r="1525" spans="1:10" ht="37.5" x14ac:dyDescent="0.35">
      <c r="A1525" s="301" t="s">
        <v>246</v>
      </c>
      <c r="B1525" s="303" t="s">
        <v>753</v>
      </c>
      <c r="C1525" s="301" t="s">
        <v>200</v>
      </c>
      <c r="D1525" s="301" t="s">
        <v>754</v>
      </c>
      <c r="E1525" s="462" t="s">
        <v>2031</v>
      </c>
      <c r="F1525" s="462"/>
      <c r="G1525" s="302" t="s">
        <v>226</v>
      </c>
      <c r="H1525" s="305">
        <v>1</v>
      </c>
      <c r="I1525" s="304">
        <v>128.66999999999999</v>
      </c>
      <c r="J1525" s="304">
        <v>128.66999999999999</v>
      </c>
    </row>
    <row r="1526" spans="1:10" ht="25" x14ac:dyDescent="0.35">
      <c r="A1526" s="306" t="s">
        <v>251</v>
      </c>
      <c r="B1526" s="308" t="s">
        <v>1596</v>
      </c>
      <c r="C1526" s="306" t="s">
        <v>200</v>
      </c>
      <c r="D1526" s="306" t="s">
        <v>1597</v>
      </c>
      <c r="E1526" s="465" t="s">
        <v>254</v>
      </c>
      <c r="F1526" s="465"/>
      <c r="G1526" s="307" t="s">
        <v>201</v>
      </c>
      <c r="H1526" s="310">
        <v>0.17668900000000001</v>
      </c>
      <c r="I1526" s="309">
        <v>33.799999999999997</v>
      </c>
      <c r="J1526" s="309">
        <v>5.97</v>
      </c>
    </row>
    <row r="1527" spans="1:10" ht="25" x14ac:dyDescent="0.35">
      <c r="A1527" s="306" t="s">
        <v>251</v>
      </c>
      <c r="B1527" s="308" t="s">
        <v>256</v>
      </c>
      <c r="C1527" s="306" t="s">
        <v>200</v>
      </c>
      <c r="D1527" s="306" t="s">
        <v>247</v>
      </c>
      <c r="E1527" s="465" t="s">
        <v>254</v>
      </c>
      <c r="F1527" s="465"/>
      <c r="G1527" s="307" t="s">
        <v>201</v>
      </c>
      <c r="H1527" s="310">
        <v>6.7820000000000005E-2</v>
      </c>
      <c r="I1527" s="309">
        <v>25.81</v>
      </c>
      <c r="J1527" s="309">
        <v>1.75</v>
      </c>
    </row>
    <row r="1528" spans="1:10" ht="37.5" x14ac:dyDescent="0.35">
      <c r="A1528" s="311" t="s">
        <v>260</v>
      </c>
      <c r="B1528" s="313" t="s">
        <v>2082</v>
      </c>
      <c r="C1528" s="311" t="s">
        <v>200</v>
      </c>
      <c r="D1528" s="311" t="s">
        <v>2083</v>
      </c>
      <c r="E1528" s="463" t="s">
        <v>263</v>
      </c>
      <c r="F1528" s="463"/>
      <c r="G1528" s="312" t="s">
        <v>226</v>
      </c>
      <c r="H1528" s="315">
        <v>1</v>
      </c>
      <c r="I1528" s="314">
        <v>120.95</v>
      </c>
      <c r="J1528" s="314">
        <v>120.95</v>
      </c>
    </row>
    <row r="1529" spans="1:10" x14ac:dyDescent="0.35">
      <c r="A1529" s="316"/>
      <c r="B1529" s="316"/>
      <c r="C1529" s="316"/>
      <c r="D1529" s="316"/>
      <c r="E1529" s="316" t="s">
        <v>275</v>
      </c>
      <c r="F1529" s="317">
        <v>5.47</v>
      </c>
      <c r="G1529" s="316" t="s">
        <v>276</v>
      </c>
      <c r="H1529" s="317">
        <v>0</v>
      </c>
      <c r="I1529" s="316" t="s">
        <v>277</v>
      </c>
      <c r="J1529" s="317">
        <v>5.47</v>
      </c>
    </row>
    <row r="1530" spans="1:10" x14ac:dyDescent="0.35">
      <c r="A1530" s="316"/>
      <c r="B1530" s="316"/>
      <c r="C1530" s="316"/>
      <c r="D1530" s="316"/>
      <c r="E1530" s="316" t="s">
        <v>278</v>
      </c>
      <c r="F1530" s="317">
        <v>26.77</v>
      </c>
      <c r="G1530" s="316"/>
      <c r="H1530" s="464" t="s">
        <v>279</v>
      </c>
      <c r="I1530" s="464"/>
      <c r="J1530" s="317">
        <v>155.44</v>
      </c>
    </row>
    <row r="1531" spans="1:10" ht="15" thickBot="1" x14ac:dyDescent="0.4">
      <c r="A1531" s="333"/>
      <c r="B1531" s="333"/>
      <c r="C1531" s="333"/>
      <c r="D1531" s="333"/>
      <c r="E1531" s="333"/>
      <c r="F1531" s="333"/>
      <c r="G1531" s="333"/>
      <c r="H1531" s="335"/>
      <c r="I1531" s="333"/>
      <c r="J1531" s="334"/>
    </row>
    <row r="1532" spans="1:10" ht="15" thickTop="1" x14ac:dyDescent="0.35">
      <c r="A1532" s="332"/>
      <c r="B1532" s="332"/>
      <c r="C1532" s="332"/>
      <c r="D1532" s="332"/>
      <c r="E1532" s="332"/>
      <c r="F1532" s="332"/>
      <c r="G1532" s="332"/>
      <c r="H1532" s="332"/>
      <c r="I1532" s="332"/>
      <c r="J1532" s="332"/>
    </row>
    <row r="1533" spans="1:10" x14ac:dyDescent="0.35">
      <c r="A1533" s="298" t="s">
        <v>755</v>
      </c>
      <c r="B1533" s="300" t="s">
        <v>3</v>
      </c>
      <c r="C1533" s="298" t="s">
        <v>4</v>
      </c>
      <c r="D1533" s="298" t="s">
        <v>5</v>
      </c>
      <c r="E1533" s="461" t="s">
        <v>249</v>
      </c>
      <c r="F1533" s="461"/>
      <c r="G1533" s="299" t="s">
        <v>6</v>
      </c>
      <c r="H1533" s="300" t="s">
        <v>7</v>
      </c>
      <c r="I1533" s="300" t="s">
        <v>8</v>
      </c>
      <c r="J1533" s="300" t="s">
        <v>10</v>
      </c>
    </row>
    <row r="1534" spans="1:10" ht="37.5" x14ac:dyDescent="0.35">
      <c r="A1534" s="301" t="s">
        <v>246</v>
      </c>
      <c r="B1534" s="303" t="s">
        <v>756</v>
      </c>
      <c r="C1534" s="301" t="s">
        <v>200</v>
      </c>
      <c r="D1534" s="301" t="s">
        <v>757</v>
      </c>
      <c r="E1534" s="462" t="s">
        <v>2031</v>
      </c>
      <c r="F1534" s="462"/>
      <c r="G1534" s="302" t="s">
        <v>226</v>
      </c>
      <c r="H1534" s="305">
        <v>1</v>
      </c>
      <c r="I1534" s="304">
        <v>55.56</v>
      </c>
      <c r="J1534" s="304">
        <v>55.56</v>
      </c>
    </row>
    <row r="1535" spans="1:10" ht="25" x14ac:dyDescent="0.35">
      <c r="A1535" s="306" t="s">
        <v>251</v>
      </c>
      <c r="B1535" s="308" t="s">
        <v>1596</v>
      </c>
      <c r="C1535" s="306" t="s">
        <v>200</v>
      </c>
      <c r="D1535" s="306" t="s">
        <v>1597</v>
      </c>
      <c r="E1535" s="465" t="s">
        <v>254</v>
      </c>
      <c r="F1535" s="465"/>
      <c r="G1535" s="307" t="s">
        <v>201</v>
      </c>
      <c r="H1535" s="310">
        <v>0.16171540000000001</v>
      </c>
      <c r="I1535" s="309">
        <v>33.799999999999997</v>
      </c>
      <c r="J1535" s="309">
        <v>5.46</v>
      </c>
    </row>
    <row r="1536" spans="1:10" ht="25" x14ac:dyDescent="0.35">
      <c r="A1536" s="306" t="s">
        <v>251</v>
      </c>
      <c r="B1536" s="308" t="s">
        <v>256</v>
      </c>
      <c r="C1536" s="306" t="s">
        <v>200</v>
      </c>
      <c r="D1536" s="306" t="s">
        <v>247</v>
      </c>
      <c r="E1536" s="465" t="s">
        <v>254</v>
      </c>
      <c r="F1536" s="465"/>
      <c r="G1536" s="307" t="s">
        <v>201</v>
      </c>
      <c r="H1536" s="310">
        <v>6.2072599999999999E-2</v>
      </c>
      <c r="I1536" s="309">
        <v>25.81</v>
      </c>
      <c r="J1536" s="309">
        <v>1.6</v>
      </c>
    </row>
    <row r="1537" spans="1:10" ht="25" x14ac:dyDescent="0.35">
      <c r="A1537" s="311" t="s">
        <v>260</v>
      </c>
      <c r="B1537" s="313" t="s">
        <v>2032</v>
      </c>
      <c r="C1537" s="311" t="s">
        <v>200</v>
      </c>
      <c r="D1537" s="311" t="s">
        <v>2033</v>
      </c>
      <c r="E1537" s="463" t="s">
        <v>263</v>
      </c>
      <c r="F1537" s="463"/>
      <c r="G1537" s="312" t="s">
        <v>226</v>
      </c>
      <c r="H1537" s="315">
        <v>2.1000000000000001E-2</v>
      </c>
      <c r="I1537" s="314">
        <v>3.94</v>
      </c>
      <c r="J1537" s="314">
        <v>8.2739999999999994E-2</v>
      </c>
    </row>
    <row r="1538" spans="1:10" ht="37.5" x14ac:dyDescent="0.35">
      <c r="A1538" s="311" t="s">
        <v>260</v>
      </c>
      <c r="B1538" s="313" t="s">
        <v>2084</v>
      </c>
      <c r="C1538" s="311" t="s">
        <v>200</v>
      </c>
      <c r="D1538" s="311" t="s">
        <v>2085</v>
      </c>
      <c r="E1538" s="463" t="s">
        <v>263</v>
      </c>
      <c r="F1538" s="463"/>
      <c r="G1538" s="312" t="s">
        <v>226</v>
      </c>
      <c r="H1538" s="315">
        <v>1</v>
      </c>
      <c r="I1538" s="314">
        <v>48.42</v>
      </c>
      <c r="J1538" s="314">
        <v>48.42</v>
      </c>
    </row>
    <row r="1539" spans="1:10" x14ac:dyDescent="0.35">
      <c r="A1539" s="316"/>
      <c r="B1539" s="316"/>
      <c r="C1539" s="316"/>
      <c r="D1539" s="316"/>
      <c r="E1539" s="316" t="s">
        <v>275</v>
      </c>
      <c r="F1539" s="317">
        <v>5</v>
      </c>
      <c r="G1539" s="316" t="s">
        <v>276</v>
      </c>
      <c r="H1539" s="317">
        <v>0</v>
      </c>
      <c r="I1539" s="316" t="s">
        <v>277</v>
      </c>
      <c r="J1539" s="317">
        <v>5</v>
      </c>
    </row>
    <row r="1540" spans="1:10" x14ac:dyDescent="0.35">
      <c r="A1540" s="316"/>
      <c r="B1540" s="316"/>
      <c r="C1540" s="316"/>
      <c r="D1540" s="316"/>
      <c r="E1540" s="316" t="s">
        <v>278</v>
      </c>
      <c r="F1540" s="317">
        <v>11.56</v>
      </c>
      <c r="G1540" s="316"/>
      <c r="H1540" s="464" t="s">
        <v>279</v>
      </c>
      <c r="I1540" s="464"/>
      <c r="J1540" s="317">
        <v>67.12</v>
      </c>
    </row>
    <row r="1541" spans="1:10" ht="15" thickBot="1" x14ac:dyDescent="0.4">
      <c r="A1541" s="333"/>
      <c r="B1541" s="333"/>
      <c r="C1541" s="333"/>
      <c r="D1541" s="333"/>
      <c r="E1541" s="333"/>
      <c r="F1541" s="333"/>
      <c r="G1541" s="333"/>
      <c r="H1541" s="335"/>
      <c r="I1541" s="333"/>
      <c r="J1541" s="334"/>
    </row>
    <row r="1542" spans="1:10" ht="15" thickTop="1" x14ac:dyDescent="0.35">
      <c r="A1542" s="332"/>
      <c r="B1542" s="332"/>
      <c r="C1542" s="332"/>
      <c r="D1542" s="332"/>
      <c r="E1542" s="332"/>
      <c r="F1542" s="332"/>
      <c r="G1542" s="332"/>
      <c r="H1542" s="332"/>
      <c r="I1542" s="332"/>
      <c r="J1542" s="332"/>
    </row>
    <row r="1543" spans="1:10" x14ac:dyDescent="0.35">
      <c r="A1543" s="341" t="s">
        <v>758</v>
      </c>
      <c r="B1543" s="342" t="s">
        <v>3</v>
      </c>
      <c r="C1543" s="341" t="s">
        <v>4</v>
      </c>
      <c r="D1543" s="341" t="s">
        <v>5</v>
      </c>
      <c r="E1543" s="457" t="s">
        <v>249</v>
      </c>
      <c r="F1543" s="457"/>
      <c r="G1543" s="343" t="s">
        <v>6</v>
      </c>
      <c r="H1543" s="342" t="s">
        <v>7</v>
      </c>
      <c r="I1543" s="342" t="s">
        <v>8</v>
      </c>
      <c r="J1543" s="342" t="s">
        <v>10</v>
      </c>
    </row>
    <row r="1544" spans="1:10" ht="14.5" customHeight="1" x14ac:dyDescent="0.35">
      <c r="A1544" s="344" t="s">
        <v>246</v>
      </c>
      <c r="B1544" s="345" t="s">
        <v>759</v>
      </c>
      <c r="C1544" s="344" t="s">
        <v>214</v>
      </c>
      <c r="D1544" s="344" t="s">
        <v>760</v>
      </c>
      <c r="E1544" s="458" t="s">
        <v>2086</v>
      </c>
      <c r="F1544" s="458"/>
      <c r="G1544" s="346" t="s">
        <v>226</v>
      </c>
      <c r="H1544" s="347">
        <v>1</v>
      </c>
      <c r="I1544" s="348">
        <v>785</v>
      </c>
      <c r="J1544" s="348">
        <v>785</v>
      </c>
    </row>
    <row r="1545" spans="1:10" ht="26.5" customHeight="1" x14ac:dyDescent="0.35">
      <c r="A1545" s="349" t="s">
        <v>251</v>
      </c>
      <c r="B1545" s="350" t="s">
        <v>1596</v>
      </c>
      <c r="C1545" s="349" t="s">
        <v>200</v>
      </c>
      <c r="D1545" s="349" t="s">
        <v>1597</v>
      </c>
      <c r="E1545" s="459" t="s">
        <v>254</v>
      </c>
      <c r="F1545" s="459"/>
      <c r="G1545" s="351" t="s">
        <v>201</v>
      </c>
      <c r="H1545" s="352">
        <v>0.3</v>
      </c>
      <c r="I1545" s="353">
        <v>33.799999999999997</v>
      </c>
      <c r="J1545" s="353">
        <v>10.14</v>
      </c>
    </row>
    <row r="1546" spans="1:10" ht="26.5" customHeight="1" x14ac:dyDescent="0.35">
      <c r="A1546" s="349" t="s">
        <v>251</v>
      </c>
      <c r="B1546" s="350" t="s">
        <v>1598</v>
      </c>
      <c r="C1546" s="349" t="s">
        <v>200</v>
      </c>
      <c r="D1546" s="349" t="s">
        <v>1599</v>
      </c>
      <c r="E1546" s="459" t="s">
        <v>254</v>
      </c>
      <c r="F1546" s="459"/>
      <c r="G1546" s="351" t="s">
        <v>201</v>
      </c>
      <c r="H1546" s="352">
        <v>0.5</v>
      </c>
      <c r="I1546" s="353">
        <v>26.27</v>
      </c>
      <c r="J1546" s="353">
        <v>13.13</v>
      </c>
    </row>
    <row r="1547" spans="1:10" x14ac:dyDescent="0.35">
      <c r="A1547" s="356" t="s">
        <v>260</v>
      </c>
      <c r="B1547" s="357" t="s">
        <v>2842</v>
      </c>
      <c r="C1547" s="356" t="s">
        <v>1803</v>
      </c>
      <c r="D1547" s="356" t="s">
        <v>2843</v>
      </c>
      <c r="E1547" s="475" t="s">
        <v>263</v>
      </c>
      <c r="F1547" s="475"/>
      <c r="G1547" s="358" t="s">
        <v>1991</v>
      </c>
      <c r="H1547" s="359">
        <v>0.28000000000000003</v>
      </c>
      <c r="I1547" s="360">
        <v>0.31</v>
      </c>
      <c r="J1547" s="360">
        <v>8.6800000000000002E-2</v>
      </c>
    </row>
    <row r="1548" spans="1:10" x14ac:dyDescent="0.35">
      <c r="A1548" s="356" t="s">
        <v>260</v>
      </c>
      <c r="B1548" s="357" t="s">
        <v>2848</v>
      </c>
      <c r="C1548" s="356" t="s">
        <v>1803</v>
      </c>
      <c r="D1548" s="356" t="s">
        <v>2849</v>
      </c>
      <c r="E1548" s="475" t="s">
        <v>263</v>
      </c>
      <c r="F1548" s="475"/>
      <c r="G1548" s="358" t="s">
        <v>1834</v>
      </c>
      <c r="H1548" s="359">
        <v>1</v>
      </c>
      <c r="I1548" s="360">
        <v>761.65</v>
      </c>
      <c r="J1548" s="360">
        <v>761.65</v>
      </c>
    </row>
    <row r="1549" spans="1:10" x14ac:dyDescent="0.35">
      <c r="A1549" s="354"/>
      <c r="B1549" s="354"/>
      <c r="C1549" s="354"/>
      <c r="D1549" s="354"/>
      <c r="E1549" s="354" t="s">
        <v>275</v>
      </c>
      <c r="F1549" s="355">
        <v>16</v>
      </c>
      <c r="G1549" s="354" t="s">
        <v>276</v>
      </c>
      <c r="H1549" s="355">
        <v>0</v>
      </c>
      <c r="I1549" s="354" t="s">
        <v>277</v>
      </c>
      <c r="J1549" s="355">
        <v>16</v>
      </c>
    </row>
    <row r="1550" spans="1:10" ht="14.5" customHeight="1" x14ac:dyDescent="0.35">
      <c r="A1550" s="354"/>
      <c r="B1550" s="354"/>
      <c r="C1550" s="354"/>
      <c r="D1550" s="354"/>
      <c r="E1550" s="354" t="s">
        <v>278</v>
      </c>
      <c r="F1550" s="355">
        <v>163.35</v>
      </c>
      <c r="G1550" s="354"/>
      <c r="H1550" s="460" t="s">
        <v>279</v>
      </c>
      <c r="I1550" s="460"/>
      <c r="J1550" s="355">
        <v>948.35</v>
      </c>
    </row>
    <row r="1551" spans="1:10" ht="15" thickBot="1" x14ac:dyDescent="0.4">
      <c r="A1551" s="333"/>
      <c r="B1551" s="333"/>
      <c r="C1551" s="333"/>
      <c r="D1551" s="333"/>
      <c r="E1551" s="333"/>
      <c r="F1551" s="333"/>
      <c r="G1551" s="333"/>
      <c r="H1551" s="335"/>
      <c r="I1551" s="333"/>
      <c r="J1551" s="334"/>
    </row>
    <row r="1552" spans="1:10" ht="15" thickTop="1" x14ac:dyDescent="0.35">
      <c r="A1552" s="332"/>
      <c r="B1552" s="332"/>
      <c r="C1552" s="332"/>
      <c r="D1552" s="332"/>
      <c r="E1552" s="332"/>
      <c r="F1552" s="332"/>
      <c r="G1552" s="332"/>
      <c r="H1552" s="332"/>
      <c r="I1552" s="332"/>
      <c r="J1552" s="332"/>
    </row>
    <row r="1553" spans="1:10" x14ac:dyDescent="0.35">
      <c r="A1553" s="341" t="s">
        <v>761</v>
      </c>
      <c r="B1553" s="342" t="s">
        <v>3</v>
      </c>
      <c r="C1553" s="341" t="s">
        <v>4</v>
      </c>
      <c r="D1553" s="341" t="s">
        <v>5</v>
      </c>
      <c r="E1553" s="457" t="s">
        <v>249</v>
      </c>
      <c r="F1553" s="457"/>
      <c r="G1553" s="343" t="s">
        <v>6</v>
      </c>
      <c r="H1553" s="342" t="s">
        <v>7</v>
      </c>
      <c r="I1553" s="342" t="s">
        <v>8</v>
      </c>
      <c r="J1553" s="342" t="s">
        <v>10</v>
      </c>
    </row>
    <row r="1554" spans="1:10" ht="26.5" customHeight="1" x14ac:dyDescent="0.35">
      <c r="A1554" s="344" t="s">
        <v>246</v>
      </c>
      <c r="B1554" s="345" t="s">
        <v>762</v>
      </c>
      <c r="C1554" s="344" t="s">
        <v>214</v>
      </c>
      <c r="D1554" s="344" t="s">
        <v>763</v>
      </c>
      <c r="E1554" s="458" t="s">
        <v>2086</v>
      </c>
      <c r="F1554" s="458"/>
      <c r="G1554" s="346" t="s">
        <v>226</v>
      </c>
      <c r="H1554" s="347">
        <v>1</v>
      </c>
      <c r="I1554" s="348">
        <v>329.27</v>
      </c>
      <c r="J1554" s="348">
        <v>329.27</v>
      </c>
    </row>
    <row r="1555" spans="1:10" ht="26.5" customHeight="1" x14ac:dyDescent="0.35">
      <c r="A1555" s="349" t="s">
        <v>251</v>
      </c>
      <c r="B1555" s="350" t="s">
        <v>1598</v>
      </c>
      <c r="C1555" s="349" t="s">
        <v>200</v>
      </c>
      <c r="D1555" s="349" t="s">
        <v>1599</v>
      </c>
      <c r="E1555" s="459" t="s">
        <v>254</v>
      </c>
      <c r="F1555" s="459"/>
      <c r="G1555" s="351" t="s">
        <v>201</v>
      </c>
      <c r="H1555" s="352">
        <v>1.4</v>
      </c>
      <c r="I1555" s="353">
        <v>26.27</v>
      </c>
      <c r="J1555" s="353">
        <v>36.770000000000003</v>
      </c>
    </row>
    <row r="1556" spans="1:10" ht="26.5" customHeight="1" x14ac:dyDescent="0.35">
      <c r="A1556" s="349" t="s">
        <v>251</v>
      </c>
      <c r="B1556" s="350" t="s">
        <v>1596</v>
      </c>
      <c r="C1556" s="349" t="s">
        <v>200</v>
      </c>
      <c r="D1556" s="349" t="s">
        <v>1597</v>
      </c>
      <c r="E1556" s="459" t="s">
        <v>254</v>
      </c>
      <c r="F1556" s="459"/>
      <c r="G1556" s="351" t="s">
        <v>201</v>
      </c>
      <c r="H1556" s="352">
        <v>1.4</v>
      </c>
      <c r="I1556" s="353">
        <v>33.799999999999997</v>
      </c>
      <c r="J1556" s="353">
        <v>47.32</v>
      </c>
    </row>
    <row r="1557" spans="1:10" ht="25" x14ac:dyDescent="0.35">
      <c r="A1557" s="356" t="s">
        <v>260</v>
      </c>
      <c r="B1557" s="357" t="s">
        <v>2089</v>
      </c>
      <c r="C1557" s="356" t="s">
        <v>1803</v>
      </c>
      <c r="D1557" s="356" t="s">
        <v>2090</v>
      </c>
      <c r="E1557" s="475" t="s">
        <v>263</v>
      </c>
      <c r="F1557" s="475"/>
      <c r="G1557" s="358" t="s">
        <v>1834</v>
      </c>
      <c r="H1557" s="359">
        <v>1</v>
      </c>
      <c r="I1557" s="360">
        <v>244.89</v>
      </c>
      <c r="J1557" s="360">
        <v>244.89</v>
      </c>
    </row>
    <row r="1558" spans="1:10" x14ac:dyDescent="0.35">
      <c r="A1558" s="356" t="s">
        <v>260</v>
      </c>
      <c r="B1558" s="357" t="s">
        <v>2842</v>
      </c>
      <c r="C1558" s="356" t="s">
        <v>1803</v>
      </c>
      <c r="D1558" s="356" t="s">
        <v>2843</v>
      </c>
      <c r="E1558" s="475" t="s">
        <v>263</v>
      </c>
      <c r="F1558" s="475"/>
      <c r="G1558" s="358" t="s">
        <v>1991</v>
      </c>
      <c r="H1558" s="359">
        <v>0.94</v>
      </c>
      <c r="I1558" s="360">
        <v>0.31</v>
      </c>
      <c r="J1558" s="360">
        <v>0.29139999999999999</v>
      </c>
    </row>
    <row r="1559" spans="1:10" x14ac:dyDescent="0.35">
      <c r="A1559" s="354"/>
      <c r="B1559" s="354"/>
      <c r="C1559" s="354"/>
      <c r="D1559" s="354"/>
      <c r="E1559" s="354" t="s">
        <v>275</v>
      </c>
      <c r="F1559" s="355">
        <v>58.66</v>
      </c>
      <c r="G1559" s="354" t="s">
        <v>276</v>
      </c>
      <c r="H1559" s="355">
        <v>0</v>
      </c>
      <c r="I1559" s="354" t="s">
        <v>277</v>
      </c>
      <c r="J1559" s="355">
        <v>58.66</v>
      </c>
    </row>
    <row r="1560" spans="1:10" ht="14.5" customHeight="1" x14ac:dyDescent="0.35">
      <c r="A1560" s="354"/>
      <c r="B1560" s="354"/>
      <c r="C1560" s="354"/>
      <c r="D1560" s="354"/>
      <c r="E1560" s="354" t="s">
        <v>278</v>
      </c>
      <c r="F1560" s="355">
        <v>68.52</v>
      </c>
      <c r="G1560" s="354"/>
      <c r="H1560" s="460" t="s">
        <v>279</v>
      </c>
      <c r="I1560" s="460"/>
      <c r="J1560" s="355">
        <v>397.79</v>
      </c>
    </row>
    <row r="1561" spans="1:10" ht="15" thickBot="1" x14ac:dyDescent="0.4">
      <c r="A1561" s="333"/>
      <c r="B1561" s="333"/>
      <c r="C1561" s="333"/>
      <c r="D1561" s="333"/>
      <c r="E1561" s="333"/>
      <c r="F1561" s="333"/>
      <c r="G1561" s="333"/>
      <c r="H1561" s="335"/>
      <c r="I1561" s="333"/>
      <c r="J1561" s="334"/>
    </row>
    <row r="1562" spans="1:10" ht="15" thickTop="1" x14ac:dyDescent="0.35">
      <c r="A1562" s="332"/>
      <c r="B1562" s="332"/>
      <c r="C1562" s="332"/>
      <c r="D1562" s="332"/>
      <c r="E1562" s="332"/>
      <c r="F1562" s="332"/>
      <c r="G1562" s="332"/>
      <c r="H1562" s="332"/>
      <c r="I1562" s="332"/>
      <c r="J1562" s="332"/>
    </row>
    <row r="1563" spans="1:10" x14ac:dyDescent="0.35">
      <c r="A1563" s="298" t="s">
        <v>764</v>
      </c>
      <c r="B1563" s="300" t="s">
        <v>3</v>
      </c>
      <c r="C1563" s="298" t="s">
        <v>4</v>
      </c>
      <c r="D1563" s="298" t="s">
        <v>5</v>
      </c>
      <c r="E1563" s="461" t="s">
        <v>249</v>
      </c>
      <c r="F1563" s="461"/>
      <c r="G1563" s="299" t="s">
        <v>6</v>
      </c>
      <c r="H1563" s="300" t="s">
        <v>7</v>
      </c>
      <c r="I1563" s="300" t="s">
        <v>8</v>
      </c>
      <c r="J1563" s="300" t="s">
        <v>10</v>
      </c>
    </row>
    <row r="1564" spans="1:10" ht="37.5" x14ac:dyDescent="0.35">
      <c r="A1564" s="301" t="s">
        <v>246</v>
      </c>
      <c r="B1564" s="303" t="s">
        <v>765</v>
      </c>
      <c r="C1564" s="301" t="s">
        <v>214</v>
      </c>
      <c r="D1564" s="301" t="s">
        <v>766</v>
      </c>
      <c r="E1564" s="462" t="s">
        <v>2086</v>
      </c>
      <c r="F1564" s="462"/>
      <c r="G1564" s="302" t="s">
        <v>226</v>
      </c>
      <c r="H1564" s="305">
        <v>1</v>
      </c>
      <c r="I1564" s="304">
        <v>274.83999999999997</v>
      </c>
      <c r="J1564" s="304">
        <v>274.83999999999997</v>
      </c>
    </row>
    <row r="1565" spans="1:10" ht="25" x14ac:dyDescent="0.35">
      <c r="A1565" s="306" t="s">
        <v>251</v>
      </c>
      <c r="B1565" s="308" t="s">
        <v>256</v>
      </c>
      <c r="C1565" s="306" t="s">
        <v>200</v>
      </c>
      <c r="D1565" s="306" t="s">
        <v>247</v>
      </c>
      <c r="E1565" s="465" t="s">
        <v>254</v>
      </c>
      <c r="F1565" s="465"/>
      <c r="G1565" s="307" t="s">
        <v>201</v>
      </c>
      <c r="H1565" s="310">
        <v>0.5</v>
      </c>
      <c r="I1565" s="309">
        <v>25.81</v>
      </c>
      <c r="J1565" s="309">
        <v>12.9</v>
      </c>
    </row>
    <row r="1566" spans="1:10" ht="25" x14ac:dyDescent="0.35">
      <c r="A1566" s="306" t="s">
        <v>251</v>
      </c>
      <c r="B1566" s="308" t="s">
        <v>1596</v>
      </c>
      <c r="C1566" s="306" t="s">
        <v>200</v>
      </c>
      <c r="D1566" s="306" t="s">
        <v>1597</v>
      </c>
      <c r="E1566" s="465" t="s">
        <v>254</v>
      </c>
      <c r="F1566" s="465"/>
      <c r="G1566" s="307" t="s">
        <v>201</v>
      </c>
      <c r="H1566" s="310">
        <v>0.5</v>
      </c>
      <c r="I1566" s="309">
        <v>33.799999999999997</v>
      </c>
      <c r="J1566" s="309">
        <v>16.899999999999999</v>
      </c>
    </row>
    <row r="1567" spans="1:10" x14ac:dyDescent="0.35">
      <c r="A1567" s="311" t="s">
        <v>260</v>
      </c>
      <c r="B1567" s="313" t="s">
        <v>2087</v>
      </c>
      <c r="C1567" s="311" t="s">
        <v>1803</v>
      </c>
      <c r="D1567" s="311" t="s">
        <v>2088</v>
      </c>
      <c r="E1567" s="463" t="s">
        <v>263</v>
      </c>
      <c r="F1567" s="463"/>
      <c r="G1567" s="312" t="s">
        <v>1991</v>
      </c>
      <c r="H1567" s="315">
        <v>0.5</v>
      </c>
      <c r="I1567" s="314">
        <v>0.31</v>
      </c>
      <c r="J1567" s="314">
        <v>0.155</v>
      </c>
    </row>
    <row r="1568" spans="1:10" ht="25" x14ac:dyDescent="0.35">
      <c r="A1568" s="311" t="s">
        <v>260</v>
      </c>
      <c r="B1568" s="313" t="s">
        <v>2089</v>
      </c>
      <c r="C1568" s="311" t="s">
        <v>1803</v>
      </c>
      <c r="D1568" s="311" t="s">
        <v>2090</v>
      </c>
      <c r="E1568" s="463" t="s">
        <v>263</v>
      </c>
      <c r="F1568" s="463"/>
      <c r="G1568" s="312" t="s">
        <v>1834</v>
      </c>
      <c r="H1568" s="315">
        <v>1</v>
      </c>
      <c r="I1568" s="314">
        <v>244.89</v>
      </c>
      <c r="J1568" s="314">
        <v>244.89</v>
      </c>
    </row>
    <row r="1569" spans="1:10" x14ac:dyDescent="0.35">
      <c r="A1569" s="316"/>
      <c r="B1569" s="316"/>
      <c r="C1569" s="316"/>
      <c r="D1569" s="316"/>
      <c r="E1569" s="316" t="s">
        <v>275</v>
      </c>
      <c r="F1569" s="317">
        <v>20.55</v>
      </c>
      <c r="G1569" s="316" t="s">
        <v>276</v>
      </c>
      <c r="H1569" s="317">
        <v>0</v>
      </c>
      <c r="I1569" s="316" t="s">
        <v>277</v>
      </c>
      <c r="J1569" s="317">
        <v>20.55</v>
      </c>
    </row>
    <row r="1570" spans="1:10" x14ac:dyDescent="0.35">
      <c r="A1570" s="316"/>
      <c r="B1570" s="316"/>
      <c r="C1570" s="316"/>
      <c r="D1570" s="316"/>
      <c r="E1570" s="316" t="s">
        <v>278</v>
      </c>
      <c r="F1570" s="317">
        <v>57.19</v>
      </c>
      <c r="G1570" s="316"/>
      <c r="H1570" s="464" t="s">
        <v>279</v>
      </c>
      <c r="I1570" s="464"/>
      <c r="J1570" s="317">
        <v>332.03</v>
      </c>
    </row>
    <row r="1571" spans="1:10" ht="15" thickBot="1" x14ac:dyDescent="0.4">
      <c r="A1571" s="333"/>
      <c r="B1571" s="333"/>
      <c r="C1571" s="333"/>
      <c r="D1571" s="333"/>
      <c r="E1571" s="333"/>
      <c r="F1571" s="333"/>
      <c r="G1571" s="333"/>
      <c r="H1571" s="335"/>
      <c r="I1571" s="333"/>
      <c r="J1571" s="334"/>
    </row>
    <row r="1572" spans="1:10" ht="15" thickTop="1" x14ac:dyDescent="0.35">
      <c r="A1572" s="332"/>
      <c r="B1572" s="332"/>
      <c r="C1572" s="332"/>
      <c r="D1572" s="332"/>
      <c r="E1572" s="332"/>
      <c r="F1572" s="332"/>
      <c r="G1572" s="332"/>
      <c r="H1572" s="332"/>
      <c r="I1572" s="332"/>
      <c r="J1572" s="332"/>
    </row>
    <row r="1573" spans="1:10" x14ac:dyDescent="0.35">
      <c r="A1573" s="298" t="s">
        <v>767</v>
      </c>
      <c r="B1573" s="300" t="s">
        <v>3</v>
      </c>
      <c r="C1573" s="298" t="s">
        <v>4</v>
      </c>
      <c r="D1573" s="298" t="s">
        <v>5</v>
      </c>
      <c r="E1573" s="461" t="s">
        <v>249</v>
      </c>
      <c r="F1573" s="461"/>
      <c r="G1573" s="299" t="s">
        <v>6</v>
      </c>
      <c r="H1573" s="300" t="s">
        <v>7</v>
      </c>
      <c r="I1573" s="300" t="s">
        <v>8</v>
      </c>
      <c r="J1573" s="300" t="s">
        <v>10</v>
      </c>
    </row>
    <row r="1574" spans="1:10" ht="50" x14ac:dyDescent="0.35">
      <c r="A1574" s="301" t="s">
        <v>246</v>
      </c>
      <c r="B1574" s="303" t="s">
        <v>768</v>
      </c>
      <c r="C1574" s="301" t="s">
        <v>214</v>
      </c>
      <c r="D1574" s="301" t="s">
        <v>769</v>
      </c>
      <c r="E1574" s="462" t="s">
        <v>2086</v>
      </c>
      <c r="F1574" s="462"/>
      <c r="G1574" s="302" t="s">
        <v>226</v>
      </c>
      <c r="H1574" s="305">
        <v>1</v>
      </c>
      <c r="I1574" s="304">
        <v>420.3</v>
      </c>
      <c r="J1574" s="304">
        <v>420.3</v>
      </c>
    </row>
    <row r="1575" spans="1:10" ht="25" x14ac:dyDescent="0.35">
      <c r="A1575" s="306" t="s">
        <v>251</v>
      </c>
      <c r="B1575" s="308" t="s">
        <v>256</v>
      </c>
      <c r="C1575" s="306" t="s">
        <v>200</v>
      </c>
      <c r="D1575" s="306" t="s">
        <v>247</v>
      </c>
      <c r="E1575" s="465" t="s">
        <v>254</v>
      </c>
      <c r="F1575" s="465"/>
      <c r="G1575" s="307" t="s">
        <v>201</v>
      </c>
      <c r="H1575" s="310">
        <v>3.89</v>
      </c>
      <c r="I1575" s="309">
        <v>25.81</v>
      </c>
      <c r="J1575" s="309">
        <v>100.4</v>
      </c>
    </row>
    <row r="1576" spans="1:10" ht="25" x14ac:dyDescent="0.35">
      <c r="A1576" s="306" t="s">
        <v>251</v>
      </c>
      <c r="B1576" s="308" t="s">
        <v>1596</v>
      </c>
      <c r="C1576" s="306" t="s">
        <v>200</v>
      </c>
      <c r="D1576" s="306" t="s">
        <v>1597</v>
      </c>
      <c r="E1576" s="465" t="s">
        <v>254</v>
      </c>
      <c r="F1576" s="465"/>
      <c r="G1576" s="307" t="s">
        <v>201</v>
      </c>
      <c r="H1576" s="310">
        <v>0.5</v>
      </c>
      <c r="I1576" s="309">
        <v>33.799999999999997</v>
      </c>
      <c r="J1576" s="309">
        <v>16.899999999999999</v>
      </c>
    </row>
    <row r="1577" spans="1:10" ht="37.5" x14ac:dyDescent="0.35">
      <c r="A1577" s="311" t="s">
        <v>260</v>
      </c>
      <c r="B1577" s="313" t="s">
        <v>2091</v>
      </c>
      <c r="C1577" s="311" t="s">
        <v>200</v>
      </c>
      <c r="D1577" s="311" t="s">
        <v>2092</v>
      </c>
      <c r="E1577" s="463" t="s">
        <v>1986</v>
      </c>
      <c r="F1577" s="463"/>
      <c r="G1577" s="312" t="s">
        <v>226</v>
      </c>
      <c r="H1577" s="315">
        <v>1</v>
      </c>
      <c r="I1577" s="314">
        <v>17.05</v>
      </c>
      <c r="J1577" s="314">
        <v>17.05</v>
      </c>
    </row>
    <row r="1578" spans="1:10" x14ac:dyDescent="0.35">
      <c r="A1578" s="311" t="s">
        <v>260</v>
      </c>
      <c r="B1578" s="313" t="s">
        <v>2087</v>
      </c>
      <c r="C1578" s="311" t="s">
        <v>1803</v>
      </c>
      <c r="D1578" s="311" t="s">
        <v>2088</v>
      </c>
      <c r="E1578" s="463" t="s">
        <v>263</v>
      </c>
      <c r="F1578" s="463"/>
      <c r="G1578" s="312" t="s">
        <v>1991</v>
      </c>
      <c r="H1578" s="315">
        <v>0.5</v>
      </c>
      <c r="I1578" s="314">
        <v>0.31</v>
      </c>
      <c r="J1578" s="314">
        <v>0.155</v>
      </c>
    </row>
    <row r="1579" spans="1:10" ht="25" x14ac:dyDescent="0.35">
      <c r="A1579" s="311" t="s">
        <v>260</v>
      </c>
      <c r="B1579" s="313" t="s">
        <v>2093</v>
      </c>
      <c r="C1579" s="311" t="s">
        <v>1803</v>
      </c>
      <c r="D1579" s="311" t="s">
        <v>2094</v>
      </c>
      <c r="E1579" s="463" t="s">
        <v>263</v>
      </c>
      <c r="F1579" s="463"/>
      <c r="G1579" s="312" t="s">
        <v>1834</v>
      </c>
      <c r="H1579" s="315">
        <v>1</v>
      </c>
      <c r="I1579" s="314">
        <v>285.8</v>
      </c>
      <c r="J1579" s="314">
        <v>285.8</v>
      </c>
    </row>
    <row r="1580" spans="1:10" x14ac:dyDescent="0.35">
      <c r="A1580" s="316"/>
      <c r="B1580" s="316"/>
      <c r="C1580" s="316"/>
      <c r="D1580" s="316"/>
      <c r="E1580" s="316" t="s">
        <v>275</v>
      </c>
      <c r="F1580" s="317">
        <v>76.069999999999993</v>
      </c>
      <c r="G1580" s="316" t="s">
        <v>276</v>
      </c>
      <c r="H1580" s="317">
        <v>0</v>
      </c>
      <c r="I1580" s="316" t="s">
        <v>277</v>
      </c>
      <c r="J1580" s="317">
        <v>76.069999999999993</v>
      </c>
    </row>
    <row r="1581" spans="1:10" x14ac:dyDescent="0.35">
      <c r="A1581" s="316"/>
      <c r="B1581" s="316"/>
      <c r="C1581" s="316"/>
      <c r="D1581" s="316"/>
      <c r="E1581" s="316" t="s">
        <v>278</v>
      </c>
      <c r="F1581" s="317">
        <v>87.46</v>
      </c>
      <c r="G1581" s="316"/>
      <c r="H1581" s="464" t="s">
        <v>279</v>
      </c>
      <c r="I1581" s="464"/>
      <c r="J1581" s="317">
        <v>507.76</v>
      </c>
    </row>
    <row r="1582" spans="1:10" ht="15" thickBot="1" x14ac:dyDescent="0.4">
      <c r="A1582" s="333"/>
      <c r="B1582" s="333"/>
      <c r="C1582" s="333"/>
      <c r="D1582" s="333"/>
      <c r="E1582" s="333"/>
      <c r="F1582" s="333"/>
      <c r="G1582" s="333"/>
      <c r="H1582" s="335"/>
      <c r="I1582" s="333"/>
      <c r="J1582" s="334"/>
    </row>
    <row r="1583" spans="1:10" ht="15" thickTop="1" x14ac:dyDescent="0.35">
      <c r="A1583" s="332"/>
      <c r="B1583" s="332"/>
      <c r="C1583" s="332"/>
      <c r="D1583" s="332"/>
      <c r="E1583" s="332"/>
      <c r="F1583" s="332"/>
      <c r="G1583" s="332"/>
      <c r="H1583" s="332"/>
      <c r="I1583" s="332"/>
      <c r="J1583" s="332"/>
    </row>
    <row r="1584" spans="1:10" x14ac:dyDescent="0.35">
      <c r="A1584" s="298" t="s">
        <v>770</v>
      </c>
      <c r="B1584" s="300" t="s">
        <v>3</v>
      </c>
      <c r="C1584" s="298" t="s">
        <v>4</v>
      </c>
      <c r="D1584" s="298" t="s">
        <v>5</v>
      </c>
      <c r="E1584" s="461" t="s">
        <v>249</v>
      </c>
      <c r="F1584" s="461"/>
      <c r="G1584" s="299" t="s">
        <v>6</v>
      </c>
      <c r="H1584" s="300" t="s">
        <v>7</v>
      </c>
      <c r="I1584" s="300" t="s">
        <v>8</v>
      </c>
      <c r="J1584" s="300" t="s">
        <v>10</v>
      </c>
    </row>
    <row r="1585" spans="1:10" ht="25" x14ac:dyDescent="0.35">
      <c r="A1585" s="301" t="s">
        <v>246</v>
      </c>
      <c r="B1585" s="303" t="s">
        <v>771</v>
      </c>
      <c r="C1585" s="301" t="s">
        <v>214</v>
      </c>
      <c r="D1585" s="301" t="s">
        <v>772</v>
      </c>
      <c r="E1585" s="462" t="s">
        <v>2086</v>
      </c>
      <c r="F1585" s="462"/>
      <c r="G1585" s="302" t="s">
        <v>226</v>
      </c>
      <c r="H1585" s="305">
        <v>1</v>
      </c>
      <c r="I1585" s="304">
        <v>818.46</v>
      </c>
      <c r="J1585" s="304">
        <v>818.46</v>
      </c>
    </row>
    <row r="1586" spans="1:10" ht="25" x14ac:dyDescent="0.35">
      <c r="A1586" s="306" t="s">
        <v>251</v>
      </c>
      <c r="B1586" s="308" t="s">
        <v>1596</v>
      </c>
      <c r="C1586" s="306" t="s">
        <v>200</v>
      </c>
      <c r="D1586" s="306" t="s">
        <v>1597</v>
      </c>
      <c r="E1586" s="465" t="s">
        <v>254</v>
      </c>
      <c r="F1586" s="465"/>
      <c r="G1586" s="307" t="s">
        <v>201</v>
      </c>
      <c r="H1586" s="310">
        <v>0.5</v>
      </c>
      <c r="I1586" s="309">
        <v>33.799999999999997</v>
      </c>
      <c r="J1586" s="309">
        <v>16.899999999999999</v>
      </c>
    </row>
    <row r="1587" spans="1:10" x14ac:dyDescent="0.35">
      <c r="A1587" s="311" t="s">
        <v>260</v>
      </c>
      <c r="B1587" s="313" t="s">
        <v>2087</v>
      </c>
      <c r="C1587" s="311" t="s">
        <v>1803</v>
      </c>
      <c r="D1587" s="311" t="s">
        <v>2088</v>
      </c>
      <c r="E1587" s="463" t="s">
        <v>263</v>
      </c>
      <c r="F1587" s="463"/>
      <c r="G1587" s="312" t="s">
        <v>1991</v>
      </c>
      <c r="H1587" s="315">
        <v>0.42</v>
      </c>
      <c r="I1587" s="314">
        <v>0.31</v>
      </c>
      <c r="J1587" s="314">
        <v>0.13020000000000001</v>
      </c>
    </row>
    <row r="1588" spans="1:10" ht="25" x14ac:dyDescent="0.35">
      <c r="A1588" s="311" t="s">
        <v>260</v>
      </c>
      <c r="B1588" s="313" t="s">
        <v>2095</v>
      </c>
      <c r="C1588" s="311" t="s">
        <v>1803</v>
      </c>
      <c r="D1588" s="311" t="s">
        <v>2096</v>
      </c>
      <c r="E1588" s="463" t="s">
        <v>263</v>
      </c>
      <c r="F1588" s="463"/>
      <c r="G1588" s="312" t="s">
        <v>1834</v>
      </c>
      <c r="H1588" s="315">
        <v>1</v>
      </c>
      <c r="I1588" s="314">
        <v>801.43</v>
      </c>
      <c r="J1588" s="314">
        <v>801.43</v>
      </c>
    </row>
    <row r="1589" spans="1:10" x14ac:dyDescent="0.35">
      <c r="A1589" s="316"/>
      <c r="B1589" s="316"/>
      <c r="C1589" s="316"/>
      <c r="D1589" s="316"/>
      <c r="E1589" s="316" t="s">
        <v>275</v>
      </c>
      <c r="F1589" s="317">
        <v>12.36</v>
      </c>
      <c r="G1589" s="316" t="s">
        <v>276</v>
      </c>
      <c r="H1589" s="317">
        <v>0</v>
      </c>
      <c r="I1589" s="316" t="s">
        <v>277</v>
      </c>
      <c r="J1589" s="317">
        <v>12.36</v>
      </c>
    </row>
    <row r="1590" spans="1:10" x14ac:dyDescent="0.35">
      <c r="A1590" s="316"/>
      <c r="B1590" s="316"/>
      <c r="C1590" s="316"/>
      <c r="D1590" s="316"/>
      <c r="E1590" s="316" t="s">
        <v>278</v>
      </c>
      <c r="F1590" s="317">
        <v>170.32</v>
      </c>
      <c r="G1590" s="316"/>
      <c r="H1590" s="464" t="s">
        <v>279</v>
      </c>
      <c r="I1590" s="464"/>
      <c r="J1590" s="317">
        <v>988.78</v>
      </c>
    </row>
    <row r="1591" spans="1:10" ht="15" thickBot="1" x14ac:dyDescent="0.4">
      <c r="A1591" s="333"/>
      <c r="B1591" s="333"/>
      <c r="C1591" s="333"/>
      <c r="D1591" s="333"/>
      <c r="E1591" s="333"/>
      <c r="F1591" s="333"/>
      <c r="G1591" s="333"/>
      <c r="H1591" s="335"/>
      <c r="I1591" s="333"/>
      <c r="J1591" s="334"/>
    </row>
    <row r="1592" spans="1:10" ht="15" thickTop="1" x14ac:dyDescent="0.35">
      <c r="A1592" s="332"/>
      <c r="B1592" s="332"/>
      <c r="C1592" s="332"/>
      <c r="D1592" s="332"/>
      <c r="E1592" s="332"/>
      <c r="F1592" s="332"/>
      <c r="G1592" s="332"/>
      <c r="H1592" s="332"/>
      <c r="I1592" s="332"/>
      <c r="J1592" s="332"/>
    </row>
    <row r="1593" spans="1:10" x14ac:dyDescent="0.35">
      <c r="A1593" s="298" t="s">
        <v>773</v>
      </c>
      <c r="B1593" s="300" t="s">
        <v>3</v>
      </c>
      <c r="C1593" s="298" t="s">
        <v>4</v>
      </c>
      <c r="D1593" s="298" t="s">
        <v>5</v>
      </c>
      <c r="E1593" s="461" t="s">
        <v>249</v>
      </c>
      <c r="F1593" s="461"/>
      <c r="G1593" s="299" t="s">
        <v>6</v>
      </c>
      <c r="H1593" s="300" t="s">
        <v>7</v>
      </c>
      <c r="I1593" s="300" t="s">
        <v>8</v>
      </c>
      <c r="J1593" s="300" t="s">
        <v>10</v>
      </c>
    </row>
    <row r="1594" spans="1:10" ht="37.5" x14ac:dyDescent="0.35">
      <c r="A1594" s="301" t="s">
        <v>246</v>
      </c>
      <c r="B1594" s="303" t="s">
        <v>774</v>
      </c>
      <c r="C1594" s="301" t="s">
        <v>200</v>
      </c>
      <c r="D1594" s="301" t="s">
        <v>775</v>
      </c>
      <c r="E1594" s="462" t="s">
        <v>2031</v>
      </c>
      <c r="F1594" s="462"/>
      <c r="G1594" s="302" t="s">
        <v>226</v>
      </c>
      <c r="H1594" s="305">
        <v>1</v>
      </c>
      <c r="I1594" s="304">
        <v>358.57</v>
      </c>
      <c r="J1594" s="304">
        <v>358.57</v>
      </c>
    </row>
    <row r="1595" spans="1:10" ht="25" x14ac:dyDescent="0.35">
      <c r="A1595" s="306" t="s">
        <v>251</v>
      </c>
      <c r="B1595" s="308" t="s">
        <v>256</v>
      </c>
      <c r="C1595" s="306" t="s">
        <v>200</v>
      </c>
      <c r="D1595" s="306" t="s">
        <v>247</v>
      </c>
      <c r="E1595" s="465" t="s">
        <v>254</v>
      </c>
      <c r="F1595" s="465"/>
      <c r="G1595" s="307" t="s">
        <v>201</v>
      </c>
      <c r="H1595" s="310">
        <v>0.43312859999999997</v>
      </c>
      <c r="I1595" s="309">
        <v>25.81</v>
      </c>
      <c r="J1595" s="309">
        <v>11.17</v>
      </c>
    </row>
    <row r="1596" spans="1:10" ht="25" x14ac:dyDescent="0.35">
      <c r="A1596" s="306" t="s">
        <v>251</v>
      </c>
      <c r="B1596" s="308" t="s">
        <v>1596</v>
      </c>
      <c r="C1596" s="306" t="s">
        <v>200</v>
      </c>
      <c r="D1596" s="306" t="s">
        <v>1597</v>
      </c>
      <c r="E1596" s="465" t="s">
        <v>254</v>
      </c>
      <c r="F1596" s="465"/>
      <c r="G1596" s="307" t="s">
        <v>201</v>
      </c>
      <c r="H1596" s="310">
        <v>1.128414</v>
      </c>
      <c r="I1596" s="309">
        <v>33.799999999999997</v>
      </c>
      <c r="J1596" s="309">
        <v>38.14</v>
      </c>
    </row>
    <row r="1597" spans="1:10" ht="25" x14ac:dyDescent="0.35">
      <c r="A1597" s="311" t="s">
        <v>260</v>
      </c>
      <c r="B1597" s="313" t="s">
        <v>2097</v>
      </c>
      <c r="C1597" s="311" t="s">
        <v>200</v>
      </c>
      <c r="D1597" s="311" t="s">
        <v>2098</v>
      </c>
      <c r="E1597" s="463" t="s">
        <v>263</v>
      </c>
      <c r="F1597" s="463"/>
      <c r="G1597" s="312" t="s">
        <v>226</v>
      </c>
      <c r="H1597" s="315">
        <v>1</v>
      </c>
      <c r="I1597" s="314">
        <v>209</v>
      </c>
      <c r="J1597" s="314">
        <v>209</v>
      </c>
    </row>
    <row r="1598" spans="1:10" ht="50" x14ac:dyDescent="0.35">
      <c r="A1598" s="311" t="s">
        <v>260</v>
      </c>
      <c r="B1598" s="313" t="s">
        <v>2054</v>
      </c>
      <c r="C1598" s="311" t="s">
        <v>200</v>
      </c>
      <c r="D1598" s="311" t="s">
        <v>2055</v>
      </c>
      <c r="E1598" s="463" t="s">
        <v>263</v>
      </c>
      <c r="F1598" s="463"/>
      <c r="G1598" s="312" t="s">
        <v>226</v>
      </c>
      <c r="H1598" s="315">
        <v>6</v>
      </c>
      <c r="I1598" s="314">
        <v>16.71</v>
      </c>
      <c r="J1598" s="314">
        <v>100.26</v>
      </c>
    </row>
    <row r="1599" spans="1:10" x14ac:dyDescent="0.35">
      <c r="A1599" s="316"/>
      <c r="B1599" s="316"/>
      <c r="C1599" s="316"/>
      <c r="D1599" s="316"/>
      <c r="E1599" s="316" t="s">
        <v>275</v>
      </c>
      <c r="F1599" s="317">
        <v>34.979999999999997</v>
      </c>
      <c r="G1599" s="316" t="s">
        <v>276</v>
      </c>
      <c r="H1599" s="317">
        <v>0</v>
      </c>
      <c r="I1599" s="316" t="s">
        <v>277</v>
      </c>
      <c r="J1599" s="317">
        <v>34.979999999999997</v>
      </c>
    </row>
    <row r="1600" spans="1:10" x14ac:dyDescent="0.35">
      <c r="A1600" s="316"/>
      <c r="B1600" s="316"/>
      <c r="C1600" s="316"/>
      <c r="D1600" s="316"/>
      <c r="E1600" s="316" t="s">
        <v>278</v>
      </c>
      <c r="F1600" s="317">
        <v>74.61</v>
      </c>
      <c r="G1600" s="316"/>
      <c r="H1600" s="464" t="s">
        <v>279</v>
      </c>
      <c r="I1600" s="464"/>
      <c r="J1600" s="317">
        <v>433.18</v>
      </c>
    </row>
    <row r="1601" spans="1:10" ht="15" thickBot="1" x14ac:dyDescent="0.4">
      <c r="A1601" s="333"/>
      <c r="B1601" s="333"/>
      <c r="C1601" s="333"/>
      <c r="D1601" s="333"/>
      <c r="E1601" s="333"/>
      <c r="F1601" s="333"/>
      <c r="G1601" s="333"/>
      <c r="H1601" s="335"/>
      <c r="I1601" s="333"/>
      <c r="J1601" s="334"/>
    </row>
    <row r="1602" spans="1:10" ht="15" thickTop="1" x14ac:dyDescent="0.35">
      <c r="A1602" s="332"/>
      <c r="B1602" s="332"/>
      <c r="C1602" s="332"/>
      <c r="D1602" s="332"/>
      <c r="E1602" s="332"/>
      <c r="F1602" s="332"/>
      <c r="G1602" s="332"/>
      <c r="H1602" s="332"/>
      <c r="I1602" s="332"/>
      <c r="J1602" s="332"/>
    </row>
    <row r="1603" spans="1:10" x14ac:dyDescent="0.35">
      <c r="A1603" s="298" t="s">
        <v>776</v>
      </c>
      <c r="B1603" s="300" t="s">
        <v>3</v>
      </c>
      <c r="C1603" s="298" t="s">
        <v>4</v>
      </c>
      <c r="D1603" s="298" t="s">
        <v>5</v>
      </c>
      <c r="E1603" s="461" t="s">
        <v>249</v>
      </c>
      <c r="F1603" s="461"/>
      <c r="G1603" s="299" t="s">
        <v>6</v>
      </c>
      <c r="H1603" s="300" t="s">
        <v>7</v>
      </c>
      <c r="I1603" s="300" t="s">
        <v>8</v>
      </c>
      <c r="J1603" s="300" t="s">
        <v>10</v>
      </c>
    </row>
    <row r="1604" spans="1:10" ht="25" x14ac:dyDescent="0.35">
      <c r="A1604" s="301" t="s">
        <v>246</v>
      </c>
      <c r="B1604" s="303" t="s">
        <v>777</v>
      </c>
      <c r="C1604" s="301" t="s">
        <v>214</v>
      </c>
      <c r="D1604" s="301" t="s">
        <v>778</v>
      </c>
      <c r="E1604" s="462" t="s">
        <v>2099</v>
      </c>
      <c r="F1604" s="462"/>
      <c r="G1604" s="302" t="s">
        <v>226</v>
      </c>
      <c r="H1604" s="305">
        <v>1</v>
      </c>
      <c r="I1604" s="304">
        <v>115.71</v>
      </c>
      <c r="J1604" s="304">
        <v>115.71</v>
      </c>
    </row>
    <row r="1605" spans="1:10" ht="25" x14ac:dyDescent="0.35">
      <c r="A1605" s="306" t="s">
        <v>251</v>
      </c>
      <c r="B1605" s="308" t="s">
        <v>255</v>
      </c>
      <c r="C1605" s="306" t="s">
        <v>200</v>
      </c>
      <c r="D1605" s="306" t="s">
        <v>248</v>
      </c>
      <c r="E1605" s="465" t="s">
        <v>254</v>
      </c>
      <c r="F1605" s="465"/>
      <c r="G1605" s="307" t="s">
        <v>201</v>
      </c>
      <c r="H1605" s="310">
        <v>0.3</v>
      </c>
      <c r="I1605" s="309">
        <v>34.28</v>
      </c>
      <c r="J1605" s="309">
        <v>10.28</v>
      </c>
    </row>
    <row r="1606" spans="1:10" ht="25" x14ac:dyDescent="0.35">
      <c r="A1606" s="311" t="s">
        <v>260</v>
      </c>
      <c r="B1606" s="313" t="s">
        <v>2100</v>
      </c>
      <c r="C1606" s="311" t="s">
        <v>1803</v>
      </c>
      <c r="D1606" s="311" t="s">
        <v>2101</v>
      </c>
      <c r="E1606" s="463" t="s">
        <v>263</v>
      </c>
      <c r="F1606" s="463"/>
      <c r="G1606" s="312" t="s">
        <v>1834</v>
      </c>
      <c r="H1606" s="315">
        <v>1</v>
      </c>
      <c r="I1606" s="314">
        <v>105.43</v>
      </c>
      <c r="J1606" s="314">
        <v>105.43</v>
      </c>
    </row>
    <row r="1607" spans="1:10" x14ac:dyDescent="0.35">
      <c r="A1607" s="316"/>
      <c r="B1607" s="316"/>
      <c r="C1607" s="316"/>
      <c r="D1607" s="316"/>
      <c r="E1607" s="316" t="s">
        <v>275</v>
      </c>
      <c r="F1607" s="317">
        <v>7.44</v>
      </c>
      <c r="G1607" s="316" t="s">
        <v>276</v>
      </c>
      <c r="H1607" s="317">
        <v>0</v>
      </c>
      <c r="I1607" s="316" t="s">
        <v>277</v>
      </c>
      <c r="J1607" s="317">
        <v>7.44</v>
      </c>
    </row>
    <row r="1608" spans="1:10" x14ac:dyDescent="0.35">
      <c r="A1608" s="316"/>
      <c r="B1608" s="316"/>
      <c r="C1608" s="316"/>
      <c r="D1608" s="316"/>
      <c r="E1608" s="316" t="s">
        <v>278</v>
      </c>
      <c r="F1608" s="317">
        <v>24.07</v>
      </c>
      <c r="G1608" s="316"/>
      <c r="H1608" s="464" t="s">
        <v>279</v>
      </c>
      <c r="I1608" s="464"/>
      <c r="J1608" s="317">
        <v>139.78</v>
      </c>
    </row>
    <row r="1609" spans="1:10" ht="15" thickBot="1" x14ac:dyDescent="0.4">
      <c r="A1609" s="333"/>
      <c r="B1609" s="333"/>
      <c r="C1609" s="333"/>
      <c r="D1609" s="333"/>
      <c r="E1609" s="333"/>
      <c r="F1609" s="333"/>
      <c r="G1609" s="333"/>
      <c r="H1609" s="335"/>
      <c r="I1609" s="333"/>
      <c r="J1609" s="334"/>
    </row>
    <row r="1610" spans="1:10" ht="15" thickTop="1" x14ac:dyDescent="0.35">
      <c r="A1610" s="332"/>
      <c r="B1610" s="332"/>
      <c r="C1610" s="332"/>
      <c r="D1610" s="332"/>
      <c r="E1610" s="332"/>
      <c r="F1610" s="332"/>
      <c r="G1610" s="332"/>
      <c r="H1610" s="332"/>
      <c r="I1610" s="332"/>
      <c r="J1610" s="332"/>
    </row>
    <row r="1611" spans="1:10" x14ac:dyDescent="0.35">
      <c r="A1611" s="298" t="s">
        <v>779</v>
      </c>
      <c r="B1611" s="300" t="s">
        <v>3</v>
      </c>
      <c r="C1611" s="298" t="s">
        <v>4</v>
      </c>
      <c r="D1611" s="298" t="s">
        <v>5</v>
      </c>
      <c r="E1611" s="461" t="s">
        <v>249</v>
      </c>
      <c r="F1611" s="461"/>
      <c r="G1611" s="299" t="s">
        <v>6</v>
      </c>
      <c r="H1611" s="300" t="s">
        <v>7</v>
      </c>
      <c r="I1611" s="300" t="s">
        <v>8</v>
      </c>
      <c r="J1611" s="300" t="s">
        <v>10</v>
      </c>
    </row>
    <row r="1612" spans="1:10" ht="37.5" x14ac:dyDescent="0.35">
      <c r="A1612" s="301" t="s">
        <v>246</v>
      </c>
      <c r="B1612" s="303" t="s">
        <v>780</v>
      </c>
      <c r="C1612" s="301" t="s">
        <v>200</v>
      </c>
      <c r="D1612" s="301" t="s">
        <v>781</v>
      </c>
      <c r="E1612" s="462" t="s">
        <v>2031</v>
      </c>
      <c r="F1612" s="462"/>
      <c r="G1612" s="302" t="s">
        <v>226</v>
      </c>
      <c r="H1612" s="305">
        <v>1</v>
      </c>
      <c r="I1612" s="304">
        <v>345.58</v>
      </c>
      <c r="J1612" s="304">
        <v>345.58</v>
      </c>
    </row>
    <row r="1613" spans="1:10" ht="25" x14ac:dyDescent="0.35">
      <c r="A1613" s="306" t="s">
        <v>251</v>
      </c>
      <c r="B1613" s="308" t="s">
        <v>256</v>
      </c>
      <c r="C1613" s="306" t="s">
        <v>200</v>
      </c>
      <c r="D1613" s="306" t="s">
        <v>247</v>
      </c>
      <c r="E1613" s="465" t="s">
        <v>254</v>
      </c>
      <c r="F1613" s="465"/>
      <c r="G1613" s="307" t="s">
        <v>201</v>
      </c>
      <c r="H1613" s="310">
        <v>0.43312859999999997</v>
      </c>
      <c r="I1613" s="309">
        <v>25.81</v>
      </c>
      <c r="J1613" s="309">
        <v>11.17</v>
      </c>
    </row>
    <row r="1614" spans="1:10" ht="25" x14ac:dyDescent="0.35">
      <c r="A1614" s="306" t="s">
        <v>251</v>
      </c>
      <c r="B1614" s="308" t="s">
        <v>1596</v>
      </c>
      <c r="C1614" s="306" t="s">
        <v>200</v>
      </c>
      <c r="D1614" s="306" t="s">
        <v>1597</v>
      </c>
      <c r="E1614" s="465" t="s">
        <v>254</v>
      </c>
      <c r="F1614" s="465"/>
      <c r="G1614" s="307" t="s">
        <v>201</v>
      </c>
      <c r="H1614" s="310">
        <v>1.128414</v>
      </c>
      <c r="I1614" s="309">
        <v>33.799999999999997</v>
      </c>
      <c r="J1614" s="309">
        <v>38.14</v>
      </c>
    </row>
    <row r="1615" spans="1:10" ht="25" x14ac:dyDescent="0.35">
      <c r="A1615" s="311" t="s">
        <v>260</v>
      </c>
      <c r="B1615" s="313" t="s">
        <v>2102</v>
      </c>
      <c r="C1615" s="311" t="s">
        <v>200</v>
      </c>
      <c r="D1615" s="311" t="s">
        <v>2103</v>
      </c>
      <c r="E1615" s="463" t="s">
        <v>263</v>
      </c>
      <c r="F1615" s="463"/>
      <c r="G1615" s="312" t="s">
        <v>226</v>
      </c>
      <c r="H1615" s="315">
        <v>1</v>
      </c>
      <c r="I1615" s="314">
        <v>196.01</v>
      </c>
      <c r="J1615" s="314">
        <v>196.01</v>
      </c>
    </row>
    <row r="1616" spans="1:10" ht="50" x14ac:dyDescent="0.35">
      <c r="A1616" s="311" t="s">
        <v>260</v>
      </c>
      <c r="B1616" s="313" t="s">
        <v>2054</v>
      </c>
      <c r="C1616" s="311" t="s">
        <v>200</v>
      </c>
      <c r="D1616" s="311" t="s">
        <v>2055</v>
      </c>
      <c r="E1616" s="463" t="s">
        <v>263</v>
      </c>
      <c r="F1616" s="463"/>
      <c r="G1616" s="312" t="s">
        <v>226</v>
      </c>
      <c r="H1616" s="315">
        <v>6</v>
      </c>
      <c r="I1616" s="314">
        <v>16.71</v>
      </c>
      <c r="J1616" s="314">
        <v>100.26</v>
      </c>
    </row>
    <row r="1617" spans="1:10" x14ac:dyDescent="0.35">
      <c r="A1617" s="316"/>
      <c r="B1617" s="316"/>
      <c r="C1617" s="316"/>
      <c r="D1617" s="316"/>
      <c r="E1617" s="316" t="s">
        <v>275</v>
      </c>
      <c r="F1617" s="317">
        <v>34.979999999999997</v>
      </c>
      <c r="G1617" s="316" t="s">
        <v>276</v>
      </c>
      <c r="H1617" s="317">
        <v>0</v>
      </c>
      <c r="I1617" s="316" t="s">
        <v>277</v>
      </c>
      <c r="J1617" s="317">
        <v>34.979999999999997</v>
      </c>
    </row>
    <row r="1618" spans="1:10" x14ac:dyDescent="0.35">
      <c r="A1618" s="316"/>
      <c r="B1618" s="316"/>
      <c r="C1618" s="316"/>
      <c r="D1618" s="316"/>
      <c r="E1618" s="316" t="s">
        <v>278</v>
      </c>
      <c r="F1618" s="317">
        <v>71.91</v>
      </c>
      <c r="G1618" s="316"/>
      <c r="H1618" s="464" t="s">
        <v>279</v>
      </c>
      <c r="I1618" s="464"/>
      <c r="J1618" s="317">
        <v>417.49</v>
      </c>
    </row>
    <row r="1619" spans="1:10" ht="15" thickBot="1" x14ac:dyDescent="0.4">
      <c r="A1619" s="333"/>
      <c r="B1619" s="333"/>
      <c r="C1619" s="333"/>
      <c r="D1619" s="333"/>
      <c r="E1619" s="333"/>
      <c r="F1619" s="333"/>
      <c r="G1619" s="333"/>
      <c r="H1619" s="335"/>
      <c r="I1619" s="333"/>
      <c r="J1619" s="334"/>
    </row>
    <row r="1620" spans="1:10" ht="15" thickTop="1" x14ac:dyDescent="0.35">
      <c r="A1620" s="332"/>
      <c r="B1620" s="332"/>
      <c r="C1620" s="332"/>
      <c r="D1620" s="332"/>
      <c r="E1620" s="332"/>
      <c r="F1620" s="332"/>
      <c r="G1620" s="332"/>
      <c r="H1620" s="332"/>
      <c r="I1620" s="332"/>
      <c r="J1620" s="332"/>
    </row>
    <row r="1621" spans="1:10" x14ac:dyDescent="0.35">
      <c r="A1621" s="298" t="s">
        <v>782</v>
      </c>
      <c r="B1621" s="300" t="s">
        <v>3</v>
      </c>
      <c r="C1621" s="298" t="s">
        <v>4</v>
      </c>
      <c r="D1621" s="298" t="s">
        <v>5</v>
      </c>
      <c r="E1621" s="461" t="s">
        <v>249</v>
      </c>
      <c r="F1621" s="461"/>
      <c r="G1621" s="299" t="s">
        <v>6</v>
      </c>
      <c r="H1621" s="300" t="s">
        <v>7</v>
      </c>
      <c r="I1621" s="300" t="s">
        <v>8</v>
      </c>
      <c r="J1621" s="300" t="s">
        <v>10</v>
      </c>
    </row>
    <row r="1622" spans="1:10" ht="37.5" x14ac:dyDescent="0.35">
      <c r="A1622" s="301" t="s">
        <v>246</v>
      </c>
      <c r="B1622" s="303" t="s">
        <v>783</v>
      </c>
      <c r="C1622" s="301" t="s">
        <v>200</v>
      </c>
      <c r="D1622" s="301" t="s">
        <v>784</v>
      </c>
      <c r="E1622" s="462" t="s">
        <v>2031</v>
      </c>
      <c r="F1622" s="462"/>
      <c r="G1622" s="302" t="s">
        <v>226</v>
      </c>
      <c r="H1622" s="305">
        <v>1</v>
      </c>
      <c r="I1622" s="304">
        <v>1104.49</v>
      </c>
      <c r="J1622" s="304">
        <v>1104.49</v>
      </c>
    </row>
    <row r="1623" spans="1:10" ht="25" x14ac:dyDescent="0.35">
      <c r="A1623" s="306" t="s">
        <v>251</v>
      </c>
      <c r="B1623" s="308" t="s">
        <v>1596</v>
      </c>
      <c r="C1623" s="306" t="s">
        <v>200</v>
      </c>
      <c r="D1623" s="306" t="s">
        <v>1597</v>
      </c>
      <c r="E1623" s="465" t="s">
        <v>254</v>
      </c>
      <c r="F1623" s="465"/>
      <c r="G1623" s="307" t="s">
        <v>201</v>
      </c>
      <c r="H1623" s="310">
        <v>1.5045519999999999</v>
      </c>
      <c r="I1623" s="309">
        <v>33.799999999999997</v>
      </c>
      <c r="J1623" s="309">
        <v>50.85</v>
      </c>
    </row>
    <row r="1624" spans="1:10" ht="25" x14ac:dyDescent="0.35">
      <c r="A1624" s="306" t="s">
        <v>251</v>
      </c>
      <c r="B1624" s="308" t="s">
        <v>256</v>
      </c>
      <c r="C1624" s="306" t="s">
        <v>200</v>
      </c>
      <c r="D1624" s="306" t="s">
        <v>247</v>
      </c>
      <c r="E1624" s="465" t="s">
        <v>254</v>
      </c>
      <c r="F1624" s="465"/>
      <c r="G1624" s="307" t="s">
        <v>201</v>
      </c>
      <c r="H1624" s="310">
        <v>0.57750480000000004</v>
      </c>
      <c r="I1624" s="309">
        <v>25.81</v>
      </c>
      <c r="J1624" s="309">
        <v>14.9</v>
      </c>
    </row>
    <row r="1625" spans="1:10" ht="25" x14ac:dyDescent="0.35">
      <c r="A1625" s="311" t="s">
        <v>260</v>
      </c>
      <c r="B1625" s="313" t="s">
        <v>2104</v>
      </c>
      <c r="C1625" s="311" t="s">
        <v>200</v>
      </c>
      <c r="D1625" s="311" t="s">
        <v>2105</v>
      </c>
      <c r="E1625" s="463" t="s">
        <v>263</v>
      </c>
      <c r="F1625" s="463"/>
      <c r="G1625" s="312" t="s">
        <v>226</v>
      </c>
      <c r="H1625" s="315">
        <v>1</v>
      </c>
      <c r="I1625" s="314">
        <v>905.06</v>
      </c>
      <c r="J1625" s="314">
        <v>905.06</v>
      </c>
    </row>
    <row r="1626" spans="1:10" ht="50" x14ac:dyDescent="0.35">
      <c r="A1626" s="311" t="s">
        <v>260</v>
      </c>
      <c r="B1626" s="313" t="s">
        <v>2054</v>
      </c>
      <c r="C1626" s="311" t="s">
        <v>200</v>
      </c>
      <c r="D1626" s="311" t="s">
        <v>2055</v>
      </c>
      <c r="E1626" s="463" t="s">
        <v>263</v>
      </c>
      <c r="F1626" s="463"/>
      <c r="G1626" s="312" t="s">
        <v>226</v>
      </c>
      <c r="H1626" s="315">
        <v>8</v>
      </c>
      <c r="I1626" s="314">
        <v>16.71</v>
      </c>
      <c r="J1626" s="314">
        <v>133.68</v>
      </c>
    </row>
    <row r="1627" spans="1:10" x14ac:dyDescent="0.35">
      <c r="A1627" s="316"/>
      <c r="B1627" s="316"/>
      <c r="C1627" s="316"/>
      <c r="D1627" s="316"/>
      <c r="E1627" s="316" t="s">
        <v>275</v>
      </c>
      <c r="F1627" s="317">
        <v>46.64</v>
      </c>
      <c r="G1627" s="316" t="s">
        <v>276</v>
      </c>
      <c r="H1627" s="317">
        <v>0</v>
      </c>
      <c r="I1627" s="316" t="s">
        <v>277</v>
      </c>
      <c r="J1627" s="317">
        <v>46.64</v>
      </c>
    </row>
    <row r="1628" spans="1:10" x14ac:dyDescent="0.35">
      <c r="A1628" s="316"/>
      <c r="B1628" s="316"/>
      <c r="C1628" s="316"/>
      <c r="D1628" s="316"/>
      <c r="E1628" s="316" t="s">
        <v>278</v>
      </c>
      <c r="F1628" s="317">
        <v>229.84</v>
      </c>
      <c r="G1628" s="316"/>
      <c r="H1628" s="464" t="s">
        <v>279</v>
      </c>
      <c r="I1628" s="464"/>
      <c r="J1628" s="317">
        <v>1334.33</v>
      </c>
    </row>
    <row r="1629" spans="1:10" ht="15" thickBot="1" x14ac:dyDescent="0.4">
      <c r="A1629" s="333"/>
      <c r="B1629" s="333"/>
      <c r="C1629" s="333"/>
      <c r="D1629" s="333"/>
      <c r="E1629" s="333"/>
      <c r="F1629" s="333"/>
      <c r="G1629" s="333"/>
      <c r="H1629" s="335"/>
      <c r="I1629" s="333"/>
      <c r="J1629" s="334"/>
    </row>
    <row r="1630" spans="1:10" ht="15" thickTop="1" x14ac:dyDescent="0.35">
      <c r="A1630" s="332"/>
      <c r="B1630" s="332"/>
      <c r="C1630" s="332"/>
      <c r="D1630" s="332"/>
      <c r="E1630" s="332"/>
      <c r="F1630" s="332"/>
      <c r="G1630" s="332"/>
      <c r="H1630" s="332"/>
      <c r="I1630" s="332"/>
      <c r="J1630" s="332"/>
    </row>
    <row r="1631" spans="1:10" x14ac:dyDescent="0.35">
      <c r="A1631" s="341" t="s">
        <v>785</v>
      </c>
      <c r="B1631" s="342" t="s">
        <v>3</v>
      </c>
      <c r="C1631" s="341" t="s">
        <v>4</v>
      </c>
      <c r="D1631" s="341" t="s">
        <v>5</v>
      </c>
      <c r="E1631" s="457" t="s">
        <v>249</v>
      </c>
      <c r="F1631" s="457"/>
      <c r="G1631" s="343" t="s">
        <v>6</v>
      </c>
      <c r="H1631" s="342" t="s">
        <v>7</v>
      </c>
      <c r="I1631" s="342" t="s">
        <v>8</v>
      </c>
      <c r="J1631" s="342" t="s">
        <v>10</v>
      </c>
    </row>
    <row r="1632" spans="1:10" ht="14.5" customHeight="1" x14ac:dyDescent="0.35">
      <c r="A1632" s="344" t="s">
        <v>246</v>
      </c>
      <c r="B1632" s="345" t="s">
        <v>786</v>
      </c>
      <c r="C1632" s="344" t="s">
        <v>214</v>
      </c>
      <c r="D1632" s="344" t="s">
        <v>787</v>
      </c>
      <c r="E1632" s="458" t="s">
        <v>2086</v>
      </c>
      <c r="F1632" s="458"/>
      <c r="G1632" s="346" t="s">
        <v>226</v>
      </c>
      <c r="H1632" s="347">
        <v>1</v>
      </c>
      <c r="I1632" s="348">
        <v>146.6</v>
      </c>
      <c r="J1632" s="348">
        <v>146.6</v>
      </c>
    </row>
    <row r="1633" spans="1:10" ht="26.5" customHeight="1" x14ac:dyDescent="0.35">
      <c r="A1633" s="349" t="s">
        <v>251</v>
      </c>
      <c r="B1633" s="350" t="s">
        <v>1596</v>
      </c>
      <c r="C1633" s="349" t="s">
        <v>200</v>
      </c>
      <c r="D1633" s="349" t="s">
        <v>1597</v>
      </c>
      <c r="E1633" s="459" t="s">
        <v>254</v>
      </c>
      <c r="F1633" s="459"/>
      <c r="G1633" s="351" t="s">
        <v>201</v>
      </c>
      <c r="H1633" s="352">
        <v>0.86399999999999999</v>
      </c>
      <c r="I1633" s="353">
        <v>33.799999999999997</v>
      </c>
      <c r="J1633" s="353">
        <v>29.2</v>
      </c>
    </row>
    <row r="1634" spans="1:10" ht="26.5" customHeight="1" x14ac:dyDescent="0.35">
      <c r="A1634" s="349" t="s">
        <v>251</v>
      </c>
      <c r="B1634" s="350" t="s">
        <v>1598</v>
      </c>
      <c r="C1634" s="349" t="s">
        <v>200</v>
      </c>
      <c r="D1634" s="349" t="s">
        <v>1599</v>
      </c>
      <c r="E1634" s="459" t="s">
        <v>254</v>
      </c>
      <c r="F1634" s="459"/>
      <c r="G1634" s="351" t="s">
        <v>201</v>
      </c>
      <c r="H1634" s="352">
        <v>0.86399999999999999</v>
      </c>
      <c r="I1634" s="353">
        <v>26.27</v>
      </c>
      <c r="J1634" s="353">
        <v>22.69</v>
      </c>
    </row>
    <row r="1635" spans="1:10" x14ac:dyDescent="0.35">
      <c r="A1635" s="356" t="s">
        <v>260</v>
      </c>
      <c r="B1635" s="357" t="s">
        <v>2106</v>
      </c>
      <c r="C1635" s="356" t="s">
        <v>1785</v>
      </c>
      <c r="D1635" s="356" t="s">
        <v>2107</v>
      </c>
      <c r="E1635" s="475" t="s">
        <v>263</v>
      </c>
      <c r="F1635" s="475"/>
      <c r="G1635" s="358" t="s">
        <v>226</v>
      </c>
      <c r="H1635" s="359">
        <v>0.1</v>
      </c>
      <c r="I1635" s="360">
        <v>7.73</v>
      </c>
      <c r="J1635" s="360">
        <v>0.77300000000000002</v>
      </c>
    </row>
    <row r="1636" spans="1:10" ht="25" x14ac:dyDescent="0.35">
      <c r="A1636" s="356" t="s">
        <v>260</v>
      </c>
      <c r="B1636" s="357" t="s">
        <v>2121</v>
      </c>
      <c r="C1636" s="356" t="s">
        <v>200</v>
      </c>
      <c r="D1636" s="356" t="s">
        <v>2122</v>
      </c>
      <c r="E1636" s="475" t="s">
        <v>263</v>
      </c>
      <c r="F1636" s="475"/>
      <c r="G1636" s="358" t="s">
        <v>226</v>
      </c>
      <c r="H1636" s="359">
        <v>0.2</v>
      </c>
      <c r="I1636" s="360">
        <v>72.349999999999994</v>
      </c>
      <c r="J1636" s="360">
        <v>14.47</v>
      </c>
    </row>
    <row r="1637" spans="1:10" ht="25" x14ac:dyDescent="0.35">
      <c r="A1637" s="356" t="s">
        <v>260</v>
      </c>
      <c r="B1637" s="357" t="s">
        <v>2108</v>
      </c>
      <c r="C1637" s="356" t="s">
        <v>200</v>
      </c>
      <c r="D1637" s="356" t="s">
        <v>2109</v>
      </c>
      <c r="E1637" s="475" t="s">
        <v>263</v>
      </c>
      <c r="F1637" s="475"/>
      <c r="G1637" s="358" t="s">
        <v>226</v>
      </c>
      <c r="H1637" s="359">
        <v>1</v>
      </c>
      <c r="I1637" s="360">
        <v>70.56</v>
      </c>
      <c r="J1637" s="360">
        <v>70.56</v>
      </c>
    </row>
    <row r="1638" spans="1:10" ht="25" x14ac:dyDescent="0.35">
      <c r="A1638" s="356" t="s">
        <v>260</v>
      </c>
      <c r="B1638" s="357" t="s">
        <v>2110</v>
      </c>
      <c r="C1638" s="356" t="s">
        <v>200</v>
      </c>
      <c r="D1638" s="356" t="s">
        <v>2111</v>
      </c>
      <c r="E1638" s="475" t="s">
        <v>263</v>
      </c>
      <c r="F1638" s="475"/>
      <c r="G1638" s="358" t="s">
        <v>226</v>
      </c>
      <c r="H1638" s="359">
        <v>1</v>
      </c>
      <c r="I1638" s="360">
        <v>8.91</v>
      </c>
      <c r="J1638" s="360">
        <v>8.91</v>
      </c>
    </row>
    <row r="1639" spans="1:10" x14ac:dyDescent="0.35">
      <c r="A1639" s="354"/>
      <c r="B1639" s="354"/>
      <c r="C1639" s="354"/>
      <c r="D1639" s="354"/>
      <c r="E1639" s="354" t="s">
        <v>275</v>
      </c>
      <c r="F1639" s="355">
        <v>36.200000000000003</v>
      </c>
      <c r="G1639" s="354" t="s">
        <v>276</v>
      </c>
      <c r="H1639" s="355">
        <v>0</v>
      </c>
      <c r="I1639" s="354" t="s">
        <v>277</v>
      </c>
      <c r="J1639" s="355">
        <v>36.200000000000003</v>
      </c>
    </row>
    <row r="1640" spans="1:10" ht="14.5" customHeight="1" x14ac:dyDescent="0.35">
      <c r="A1640" s="354"/>
      <c r="B1640" s="354"/>
      <c r="C1640" s="354"/>
      <c r="D1640" s="354"/>
      <c r="E1640" s="354" t="s">
        <v>278</v>
      </c>
      <c r="F1640" s="355">
        <v>30.5</v>
      </c>
      <c r="G1640" s="354"/>
      <c r="H1640" s="460" t="s">
        <v>279</v>
      </c>
      <c r="I1640" s="460"/>
      <c r="J1640" s="355">
        <v>177.1</v>
      </c>
    </row>
    <row r="1641" spans="1:10" ht="15" thickBot="1" x14ac:dyDescent="0.4">
      <c r="A1641" s="333"/>
      <c r="B1641" s="333"/>
      <c r="C1641" s="333"/>
      <c r="D1641" s="333"/>
      <c r="E1641" s="333"/>
      <c r="F1641" s="333"/>
      <c r="G1641" s="333"/>
      <c r="H1641" s="335"/>
      <c r="I1641" s="333"/>
      <c r="J1641" s="334"/>
    </row>
    <row r="1642" spans="1:10" ht="15" thickTop="1" x14ac:dyDescent="0.35">
      <c r="A1642" s="332"/>
      <c r="B1642" s="332"/>
      <c r="C1642" s="332"/>
      <c r="D1642" s="332"/>
      <c r="E1642" s="332"/>
      <c r="F1642" s="332"/>
      <c r="G1642" s="332"/>
      <c r="H1642" s="332"/>
      <c r="I1642" s="332"/>
      <c r="J1642" s="332"/>
    </row>
    <row r="1643" spans="1:10" x14ac:dyDescent="0.35">
      <c r="A1643" s="341" t="s">
        <v>788</v>
      </c>
      <c r="B1643" s="342" t="s">
        <v>3</v>
      </c>
      <c r="C1643" s="341" t="s">
        <v>4</v>
      </c>
      <c r="D1643" s="341" t="s">
        <v>5</v>
      </c>
      <c r="E1643" s="457" t="s">
        <v>249</v>
      </c>
      <c r="F1643" s="457"/>
      <c r="G1643" s="343" t="s">
        <v>6</v>
      </c>
      <c r="H1643" s="342" t="s">
        <v>7</v>
      </c>
      <c r="I1643" s="342" t="s">
        <v>8</v>
      </c>
      <c r="J1643" s="342" t="s">
        <v>10</v>
      </c>
    </row>
    <row r="1644" spans="1:10" ht="37.5" x14ac:dyDescent="0.35">
      <c r="A1644" s="344" t="s">
        <v>246</v>
      </c>
      <c r="B1644" s="345" t="s">
        <v>789</v>
      </c>
      <c r="C1644" s="344" t="s">
        <v>214</v>
      </c>
      <c r="D1644" s="344" t="s">
        <v>790</v>
      </c>
      <c r="E1644" s="458" t="s">
        <v>2021</v>
      </c>
      <c r="F1644" s="458"/>
      <c r="G1644" s="346" t="s">
        <v>226</v>
      </c>
      <c r="H1644" s="347">
        <v>1</v>
      </c>
      <c r="I1644" s="348">
        <v>254.95</v>
      </c>
      <c r="J1644" s="348">
        <v>254.95</v>
      </c>
    </row>
    <row r="1645" spans="1:10" ht="26.5" customHeight="1" x14ac:dyDescent="0.35">
      <c r="A1645" s="349" t="s">
        <v>251</v>
      </c>
      <c r="B1645" s="350" t="s">
        <v>1558</v>
      </c>
      <c r="C1645" s="349" t="s">
        <v>200</v>
      </c>
      <c r="D1645" s="349" t="s">
        <v>1559</v>
      </c>
      <c r="E1645" s="459" t="s">
        <v>254</v>
      </c>
      <c r="F1645" s="459"/>
      <c r="G1645" s="351" t="s">
        <v>201</v>
      </c>
      <c r="H1645" s="352">
        <v>0.5</v>
      </c>
      <c r="I1645" s="353">
        <v>34.78</v>
      </c>
      <c r="J1645" s="353">
        <v>17.39</v>
      </c>
    </row>
    <row r="1646" spans="1:10" ht="26.5" customHeight="1" x14ac:dyDescent="0.35">
      <c r="A1646" s="349" t="s">
        <v>251</v>
      </c>
      <c r="B1646" s="350" t="s">
        <v>256</v>
      </c>
      <c r="C1646" s="349" t="s">
        <v>200</v>
      </c>
      <c r="D1646" s="349" t="s">
        <v>247</v>
      </c>
      <c r="E1646" s="459" t="s">
        <v>254</v>
      </c>
      <c r="F1646" s="459"/>
      <c r="G1646" s="351" t="s">
        <v>201</v>
      </c>
      <c r="H1646" s="352">
        <v>0.5</v>
      </c>
      <c r="I1646" s="353">
        <v>25.81</v>
      </c>
      <c r="J1646" s="353">
        <v>12.9</v>
      </c>
    </row>
    <row r="1647" spans="1:10" ht="25" x14ac:dyDescent="0.35">
      <c r="A1647" s="356" t="s">
        <v>260</v>
      </c>
      <c r="B1647" s="357" t="s">
        <v>2850</v>
      </c>
      <c r="C1647" s="356" t="s">
        <v>1803</v>
      </c>
      <c r="D1647" s="356" t="s">
        <v>2851</v>
      </c>
      <c r="E1647" s="475" t="s">
        <v>263</v>
      </c>
      <c r="F1647" s="475"/>
      <c r="G1647" s="358" t="s">
        <v>1834</v>
      </c>
      <c r="H1647" s="359">
        <v>1</v>
      </c>
      <c r="I1647" s="360">
        <v>224.66</v>
      </c>
      <c r="J1647" s="360">
        <v>224.66</v>
      </c>
    </row>
    <row r="1648" spans="1:10" x14ac:dyDescent="0.35">
      <c r="A1648" s="354"/>
      <c r="B1648" s="354"/>
      <c r="C1648" s="354"/>
      <c r="D1648" s="354"/>
      <c r="E1648" s="354" t="s">
        <v>275</v>
      </c>
      <c r="F1648" s="355">
        <v>20.78</v>
      </c>
      <c r="G1648" s="354" t="s">
        <v>276</v>
      </c>
      <c r="H1648" s="355">
        <v>0</v>
      </c>
      <c r="I1648" s="354" t="s">
        <v>277</v>
      </c>
      <c r="J1648" s="355">
        <v>20.78</v>
      </c>
    </row>
    <row r="1649" spans="1:10" ht="14.5" customHeight="1" x14ac:dyDescent="0.35">
      <c r="A1649" s="354"/>
      <c r="B1649" s="354"/>
      <c r="C1649" s="354"/>
      <c r="D1649" s="354"/>
      <c r="E1649" s="354" t="s">
        <v>278</v>
      </c>
      <c r="F1649" s="355">
        <v>53.05</v>
      </c>
      <c r="G1649" s="354"/>
      <c r="H1649" s="460" t="s">
        <v>279</v>
      </c>
      <c r="I1649" s="460"/>
      <c r="J1649" s="355">
        <v>308</v>
      </c>
    </row>
    <row r="1650" spans="1:10" ht="15" thickBot="1" x14ac:dyDescent="0.4">
      <c r="A1650" s="333"/>
      <c r="B1650" s="333"/>
      <c r="C1650" s="333"/>
      <c r="D1650" s="333"/>
      <c r="E1650" s="333"/>
      <c r="F1650" s="333"/>
      <c r="G1650" s="333"/>
      <c r="H1650" s="335"/>
      <c r="I1650" s="333"/>
      <c r="J1650" s="334"/>
    </row>
    <row r="1651" spans="1:10" ht="15" thickTop="1" x14ac:dyDescent="0.35">
      <c r="A1651" s="332"/>
      <c r="B1651" s="332"/>
      <c r="C1651" s="332"/>
      <c r="D1651" s="332"/>
      <c r="E1651" s="332"/>
      <c r="F1651" s="332"/>
      <c r="G1651" s="332"/>
      <c r="H1651" s="332"/>
      <c r="I1651" s="332"/>
      <c r="J1651" s="332"/>
    </row>
    <row r="1652" spans="1:10" x14ac:dyDescent="0.35">
      <c r="A1652" s="361" t="s">
        <v>791</v>
      </c>
      <c r="B1652" s="361"/>
      <c r="C1652" s="361"/>
      <c r="D1652" s="361" t="s">
        <v>792</v>
      </c>
      <c r="E1652" s="361"/>
      <c r="F1652" s="476"/>
      <c r="G1652" s="476"/>
      <c r="H1652" s="362"/>
      <c r="I1652" s="361"/>
      <c r="J1652" s="363">
        <v>239581.98</v>
      </c>
    </row>
    <row r="1653" spans="1:10" x14ac:dyDescent="0.35">
      <c r="A1653" s="361" t="s">
        <v>793</v>
      </c>
      <c r="B1653" s="361"/>
      <c r="C1653" s="361"/>
      <c r="D1653" s="361" t="s">
        <v>794</v>
      </c>
      <c r="E1653" s="361"/>
      <c r="F1653" s="476"/>
      <c r="G1653" s="476"/>
      <c r="H1653" s="362"/>
      <c r="I1653" s="361"/>
      <c r="J1653" s="363">
        <v>122876.54</v>
      </c>
    </row>
    <row r="1654" spans="1:10" x14ac:dyDescent="0.35">
      <c r="A1654" s="341" t="s">
        <v>795</v>
      </c>
      <c r="B1654" s="342" t="s">
        <v>3</v>
      </c>
      <c r="C1654" s="341" t="s">
        <v>4</v>
      </c>
      <c r="D1654" s="341" t="s">
        <v>5</v>
      </c>
      <c r="E1654" s="457" t="s">
        <v>249</v>
      </c>
      <c r="F1654" s="457"/>
      <c r="G1654" s="343" t="s">
        <v>6</v>
      </c>
      <c r="H1654" s="342" t="s">
        <v>7</v>
      </c>
      <c r="I1654" s="342" t="s">
        <v>8</v>
      </c>
      <c r="J1654" s="342" t="s">
        <v>10</v>
      </c>
    </row>
    <row r="1655" spans="1:10" ht="26.5" customHeight="1" x14ac:dyDescent="0.35">
      <c r="A1655" s="344" t="s">
        <v>246</v>
      </c>
      <c r="B1655" s="345" t="s">
        <v>796</v>
      </c>
      <c r="C1655" s="344" t="s">
        <v>214</v>
      </c>
      <c r="D1655" s="344" t="s">
        <v>797</v>
      </c>
      <c r="E1655" s="458" t="s">
        <v>2086</v>
      </c>
      <c r="F1655" s="458"/>
      <c r="G1655" s="346" t="s">
        <v>226</v>
      </c>
      <c r="H1655" s="347">
        <v>1</v>
      </c>
      <c r="I1655" s="348">
        <v>76.540000000000006</v>
      </c>
      <c r="J1655" s="348">
        <v>76.540000000000006</v>
      </c>
    </row>
    <row r="1656" spans="1:10" ht="26.5" customHeight="1" x14ac:dyDescent="0.35">
      <c r="A1656" s="349" t="s">
        <v>251</v>
      </c>
      <c r="B1656" s="350" t="s">
        <v>1598</v>
      </c>
      <c r="C1656" s="349" t="s">
        <v>200</v>
      </c>
      <c r="D1656" s="349" t="s">
        <v>1599</v>
      </c>
      <c r="E1656" s="459" t="s">
        <v>254</v>
      </c>
      <c r="F1656" s="459"/>
      <c r="G1656" s="351" t="s">
        <v>201</v>
      </c>
      <c r="H1656" s="352">
        <v>0.109</v>
      </c>
      <c r="I1656" s="353">
        <v>26.27</v>
      </c>
      <c r="J1656" s="353">
        <v>2.86</v>
      </c>
    </row>
    <row r="1657" spans="1:10" ht="26.5" customHeight="1" x14ac:dyDescent="0.35">
      <c r="A1657" s="349" t="s">
        <v>251</v>
      </c>
      <c r="B1657" s="350" t="s">
        <v>1596</v>
      </c>
      <c r="C1657" s="349" t="s">
        <v>200</v>
      </c>
      <c r="D1657" s="349" t="s">
        <v>1597</v>
      </c>
      <c r="E1657" s="459" t="s">
        <v>254</v>
      </c>
      <c r="F1657" s="459"/>
      <c r="G1657" s="351" t="s">
        <v>201</v>
      </c>
      <c r="H1657" s="352">
        <v>0.109</v>
      </c>
      <c r="I1657" s="353">
        <v>33.799999999999997</v>
      </c>
      <c r="J1657" s="353">
        <v>3.68</v>
      </c>
    </row>
    <row r="1658" spans="1:10" ht="25" x14ac:dyDescent="0.35">
      <c r="A1658" s="356" t="s">
        <v>260</v>
      </c>
      <c r="B1658" s="357" t="s">
        <v>2852</v>
      </c>
      <c r="C1658" s="356" t="s">
        <v>200</v>
      </c>
      <c r="D1658" s="356" t="s">
        <v>2853</v>
      </c>
      <c r="E1658" s="475" t="s">
        <v>263</v>
      </c>
      <c r="F1658" s="475"/>
      <c r="G1658" s="358" t="s">
        <v>226</v>
      </c>
      <c r="H1658" s="359">
        <v>1</v>
      </c>
      <c r="I1658" s="360">
        <v>35</v>
      </c>
      <c r="J1658" s="360">
        <v>35</v>
      </c>
    </row>
    <row r="1659" spans="1:10" ht="25" x14ac:dyDescent="0.35">
      <c r="A1659" s="356" t="s">
        <v>260</v>
      </c>
      <c r="B1659" s="357" t="s">
        <v>2852</v>
      </c>
      <c r="C1659" s="356" t="s">
        <v>200</v>
      </c>
      <c r="D1659" s="356" t="s">
        <v>2853</v>
      </c>
      <c r="E1659" s="475" t="s">
        <v>263</v>
      </c>
      <c r="F1659" s="475"/>
      <c r="G1659" s="358" t="s">
        <v>226</v>
      </c>
      <c r="H1659" s="359">
        <v>1</v>
      </c>
      <c r="I1659" s="360">
        <v>35</v>
      </c>
      <c r="J1659" s="360">
        <v>35</v>
      </c>
    </row>
    <row r="1660" spans="1:10" x14ac:dyDescent="0.35">
      <c r="A1660" s="354"/>
      <c r="B1660" s="354"/>
      <c r="C1660" s="354"/>
      <c r="D1660" s="354"/>
      <c r="E1660" s="354" t="s">
        <v>275</v>
      </c>
      <c r="F1660" s="355">
        <v>4.5599999999999996</v>
      </c>
      <c r="G1660" s="354" t="s">
        <v>276</v>
      </c>
      <c r="H1660" s="355">
        <v>0</v>
      </c>
      <c r="I1660" s="354" t="s">
        <v>277</v>
      </c>
      <c r="J1660" s="355">
        <v>4.5599999999999996</v>
      </c>
    </row>
    <row r="1661" spans="1:10" ht="14.5" customHeight="1" x14ac:dyDescent="0.35">
      <c r="A1661" s="354"/>
      <c r="B1661" s="354"/>
      <c r="C1661" s="354"/>
      <c r="D1661" s="354"/>
      <c r="E1661" s="354" t="s">
        <v>278</v>
      </c>
      <c r="F1661" s="355">
        <v>15.92</v>
      </c>
      <c r="G1661" s="354"/>
      <c r="H1661" s="460" t="s">
        <v>279</v>
      </c>
      <c r="I1661" s="460"/>
      <c r="J1661" s="355">
        <v>92.46</v>
      </c>
    </row>
    <row r="1662" spans="1:10" ht="15" thickBot="1" x14ac:dyDescent="0.4">
      <c r="A1662" s="333"/>
      <c r="B1662" s="333"/>
      <c r="C1662" s="333"/>
      <c r="D1662" s="333"/>
      <c r="E1662" s="333"/>
      <c r="F1662" s="333"/>
      <c r="G1662" s="333"/>
      <c r="H1662" s="335"/>
      <c r="I1662" s="333"/>
      <c r="J1662" s="334"/>
    </row>
    <row r="1663" spans="1:10" ht="15" thickTop="1" x14ac:dyDescent="0.35">
      <c r="A1663" s="332"/>
      <c r="B1663" s="332"/>
      <c r="C1663" s="332"/>
      <c r="D1663" s="332"/>
      <c r="E1663" s="332"/>
      <c r="F1663" s="332"/>
      <c r="G1663" s="332"/>
      <c r="H1663" s="332"/>
      <c r="I1663" s="332"/>
      <c r="J1663" s="332"/>
    </row>
    <row r="1664" spans="1:10" x14ac:dyDescent="0.35">
      <c r="A1664" s="341" t="s">
        <v>798</v>
      </c>
      <c r="B1664" s="342" t="s">
        <v>3</v>
      </c>
      <c r="C1664" s="341" t="s">
        <v>4</v>
      </c>
      <c r="D1664" s="341" t="s">
        <v>5</v>
      </c>
      <c r="E1664" s="457" t="s">
        <v>249</v>
      </c>
      <c r="F1664" s="457"/>
      <c r="G1664" s="343" t="s">
        <v>6</v>
      </c>
      <c r="H1664" s="342" t="s">
        <v>7</v>
      </c>
      <c r="I1664" s="342" t="s">
        <v>8</v>
      </c>
      <c r="J1664" s="342" t="s">
        <v>10</v>
      </c>
    </row>
    <row r="1665" spans="1:10" ht="26.5" customHeight="1" x14ac:dyDescent="0.35">
      <c r="A1665" s="344" t="s">
        <v>246</v>
      </c>
      <c r="B1665" s="345" t="s">
        <v>799</v>
      </c>
      <c r="C1665" s="344" t="s">
        <v>214</v>
      </c>
      <c r="D1665" s="344" t="s">
        <v>800</v>
      </c>
      <c r="E1665" s="458" t="s">
        <v>2086</v>
      </c>
      <c r="F1665" s="458"/>
      <c r="G1665" s="346" t="s">
        <v>226</v>
      </c>
      <c r="H1665" s="347">
        <v>1</v>
      </c>
      <c r="I1665" s="348">
        <v>190.16</v>
      </c>
      <c r="J1665" s="348">
        <v>190.16</v>
      </c>
    </row>
    <row r="1666" spans="1:10" ht="26.5" customHeight="1" x14ac:dyDescent="0.35">
      <c r="A1666" s="349" t="s">
        <v>251</v>
      </c>
      <c r="B1666" s="350" t="s">
        <v>1598</v>
      </c>
      <c r="C1666" s="349" t="s">
        <v>200</v>
      </c>
      <c r="D1666" s="349" t="s">
        <v>1599</v>
      </c>
      <c r="E1666" s="459" t="s">
        <v>254</v>
      </c>
      <c r="F1666" s="459"/>
      <c r="G1666" s="351" t="s">
        <v>201</v>
      </c>
      <c r="H1666" s="352">
        <v>1.2</v>
      </c>
      <c r="I1666" s="353">
        <v>26.27</v>
      </c>
      <c r="J1666" s="353">
        <v>31.52</v>
      </c>
    </row>
    <row r="1667" spans="1:10" ht="26.5" customHeight="1" x14ac:dyDescent="0.35">
      <c r="A1667" s="349" t="s">
        <v>251</v>
      </c>
      <c r="B1667" s="350" t="s">
        <v>1596</v>
      </c>
      <c r="C1667" s="349" t="s">
        <v>200</v>
      </c>
      <c r="D1667" s="349" t="s">
        <v>1597</v>
      </c>
      <c r="E1667" s="459" t="s">
        <v>254</v>
      </c>
      <c r="F1667" s="459"/>
      <c r="G1667" s="351" t="s">
        <v>201</v>
      </c>
      <c r="H1667" s="352">
        <v>1.2</v>
      </c>
      <c r="I1667" s="353">
        <v>33.799999999999997</v>
      </c>
      <c r="J1667" s="353">
        <v>40.56</v>
      </c>
    </row>
    <row r="1668" spans="1:10" x14ac:dyDescent="0.35">
      <c r="A1668" s="356" t="s">
        <v>260</v>
      </c>
      <c r="B1668" s="357" t="s">
        <v>2854</v>
      </c>
      <c r="C1668" s="356" t="s">
        <v>1803</v>
      </c>
      <c r="D1668" s="356" t="s">
        <v>2855</v>
      </c>
      <c r="E1668" s="475" t="s">
        <v>263</v>
      </c>
      <c r="F1668" s="475"/>
      <c r="G1668" s="358" t="s">
        <v>1834</v>
      </c>
      <c r="H1668" s="359">
        <v>1</v>
      </c>
      <c r="I1668" s="360">
        <v>118.08</v>
      </c>
      <c r="J1668" s="360">
        <v>118.08</v>
      </c>
    </row>
    <row r="1669" spans="1:10" x14ac:dyDescent="0.35">
      <c r="A1669" s="354"/>
      <c r="B1669" s="354"/>
      <c r="C1669" s="354"/>
      <c r="D1669" s="354"/>
      <c r="E1669" s="354" t="s">
        <v>275</v>
      </c>
      <c r="F1669" s="355">
        <v>50.28</v>
      </c>
      <c r="G1669" s="354" t="s">
        <v>276</v>
      </c>
      <c r="H1669" s="355">
        <v>0</v>
      </c>
      <c r="I1669" s="354" t="s">
        <v>277</v>
      </c>
      <c r="J1669" s="355">
        <v>50.28</v>
      </c>
    </row>
    <row r="1670" spans="1:10" ht="14.5" customHeight="1" x14ac:dyDescent="0.35">
      <c r="A1670" s="354"/>
      <c r="B1670" s="354"/>
      <c r="C1670" s="354"/>
      <c r="D1670" s="354"/>
      <c r="E1670" s="354" t="s">
        <v>278</v>
      </c>
      <c r="F1670" s="355">
        <v>39.57</v>
      </c>
      <c r="G1670" s="354"/>
      <c r="H1670" s="460" t="s">
        <v>279</v>
      </c>
      <c r="I1670" s="460"/>
      <c r="J1670" s="355">
        <v>229.73</v>
      </c>
    </row>
    <row r="1671" spans="1:10" ht="15" thickBot="1" x14ac:dyDescent="0.4">
      <c r="A1671" s="333"/>
      <c r="B1671" s="333"/>
      <c r="C1671" s="333"/>
      <c r="D1671" s="333"/>
      <c r="E1671" s="333"/>
      <c r="F1671" s="333"/>
      <c r="G1671" s="333"/>
      <c r="H1671" s="335"/>
      <c r="I1671" s="333"/>
      <c r="J1671" s="334"/>
    </row>
    <row r="1672" spans="1:10" ht="15" thickTop="1" x14ac:dyDescent="0.35">
      <c r="A1672" s="332"/>
      <c r="B1672" s="332"/>
      <c r="C1672" s="332"/>
      <c r="D1672" s="332"/>
      <c r="E1672" s="332"/>
      <c r="F1672" s="332"/>
      <c r="G1672" s="332"/>
      <c r="H1672" s="332"/>
      <c r="I1672" s="332"/>
      <c r="J1672" s="332"/>
    </row>
    <row r="1673" spans="1:10" x14ac:dyDescent="0.35">
      <c r="A1673" s="298" t="s">
        <v>801</v>
      </c>
      <c r="B1673" s="300" t="s">
        <v>3</v>
      </c>
      <c r="C1673" s="298" t="s">
        <v>4</v>
      </c>
      <c r="D1673" s="298" t="s">
        <v>5</v>
      </c>
      <c r="E1673" s="461" t="s">
        <v>249</v>
      </c>
      <c r="F1673" s="461"/>
      <c r="G1673" s="299" t="s">
        <v>6</v>
      </c>
      <c r="H1673" s="300" t="s">
        <v>7</v>
      </c>
      <c r="I1673" s="300" t="s">
        <v>8</v>
      </c>
      <c r="J1673" s="300" t="s">
        <v>10</v>
      </c>
    </row>
    <row r="1674" spans="1:10" ht="37.5" x14ac:dyDescent="0.35">
      <c r="A1674" s="301" t="s">
        <v>246</v>
      </c>
      <c r="B1674" s="303" t="s">
        <v>802</v>
      </c>
      <c r="C1674" s="301" t="s">
        <v>200</v>
      </c>
      <c r="D1674" s="301" t="s">
        <v>803</v>
      </c>
      <c r="E1674" s="462" t="s">
        <v>2112</v>
      </c>
      <c r="F1674" s="462"/>
      <c r="G1674" s="302" t="s">
        <v>226</v>
      </c>
      <c r="H1674" s="305">
        <v>1</v>
      </c>
      <c r="I1674" s="304">
        <v>62.74</v>
      </c>
      <c r="J1674" s="304">
        <v>62.74</v>
      </c>
    </row>
    <row r="1675" spans="1:10" ht="25" x14ac:dyDescent="0.35">
      <c r="A1675" s="306" t="s">
        <v>251</v>
      </c>
      <c r="B1675" s="308" t="s">
        <v>1598</v>
      </c>
      <c r="C1675" s="306" t="s">
        <v>200</v>
      </c>
      <c r="D1675" s="306" t="s">
        <v>1599</v>
      </c>
      <c r="E1675" s="465" t="s">
        <v>254</v>
      </c>
      <c r="F1675" s="465"/>
      <c r="G1675" s="307" t="s">
        <v>201</v>
      </c>
      <c r="H1675" s="310">
        <v>0.26329999999999998</v>
      </c>
      <c r="I1675" s="309">
        <v>26.27</v>
      </c>
      <c r="J1675" s="309">
        <v>6.91</v>
      </c>
    </row>
    <row r="1676" spans="1:10" ht="25" x14ac:dyDescent="0.35">
      <c r="A1676" s="306" t="s">
        <v>251</v>
      </c>
      <c r="B1676" s="308" t="s">
        <v>1596</v>
      </c>
      <c r="C1676" s="306" t="s">
        <v>200</v>
      </c>
      <c r="D1676" s="306" t="s">
        <v>1597</v>
      </c>
      <c r="E1676" s="465" t="s">
        <v>254</v>
      </c>
      <c r="F1676" s="465"/>
      <c r="G1676" s="307" t="s">
        <v>201</v>
      </c>
      <c r="H1676" s="310">
        <v>0.26329999999999998</v>
      </c>
      <c r="I1676" s="309">
        <v>33.799999999999997</v>
      </c>
      <c r="J1676" s="309">
        <v>8.89</v>
      </c>
    </row>
    <row r="1677" spans="1:10" ht="25" x14ac:dyDescent="0.35">
      <c r="A1677" s="311" t="s">
        <v>260</v>
      </c>
      <c r="B1677" s="313" t="s">
        <v>2113</v>
      </c>
      <c r="C1677" s="311" t="s">
        <v>200</v>
      </c>
      <c r="D1677" s="311" t="s">
        <v>2114</v>
      </c>
      <c r="E1677" s="463" t="s">
        <v>263</v>
      </c>
      <c r="F1677" s="463"/>
      <c r="G1677" s="312" t="s">
        <v>226</v>
      </c>
      <c r="H1677" s="315">
        <v>1</v>
      </c>
      <c r="I1677" s="314">
        <v>46.65</v>
      </c>
      <c r="J1677" s="314">
        <v>46.65</v>
      </c>
    </row>
    <row r="1678" spans="1:10" ht="25" x14ac:dyDescent="0.35">
      <c r="A1678" s="311" t="s">
        <v>260</v>
      </c>
      <c r="B1678" s="313" t="s">
        <v>1604</v>
      </c>
      <c r="C1678" s="311" t="s">
        <v>200</v>
      </c>
      <c r="D1678" s="311" t="s">
        <v>1605</v>
      </c>
      <c r="E1678" s="463" t="s">
        <v>263</v>
      </c>
      <c r="F1678" s="463"/>
      <c r="G1678" s="312" t="s">
        <v>226</v>
      </c>
      <c r="H1678" s="315">
        <v>1.9199999999999998E-2</v>
      </c>
      <c r="I1678" s="314">
        <v>15.49</v>
      </c>
      <c r="J1678" s="314">
        <v>0.29740800000000001</v>
      </c>
    </row>
    <row r="1679" spans="1:10" x14ac:dyDescent="0.35">
      <c r="A1679" s="316"/>
      <c r="B1679" s="316"/>
      <c r="C1679" s="316"/>
      <c r="D1679" s="316"/>
      <c r="E1679" s="316" t="s">
        <v>275</v>
      </c>
      <c r="F1679" s="317">
        <v>11.02</v>
      </c>
      <c r="G1679" s="316" t="s">
        <v>276</v>
      </c>
      <c r="H1679" s="317">
        <v>0</v>
      </c>
      <c r="I1679" s="316" t="s">
        <v>277</v>
      </c>
      <c r="J1679" s="317">
        <v>11.02</v>
      </c>
    </row>
    <row r="1680" spans="1:10" x14ac:dyDescent="0.35">
      <c r="A1680" s="316"/>
      <c r="B1680" s="316"/>
      <c r="C1680" s="316"/>
      <c r="D1680" s="316"/>
      <c r="E1680" s="316" t="s">
        <v>278</v>
      </c>
      <c r="F1680" s="317">
        <v>13.05</v>
      </c>
      <c r="G1680" s="316"/>
      <c r="H1680" s="464" t="s">
        <v>279</v>
      </c>
      <c r="I1680" s="464"/>
      <c r="J1680" s="317">
        <v>75.790000000000006</v>
      </c>
    </row>
    <row r="1681" spans="1:10" ht="15" thickBot="1" x14ac:dyDescent="0.4">
      <c r="A1681" s="333"/>
      <c r="B1681" s="333"/>
      <c r="C1681" s="333"/>
      <c r="D1681" s="333"/>
      <c r="E1681" s="333"/>
      <c r="F1681" s="333"/>
      <c r="G1681" s="333"/>
      <c r="H1681" s="335"/>
      <c r="I1681" s="333"/>
      <c r="J1681" s="334"/>
    </row>
    <row r="1682" spans="1:10" ht="15" thickTop="1" x14ac:dyDescent="0.35">
      <c r="A1682" s="332"/>
      <c r="B1682" s="332"/>
      <c r="C1682" s="332"/>
      <c r="D1682" s="332"/>
      <c r="E1682" s="332"/>
      <c r="F1682" s="332"/>
      <c r="G1682" s="332"/>
      <c r="H1682" s="332"/>
      <c r="I1682" s="332"/>
      <c r="J1682" s="332"/>
    </row>
    <row r="1683" spans="1:10" x14ac:dyDescent="0.35">
      <c r="A1683" s="298" t="s">
        <v>804</v>
      </c>
      <c r="B1683" s="300" t="s">
        <v>3</v>
      </c>
      <c r="C1683" s="298" t="s">
        <v>4</v>
      </c>
      <c r="D1683" s="298" t="s">
        <v>5</v>
      </c>
      <c r="E1683" s="461" t="s">
        <v>249</v>
      </c>
      <c r="F1683" s="461"/>
      <c r="G1683" s="299" t="s">
        <v>6</v>
      </c>
      <c r="H1683" s="300" t="s">
        <v>7</v>
      </c>
      <c r="I1683" s="300" t="s">
        <v>8</v>
      </c>
      <c r="J1683" s="300" t="s">
        <v>10</v>
      </c>
    </row>
    <row r="1684" spans="1:10" ht="37.5" x14ac:dyDescent="0.35">
      <c r="A1684" s="301" t="s">
        <v>246</v>
      </c>
      <c r="B1684" s="303" t="s">
        <v>805</v>
      </c>
      <c r="C1684" s="301" t="s">
        <v>200</v>
      </c>
      <c r="D1684" s="301" t="s">
        <v>806</v>
      </c>
      <c r="E1684" s="462" t="s">
        <v>2112</v>
      </c>
      <c r="F1684" s="462"/>
      <c r="G1684" s="302" t="s">
        <v>226</v>
      </c>
      <c r="H1684" s="305">
        <v>1</v>
      </c>
      <c r="I1684" s="304">
        <v>54.93</v>
      </c>
      <c r="J1684" s="304">
        <v>54.93</v>
      </c>
    </row>
    <row r="1685" spans="1:10" ht="25" x14ac:dyDescent="0.35">
      <c r="A1685" s="306" t="s">
        <v>251</v>
      </c>
      <c r="B1685" s="308" t="s">
        <v>1598</v>
      </c>
      <c r="C1685" s="306" t="s">
        <v>200</v>
      </c>
      <c r="D1685" s="306" t="s">
        <v>1599</v>
      </c>
      <c r="E1685" s="465" t="s">
        <v>254</v>
      </c>
      <c r="F1685" s="465"/>
      <c r="G1685" s="307" t="s">
        <v>201</v>
      </c>
      <c r="H1685" s="310">
        <v>0.1133</v>
      </c>
      <c r="I1685" s="309">
        <v>26.27</v>
      </c>
      <c r="J1685" s="309">
        <v>2.97</v>
      </c>
    </row>
    <row r="1686" spans="1:10" ht="25" x14ac:dyDescent="0.35">
      <c r="A1686" s="306" t="s">
        <v>251</v>
      </c>
      <c r="B1686" s="308" t="s">
        <v>1596</v>
      </c>
      <c r="C1686" s="306" t="s">
        <v>200</v>
      </c>
      <c r="D1686" s="306" t="s">
        <v>1597</v>
      </c>
      <c r="E1686" s="465" t="s">
        <v>254</v>
      </c>
      <c r="F1686" s="465"/>
      <c r="G1686" s="307" t="s">
        <v>201</v>
      </c>
      <c r="H1686" s="310">
        <v>0.1133</v>
      </c>
      <c r="I1686" s="309">
        <v>33.799999999999997</v>
      </c>
      <c r="J1686" s="309">
        <v>3.82</v>
      </c>
    </row>
    <row r="1687" spans="1:10" ht="25" x14ac:dyDescent="0.35">
      <c r="A1687" s="311" t="s">
        <v>260</v>
      </c>
      <c r="B1687" s="313" t="s">
        <v>2115</v>
      </c>
      <c r="C1687" s="311" t="s">
        <v>200</v>
      </c>
      <c r="D1687" s="311" t="s">
        <v>2116</v>
      </c>
      <c r="E1687" s="463" t="s">
        <v>263</v>
      </c>
      <c r="F1687" s="463"/>
      <c r="G1687" s="312" t="s">
        <v>226</v>
      </c>
      <c r="H1687" s="315">
        <v>1</v>
      </c>
      <c r="I1687" s="314">
        <v>45.34</v>
      </c>
      <c r="J1687" s="314">
        <v>45.34</v>
      </c>
    </row>
    <row r="1688" spans="1:10" x14ac:dyDescent="0.35">
      <c r="A1688" s="311" t="s">
        <v>260</v>
      </c>
      <c r="B1688" s="313" t="s">
        <v>2117</v>
      </c>
      <c r="C1688" s="311" t="s">
        <v>200</v>
      </c>
      <c r="D1688" s="311" t="s">
        <v>2118</v>
      </c>
      <c r="E1688" s="463" t="s">
        <v>263</v>
      </c>
      <c r="F1688" s="463"/>
      <c r="G1688" s="312" t="s">
        <v>226</v>
      </c>
      <c r="H1688" s="315">
        <v>1.14E-2</v>
      </c>
      <c r="I1688" s="314">
        <v>2.08</v>
      </c>
      <c r="J1688" s="314">
        <v>2.3712E-2</v>
      </c>
    </row>
    <row r="1689" spans="1:10" x14ac:dyDescent="0.35">
      <c r="A1689" s="311" t="s">
        <v>260</v>
      </c>
      <c r="B1689" s="313" t="s">
        <v>2119</v>
      </c>
      <c r="C1689" s="311" t="s">
        <v>200</v>
      </c>
      <c r="D1689" s="311" t="s">
        <v>2120</v>
      </c>
      <c r="E1689" s="463" t="s">
        <v>263</v>
      </c>
      <c r="F1689" s="463"/>
      <c r="G1689" s="312" t="s">
        <v>226</v>
      </c>
      <c r="H1689" s="315">
        <v>7.1400000000000005E-2</v>
      </c>
      <c r="I1689" s="314">
        <v>20.84</v>
      </c>
      <c r="J1689" s="314">
        <v>1.487976</v>
      </c>
    </row>
    <row r="1690" spans="1:10" ht="25" x14ac:dyDescent="0.35">
      <c r="A1690" s="311" t="s">
        <v>260</v>
      </c>
      <c r="B1690" s="313" t="s">
        <v>2121</v>
      </c>
      <c r="C1690" s="311" t="s">
        <v>200</v>
      </c>
      <c r="D1690" s="311" t="s">
        <v>2122</v>
      </c>
      <c r="E1690" s="463" t="s">
        <v>263</v>
      </c>
      <c r="F1690" s="463"/>
      <c r="G1690" s="312" t="s">
        <v>226</v>
      </c>
      <c r="H1690" s="315">
        <v>1.7999999999999999E-2</v>
      </c>
      <c r="I1690" s="314">
        <v>72.349999999999994</v>
      </c>
      <c r="J1690" s="314">
        <v>1.3023</v>
      </c>
    </row>
    <row r="1691" spans="1:10" x14ac:dyDescent="0.35">
      <c r="A1691" s="316"/>
      <c r="B1691" s="316"/>
      <c r="C1691" s="316"/>
      <c r="D1691" s="316"/>
      <c r="E1691" s="316" t="s">
        <v>275</v>
      </c>
      <c r="F1691" s="317">
        <v>4.74</v>
      </c>
      <c r="G1691" s="316" t="s">
        <v>276</v>
      </c>
      <c r="H1691" s="317">
        <v>0</v>
      </c>
      <c r="I1691" s="316" t="s">
        <v>277</v>
      </c>
      <c r="J1691" s="317">
        <v>4.74</v>
      </c>
    </row>
    <row r="1692" spans="1:10" x14ac:dyDescent="0.35">
      <c r="A1692" s="316"/>
      <c r="B1692" s="316"/>
      <c r="C1692" s="316"/>
      <c r="D1692" s="316"/>
      <c r="E1692" s="316" t="s">
        <v>278</v>
      </c>
      <c r="F1692" s="317">
        <v>11.43</v>
      </c>
      <c r="G1692" s="316"/>
      <c r="H1692" s="464" t="s">
        <v>279</v>
      </c>
      <c r="I1692" s="464"/>
      <c r="J1692" s="317">
        <v>66.36</v>
      </c>
    </row>
    <row r="1693" spans="1:10" ht="15" thickBot="1" x14ac:dyDescent="0.4">
      <c r="A1693" s="333"/>
      <c r="B1693" s="333"/>
      <c r="C1693" s="333"/>
      <c r="D1693" s="333"/>
      <c r="E1693" s="333"/>
      <c r="F1693" s="333"/>
      <c r="G1693" s="333"/>
      <c r="H1693" s="335"/>
      <c r="I1693" s="333"/>
      <c r="J1693" s="334"/>
    </row>
    <row r="1694" spans="1:10" ht="15" thickTop="1" x14ac:dyDescent="0.35">
      <c r="A1694" s="332"/>
      <c r="B1694" s="332"/>
      <c r="C1694" s="332"/>
      <c r="D1694" s="332"/>
      <c r="E1694" s="332"/>
      <c r="F1694" s="332"/>
      <c r="G1694" s="332"/>
      <c r="H1694" s="332"/>
      <c r="I1694" s="332"/>
      <c r="J1694" s="332"/>
    </row>
    <row r="1695" spans="1:10" x14ac:dyDescent="0.35">
      <c r="A1695" s="298" t="s">
        <v>807</v>
      </c>
      <c r="B1695" s="300" t="s">
        <v>3</v>
      </c>
      <c r="C1695" s="298" t="s">
        <v>4</v>
      </c>
      <c r="D1695" s="298" t="s">
        <v>5</v>
      </c>
      <c r="E1695" s="461" t="s">
        <v>249</v>
      </c>
      <c r="F1695" s="461"/>
      <c r="G1695" s="299" t="s">
        <v>6</v>
      </c>
      <c r="H1695" s="300" t="s">
        <v>7</v>
      </c>
      <c r="I1695" s="300" t="s">
        <v>8</v>
      </c>
      <c r="J1695" s="300" t="s">
        <v>10</v>
      </c>
    </row>
    <row r="1696" spans="1:10" ht="37.5" x14ac:dyDescent="0.35">
      <c r="A1696" s="301" t="s">
        <v>246</v>
      </c>
      <c r="B1696" s="303" t="s">
        <v>808</v>
      </c>
      <c r="C1696" s="301" t="s">
        <v>200</v>
      </c>
      <c r="D1696" s="301" t="s">
        <v>809</v>
      </c>
      <c r="E1696" s="462" t="s">
        <v>2123</v>
      </c>
      <c r="F1696" s="462"/>
      <c r="G1696" s="302" t="s">
        <v>226</v>
      </c>
      <c r="H1696" s="305">
        <v>1</v>
      </c>
      <c r="I1696" s="304">
        <v>47.88</v>
      </c>
      <c r="J1696" s="304">
        <v>47.88</v>
      </c>
    </row>
    <row r="1697" spans="1:10" ht="25" x14ac:dyDescent="0.35">
      <c r="A1697" s="306" t="s">
        <v>251</v>
      </c>
      <c r="B1697" s="308" t="s">
        <v>1598</v>
      </c>
      <c r="C1697" s="306" t="s">
        <v>200</v>
      </c>
      <c r="D1697" s="306" t="s">
        <v>1599</v>
      </c>
      <c r="E1697" s="465" t="s">
        <v>254</v>
      </c>
      <c r="F1697" s="465"/>
      <c r="G1697" s="307" t="s">
        <v>201</v>
      </c>
      <c r="H1697" s="310">
        <v>0.1885</v>
      </c>
      <c r="I1697" s="309">
        <v>26.27</v>
      </c>
      <c r="J1697" s="309">
        <v>4.95</v>
      </c>
    </row>
    <row r="1698" spans="1:10" ht="25" x14ac:dyDescent="0.35">
      <c r="A1698" s="306" t="s">
        <v>251</v>
      </c>
      <c r="B1698" s="308" t="s">
        <v>1596</v>
      </c>
      <c r="C1698" s="306" t="s">
        <v>200</v>
      </c>
      <c r="D1698" s="306" t="s">
        <v>1597</v>
      </c>
      <c r="E1698" s="465" t="s">
        <v>254</v>
      </c>
      <c r="F1698" s="465"/>
      <c r="G1698" s="307" t="s">
        <v>201</v>
      </c>
      <c r="H1698" s="310">
        <v>0.1885</v>
      </c>
      <c r="I1698" s="309">
        <v>33.799999999999997</v>
      </c>
      <c r="J1698" s="309">
        <v>6.37</v>
      </c>
    </row>
    <row r="1699" spans="1:10" x14ac:dyDescent="0.35">
      <c r="A1699" s="311" t="s">
        <v>260</v>
      </c>
      <c r="B1699" s="313" t="s">
        <v>2117</v>
      </c>
      <c r="C1699" s="311" t="s">
        <v>200</v>
      </c>
      <c r="D1699" s="311" t="s">
        <v>2118</v>
      </c>
      <c r="E1699" s="463" t="s">
        <v>263</v>
      </c>
      <c r="F1699" s="463"/>
      <c r="G1699" s="312" t="s">
        <v>226</v>
      </c>
      <c r="H1699" s="315">
        <v>2.1000000000000001E-2</v>
      </c>
      <c r="I1699" s="314">
        <v>2.08</v>
      </c>
      <c r="J1699" s="314">
        <v>4.3679999999999997E-2</v>
      </c>
    </row>
    <row r="1700" spans="1:10" ht="25" x14ac:dyDescent="0.35">
      <c r="A1700" s="311" t="s">
        <v>260</v>
      </c>
      <c r="B1700" s="313" t="s">
        <v>2121</v>
      </c>
      <c r="C1700" s="311" t="s">
        <v>200</v>
      </c>
      <c r="D1700" s="311" t="s">
        <v>2122</v>
      </c>
      <c r="E1700" s="463" t="s">
        <v>263</v>
      </c>
      <c r="F1700" s="463"/>
      <c r="G1700" s="312" t="s">
        <v>226</v>
      </c>
      <c r="H1700" s="315">
        <v>0.03</v>
      </c>
      <c r="I1700" s="314">
        <v>72.349999999999994</v>
      </c>
      <c r="J1700" s="314">
        <v>2.1705000000000001</v>
      </c>
    </row>
    <row r="1701" spans="1:10" ht="25" x14ac:dyDescent="0.35">
      <c r="A1701" s="311" t="s">
        <v>260</v>
      </c>
      <c r="B1701" s="313" t="s">
        <v>2124</v>
      </c>
      <c r="C1701" s="311" t="s">
        <v>200</v>
      </c>
      <c r="D1701" s="311" t="s">
        <v>2125</v>
      </c>
      <c r="E1701" s="463" t="s">
        <v>263</v>
      </c>
      <c r="F1701" s="463"/>
      <c r="G1701" s="312" t="s">
        <v>226</v>
      </c>
      <c r="H1701" s="315">
        <v>2.12E-2</v>
      </c>
      <c r="I1701" s="314">
        <v>63.86</v>
      </c>
      <c r="J1701" s="314">
        <v>1.3538319999999999</v>
      </c>
    </row>
    <row r="1702" spans="1:10" ht="25" x14ac:dyDescent="0.35">
      <c r="A1702" s="311" t="s">
        <v>260</v>
      </c>
      <c r="B1702" s="313" t="s">
        <v>2126</v>
      </c>
      <c r="C1702" s="311" t="s">
        <v>200</v>
      </c>
      <c r="D1702" s="311" t="s">
        <v>2127</v>
      </c>
      <c r="E1702" s="463" t="s">
        <v>263</v>
      </c>
      <c r="F1702" s="463"/>
      <c r="G1702" s="312" t="s">
        <v>226</v>
      </c>
      <c r="H1702" s="315">
        <v>1</v>
      </c>
      <c r="I1702" s="314">
        <v>33</v>
      </c>
      <c r="J1702" s="314">
        <v>33</v>
      </c>
    </row>
    <row r="1703" spans="1:10" x14ac:dyDescent="0.35">
      <c r="A1703" s="316"/>
      <c r="B1703" s="316"/>
      <c r="C1703" s="316"/>
      <c r="D1703" s="316"/>
      <c r="E1703" s="316" t="s">
        <v>275</v>
      </c>
      <c r="F1703" s="317">
        <v>7.89</v>
      </c>
      <c r="G1703" s="316" t="s">
        <v>276</v>
      </c>
      <c r="H1703" s="317">
        <v>0</v>
      </c>
      <c r="I1703" s="316" t="s">
        <v>277</v>
      </c>
      <c r="J1703" s="317">
        <v>7.89</v>
      </c>
    </row>
    <row r="1704" spans="1:10" x14ac:dyDescent="0.35">
      <c r="A1704" s="316"/>
      <c r="B1704" s="316"/>
      <c r="C1704" s="316"/>
      <c r="D1704" s="316"/>
      <c r="E1704" s="316" t="s">
        <v>278</v>
      </c>
      <c r="F1704" s="317">
        <v>9.9600000000000009</v>
      </c>
      <c r="G1704" s="316"/>
      <c r="H1704" s="464" t="s">
        <v>279</v>
      </c>
      <c r="I1704" s="464"/>
      <c r="J1704" s="317">
        <v>57.84</v>
      </c>
    </row>
    <row r="1705" spans="1:10" ht="15" thickBot="1" x14ac:dyDescent="0.4">
      <c r="A1705" s="333"/>
      <c r="B1705" s="333"/>
      <c r="C1705" s="333"/>
      <c r="D1705" s="333"/>
      <c r="E1705" s="333"/>
      <c r="F1705" s="333"/>
      <c r="G1705" s="333"/>
      <c r="H1705" s="335"/>
      <c r="I1705" s="333"/>
      <c r="J1705" s="334"/>
    </row>
    <row r="1706" spans="1:10" ht="15" thickTop="1" x14ac:dyDescent="0.35">
      <c r="A1706" s="332"/>
      <c r="B1706" s="332"/>
      <c r="C1706" s="332"/>
      <c r="D1706" s="332"/>
      <c r="E1706" s="332"/>
      <c r="F1706" s="332"/>
      <c r="G1706" s="332"/>
      <c r="H1706" s="332"/>
      <c r="I1706" s="332"/>
      <c r="J1706" s="332"/>
    </row>
    <row r="1707" spans="1:10" x14ac:dyDescent="0.35">
      <c r="A1707" s="298" t="s">
        <v>810</v>
      </c>
      <c r="B1707" s="300" t="s">
        <v>3</v>
      </c>
      <c r="C1707" s="298" t="s">
        <v>4</v>
      </c>
      <c r="D1707" s="298" t="s">
        <v>5</v>
      </c>
      <c r="E1707" s="461" t="s">
        <v>249</v>
      </c>
      <c r="F1707" s="461"/>
      <c r="G1707" s="299" t="s">
        <v>6</v>
      </c>
      <c r="H1707" s="300" t="s">
        <v>7</v>
      </c>
      <c r="I1707" s="300" t="s">
        <v>8</v>
      </c>
      <c r="J1707" s="300" t="s">
        <v>10</v>
      </c>
    </row>
    <row r="1708" spans="1:10" ht="50" x14ac:dyDescent="0.35">
      <c r="A1708" s="301" t="s">
        <v>246</v>
      </c>
      <c r="B1708" s="303" t="s">
        <v>811</v>
      </c>
      <c r="C1708" s="301" t="s">
        <v>200</v>
      </c>
      <c r="D1708" s="301" t="s">
        <v>812</v>
      </c>
      <c r="E1708" s="462" t="s">
        <v>2123</v>
      </c>
      <c r="F1708" s="462"/>
      <c r="G1708" s="302" t="s">
        <v>226</v>
      </c>
      <c r="H1708" s="305">
        <v>1</v>
      </c>
      <c r="I1708" s="304">
        <v>11.38</v>
      </c>
      <c r="J1708" s="304">
        <v>11.38</v>
      </c>
    </row>
    <row r="1709" spans="1:10" ht="25" x14ac:dyDescent="0.35">
      <c r="A1709" s="306" t="s">
        <v>251</v>
      </c>
      <c r="B1709" s="308" t="s">
        <v>1596</v>
      </c>
      <c r="C1709" s="306" t="s">
        <v>200</v>
      </c>
      <c r="D1709" s="306" t="s">
        <v>1597</v>
      </c>
      <c r="E1709" s="465" t="s">
        <v>254</v>
      </c>
      <c r="F1709" s="465"/>
      <c r="G1709" s="307" t="s">
        <v>201</v>
      </c>
      <c r="H1709" s="310">
        <v>9.3399999999999997E-2</v>
      </c>
      <c r="I1709" s="309">
        <v>33.799999999999997</v>
      </c>
      <c r="J1709" s="309">
        <v>3.15</v>
      </c>
    </row>
    <row r="1710" spans="1:10" ht="25" x14ac:dyDescent="0.35">
      <c r="A1710" s="306" t="s">
        <v>251</v>
      </c>
      <c r="B1710" s="308" t="s">
        <v>1598</v>
      </c>
      <c r="C1710" s="306" t="s">
        <v>200</v>
      </c>
      <c r="D1710" s="306" t="s">
        <v>1599</v>
      </c>
      <c r="E1710" s="465" t="s">
        <v>254</v>
      </c>
      <c r="F1710" s="465"/>
      <c r="G1710" s="307" t="s">
        <v>201</v>
      </c>
      <c r="H1710" s="310">
        <v>9.3399999999999997E-2</v>
      </c>
      <c r="I1710" s="309">
        <v>26.27</v>
      </c>
      <c r="J1710" s="309">
        <v>2.4500000000000002</v>
      </c>
    </row>
    <row r="1711" spans="1:10" ht="25" x14ac:dyDescent="0.35">
      <c r="A1711" s="311" t="s">
        <v>260</v>
      </c>
      <c r="B1711" s="313" t="s">
        <v>2124</v>
      </c>
      <c r="C1711" s="311" t="s">
        <v>200</v>
      </c>
      <c r="D1711" s="311" t="s">
        <v>2125</v>
      </c>
      <c r="E1711" s="463" t="s">
        <v>263</v>
      </c>
      <c r="F1711" s="463"/>
      <c r="G1711" s="312" t="s">
        <v>226</v>
      </c>
      <c r="H1711" s="315">
        <v>8.2000000000000007E-3</v>
      </c>
      <c r="I1711" s="314">
        <v>63.86</v>
      </c>
      <c r="J1711" s="314">
        <v>0.52365200000000001</v>
      </c>
    </row>
    <row r="1712" spans="1:10" ht="25" x14ac:dyDescent="0.35">
      <c r="A1712" s="311" t="s">
        <v>260</v>
      </c>
      <c r="B1712" s="313" t="s">
        <v>2121</v>
      </c>
      <c r="C1712" s="311" t="s">
        <v>200</v>
      </c>
      <c r="D1712" s="311" t="s">
        <v>2122</v>
      </c>
      <c r="E1712" s="463" t="s">
        <v>263</v>
      </c>
      <c r="F1712" s="463"/>
      <c r="G1712" s="312" t="s">
        <v>226</v>
      </c>
      <c r="H1712" s="315">
        <v>1.0999999999999999E-2</v>
      </c>
      <c r="I1712" s="314">
        <v>72.349999999999994</v>
      </c>
      <c r="J1712" s="314">
        <v>0.79584999999999995</v>
      </c>
    </row>
    <row r="1713" spans="1:10" ht="25" x14ac:dyDescent="0.35">
      <c r="A1713" s="311" t="s">
        <v>260</v>
      </c>
      <c r="B1713" s="313" t="s">
        <v>2128</v>
      </c>
      <c r="C1713" s="311" t="s">
        <v>200</v>
      </c>
      <c r="D1713" s="311" t="s">
        <v>2129</v>
      </c>
      <c r="E1713" s="463" t="s">
        <v>263</v>
      </c>
      <c r="F1713" s="463"/>
      <c r="G1713" s="312" t="s">
        <v>226</v>
      </c>
      <c r="H1713" s="315">
        <v>1</v>
      </c>
      <c r="I1713" s="314">
        <v>4.32</v>
      </c>
      <c r="J1713" s="314">
        <v>4.32</v>
      </c>
    </row>
    <row r="1714" spans="1:10" x14ac:dyDescent="0.35">
      <c r="A1714" s="311" t="s">
        <v>260</v>
      </c>
      <c r="B1714" s="313" t="s">
        <v>2117</v>
      </c>
      <c r="C1714" s="311" t="s">
        <v>200</v>
      </c>
      <c r="D1714" s="311" t="s">
        <v>2118</v>
      </c>
      <c r="E1714" s="463" t="s">
        <v>263</v>
      </c>
      <c r="F1714" s="463"/>
      <c r="G1714" s="312" t="s">
        <v>226</v>
      </c>
      <c r="H1714" s="315">
        <v>7.7999999999999996E-3</v>
      </c>
      <c r="I1714" s="314">
        <v>2.08</v>
      </c>
      <c r="J1714" s="314">
        <v>1.6223999999999999E-2</v>
      </c>
    </row>
    <row r="1715" spans="1:10" ht="25" x14ac:dyDescent="0.35">
      <c r="A1715" s="311" t="s">
        <v>260</v>
      </c>
      <c r="B1715" s="313" t="s">
        <v>1604</v>
      </c>
      <c r="C1715" s="311" t="s">
        <v>200</v>
      </c>
      <c r="D1715" s="311" t="s">
        <v>1605</v>
      </c>
      <c r="E1715" s="463" t="s">
        <v>263</v>
      </c>
      <c r="F1715" s="463"/>
      <c r="G1715" s="312" t="s">
        <v>226</v>
      </c>
      <c r="H1715" s="315">
        <v>9.5999999999999992E-3</v>
      </c>
      <c r="I1715" s="314">
        <v>15.49</v>
      </c>
      <c r="J1715" s="314">
        <v>0.148704</v>
      </c>
    </row>
    <row r="1716" spans="1:10" x14ac:dyDescent="0.35">
      <c r="A1716" s="316"/>
      <c r="B1716" s="316"/>
      <c r="C1716" s="316"/>
      <c r="D1716" s="316"/>
      <c r="E1716" s="316" t="s">
        <v>275</v>
      </c>
      <c r="F1716" s="317">
        <v>3.9</v>
      </c>
      <c r="G1716" s="316" t="s">
        <v>276</v>
      </c>
      <c r="H1716" s="317">
        <v>0</v>
      </c>
      <c r="I1716" s="316" t="s">
        <v>277</v>
      </c>
      <c r="J1716" s="317">
        <v>3.9</v>
      </c>
    </row>
    <row r="1717" spans="1:10" x14ac:dyDescent="0.35">
      <c r="A1717" s="316"/>
      <c r="B1717" s="316"/>
      <c r="C1717" s="316"/>
      <c r="D1717" s="316"/>
      <c r="E1717" s="316" t="s">
        <v>278</v>
      </c>
      <c r="F1717" s="317">
        <v>2.36</v>
      </c>
      <c r="G1717" s="316"/>
      <c r="H1717" s="464" t="s">
        <v>279</v>
      </c>
      <c r="I1717" s="464"/>
      <c r="J1717" s="317">
        <v>13.74</v>
      </c>
    </row>
    <row r="1718" spans="1:10" ht="15" thickBot="1" x14ac:dyDescent="0.4">
      <c r="A1718" s="333"/>
      <c r="B1718" s="333"/>
      <c r="C1718" s="333"/>
      <c r="D1718" s="333"/>
      <c r="E1718" s="333"/>
      <c r="F1718" s="333"/>
      <c r="G1718" s="333"/>
      <c r="H1718" s="335"/>
      <c r="I1718" s="333"/>
      <c r="J1718" s="334"/>
    </row>
    <row r="1719" spans="1:10" ht="15" thickTop="1" x14ac:dyDescent="0.35">
      <c r="A1719" s="332"/>
      <c r="B1719" s="332"/>
      <c r="C1719" s="332"/>
      <c r="D1719" s="332"/>
      <c r="E1719" s="332"/>
      <c r="F1719" s="332"/>
      <c r="G1719" s="332"/>
      <c r="H1719" s="332"/>
      <c r="I1719" s="332"/>
      <c r="J1719" s="332"/>
    </row>
    <row r="1720" spans="1:10" x14ac:dyDescent="0.35">
      <c r="A1720" s="298" t="s">
        <v>813</v>
      </c>
      <c r="B1720" s="300" t="s">
        <v>3</v>
      </c>
      <c r="C1720" s="298" t="s">
        <v>4</v>
      </c>
      <c r="D1720" s="298" t="s">
        <v>5</v>
      </c>
      <c r="E1720" s="461" t="s">
        <v>249</v>
      </c>
      <c r="F1720" s="461"/>
      <c r="G1720" s="299" t="s">
        <v>6</v>
      </c>
      <c r="H1720" s="300" t="s">
        <v>7</v>
      </c>
      <c r="I1720" s="300" t="s">
        <v>8</v>
      </c>
      <c r="J1720" s="300" t="s">
        <v>10</v>
      </c>
    </row>
    <row r="1721" spans="1:10" ht="37.5" x14ac:dyDescent="0.35">
      <c r="A1721" s="301" t="s">
        <v>246</v>
      </c>
      <c r="B1721" s="303" t="s">
        <v>814</v>
      </c>
      <c r="C1721" s="301" t="s">
        <v>200</v>
      </c>
      <c r="D1721" s="301" t="s">
        <v>815</v>
      </c>
      <c r="E1721" s="462" t="s">
        <v>2130</v>
      </c>
      <c r="F1721" s="462"/>
      <c r="G1721" s="302" t="s">
        <v>226</v>
      </c>
      <c r="H1721" s="305">
        <v>1</v>
      </c>
      <c r="I1721" s="304">
        <v>29.14</v>
      </c>
      <c r="J1721" s="304">
        <v>29.14</v>
      </c>
    </row>
    <row r="1722" spans="1:10" ht="25" x14ac:dyDescent="0.35">
      <c r="A1722" s="306" t="s">
        <v>251</v>
      </c>
      <c r="B1722" s="308" t="s">
        <v>1598</v>
      </c>
      <c r="C1722" s="306" t="s">
        <v>200</v>
      </c>
      <c r="D1722" s="306" t="s">
        <v>1599</v>
      </c>
      <c r="E1722" s="465" t="s">
        <v>254</v>
      </c>
      <c r="F1722" s="465"/>
      <c r="G1722" s="307" t="s">
        <v>201</v>
      </c>
      <c r="H1722" s="310">
        <v>0.22939999999999999</v>
      </c>
      <c r="I1722" s="309">
        <v>26.27</v>
      </c>
      <c r="J1722" s="309">
        <v>6.02</v>
      </c>
    </row>
    <row r="1723" spans="1:10" ht="25" x14ac:dyDescent="0.35">
      <c r="A1723" s="306" t="s">
        <v>251</v>
      </c>
      <c r="B1723" s="308" t="s">
        <v>1596</v>
      </c>
      <c r="C1723" s="306" t="s">
        <v>200</v>
      </c>
      <c r="D1723" s="306" t="s">
        <v>1597</v>
      </c>
      <c r="E1723" s="465" t="s">
        <v>254</v>
      </c>
      <c r="F1723" s="465"/>
      <c r="G1723" s="307" t="s">
        <v>201</v>
      </c>
      <c r="H1723" s="310">
        <v>0.22939999999999999</v>
      </c>
      <c r="I1723" s="309">
        <v>33.799999999999997</v>
      </c>
      <c r="J1723" s="309">
        <v>7.75</v>
      </c>
    </row>
    <row r="1724" spans="1:10" ht="25" x14ac:dyDescent="0.35">
      <c r="A1724" s="311" t="s">
        <v>260</v>
      </c>
      <c r="B1724" s="313" t="s">
        <v>2121</v>
      </c>
      <c r="C1724" s="311" t="s">
        <v>200</v>
      </c>
      <c r="D1724" s="311" t="s">
        <v>2122</v>
      </c>
      <c r="E1724" s="463" t="s">
        <v>263</v>
      </c>
      <c r="F1724" s="463"/>
      <c r="G1724" s="312" t="s">
        <v>226</v>
      </c>
      <c r="H1724" s="315">
        <v>2.1999999999999999E-2</v>
      </c>
      <c r="I1724" s="314">
        <v>72.349999999999994</v>
      </c>
      <c r="J1724" s="314">
        <v>1.5916999999999999</v>
      </c>
    </row>
    <row r="1725" spans="1:10" x14ac:dyDescent="0.35">
      <c r="A1725" s="311" t="s">
        <v>260</v>
      </c>
      <c r="B1725" s="313" t="s">
        <v>2117</v>
      </c>
      <c r="C1725" s="311" t="s">
        <v>200</v>
      </c>
      <c r="D1725" s="311" t="s">
        <v>2118</v>
      </c>
      <c r="E1725" s="463" t="s">
        <v>263</v>
      </c>
      <c r="F1725" s="463"/>
      <c r="G1725" s="312" t="s">
        <v>226</v>
      </c>
      <c r="H1725" s="315">
        <v>5.0999999999999997E-2</v>
      </c>
      <c r="I1725" s="314">
        <v>2.08</v>
      </c>
      <c r="J1725" s="314">
        <v>0.10607999999999999</v>
      </c>
    </row>
    <row r="1726" spans="1:10" ht="25" x14ac:dyDescent="0.35">
      <c r="A1726" s="311" t="s">
        <v>260</v>
      </c>
      <c r="B1726" s="313" t="s">
        <v>2131</v>
      </c>
      <c r="C1726" s="311" t="s">
        <v>200</v>
      </c>
      <c r="D1726" s="311" t="s">
        <v>2132</v>
      </c>
      <c r="E1726" s="463" t="s">
        <v>263</v>
      </c>
      <c r="F1726" s="463"/>
      <c r="G1726" s="312" t="s">
        <v>226</v>
      </c>
      <c r="H1726" s="315">
        <v>1</v>
      </c>
      <c r="I1726" s="314">
        <v>12.63</v>
      </c>
      <c r="J1726" s="314">
        <v>12.63</v>
      </c>
    </row>
    <row r="1727" spans="1:10" ht="25" x14ac:dyDescent="0.35">
      <c r="A1727" s="311" t="s">
        <v>260</v>
      </c>
      <c r="B1727" s="313" t="s">
        <v>2124</v>
      </c>
      <c r="C1727" s="311" t="s">
        <v>200</v>
      </c>
      <c r="D1727" s="311" t="s">
        <v>2125</v>
      </c>
      <c r="E1727" s="463" t="s">
        <v>263</v>
      </c>
      <c r="F1727" s="463"/>
      <c r="G1727" s="312" t="s">
        <v>226</v>
      </c>
      <c r="H1727" s="315">
        <v>1.6500000000000001E-2</v>
      </c>
      <c r="I1727" s="314">
        <v>63.86</v>
      </c>
      <c r="J1727" s="314">
        <v>1.05369</v>
      </c>
    </row>
    <row r="1728" spans="1:10" x14ac:dyDescent="0.35">
      <c r="A1728" s="316"/>
      <c r="B1728" s="316"/>
      <c r="C1728" s="316"/>
      <c r="D1728" s="316"/>
      <c r="E1728" s="316" t="s">
        <v>275</v>
      </c>
      <c r="F1728" s="317">
        <v>9.61</v>
      </c>
      <c r="G1728" s="316" t="s">
        <v>276</v>
      </c>
      <c r="H1728" s="317">
        <v>0</v>
      </c>
      <c r="I1728" s="316" t="s">
        <v>277</v>
      </c>
      <c r="J1728" s="317">
        <v>9.61</v>
      </c>
    </row>
    <row r="1729" spans="1:10" x14ac:dyDescent="0.35">
      <c r="A1729" s="316"/>
      <c r="B1729" s="316"/>
      <c r="C1729" s="316"/>
      <c r="D1729" s="316"/>
      <c r="E1729" s="316" t="s">
        <v>278</v>
      </c>
      <c r="F1729" s="317">
        <v>6.06</v>
      </c>
      <c r="G1729" s="316"/>
      <c r="H1729" s="464" t="s">
        <v>279</v>
      </c>
      <c r="I1729" s="464"/>
      <c r="J1729" s="317">
        <v>35.200000000000003</v>
      </c>
    </row>
    <row r="1730" spans="1:10" ht="15" thickBot="1" x14ac:dyDescent="0.4">
      <c r="A1730" s="333"/>
      <c r="B1730" s="333"/>
      <c r="C1730" s="333"/>
      <c r="D1730" s="333"/>
      <c r="E1730" s="333"/>
      <c r="F1730" s="333"/>
      <c r="G1730" s="333"/>
      <c r="H1730" s="335"/>
      <c r="I1730" s="333"/>
      <c r="J1730" s="334"/>
    </row>
    <row r="1731" spans="1:10" ht="15" thickTop="1" x14ac:dyDescent="0.35">
      <c r="A1731" s="332"/>
      <c r="B1731" s="332"/>
      <c r="C1731" s="332"/>
      <c r="D1731" s="332"/>
      <c r="E1731" s="332"/>
      <c r="F1731" s="332"/>
      <c r="G1731" s="332"/>
      <c r="H1731" s="332"/>
      <c r="I1731" s="332"/>
      <c r="J1731" s="332"/>
    </row>
    <row r="1732" spans="1:10" x14ac:dyDescent="0.35">
      <c r="A1732" s="298" t="s">
        <v>816</v>
      </c>
      <c r="B1732" s="300" t="s">
        <v>3</v>
      </c>
      <c r="C1732" s="298" t="s">
        <v>4</v>
      </c>
      <c r="D1732" s="298" t="s">
        <v>5</v>
      </c>
      <c r="E1732" s="461" t="s">
        <v>249</v>
      </c>
      <c r="F1732" s="461"/>
      <c r="G1732" s="299" t="s">
        <v>6</v>
      </c>
      <c r="H1732" s="300" t="s">
        <v>7</v>
      </c>
      <c r="I1732" s="300" t="s">
        <v>8</v>
      </c>
      <c r="J1732" s="300" t="s">
        <v>10</v>
      </c>
    </row>
    <row r="1733" spans="1:10" ht="37.5" x14ac:dyDescent="0.35">
      <c r="A1733" s="301" t="s">
        <v>246</v>
      </c>
      <c r="B1733" s="303" t="s">
        <v>817</v>
      </c>
      <c r="C1733" s="301" t="s">
        <v>200</v>
      </c>
      <c r="D1733" s="301" t="s">
        <v>818</v>
      </c>
      <c r="E1733" s="462" t="s">
        <v>2130</v>
      </c>
      <c r="F1733" s="462"/>
      <c r="G1733" s="302" t="s">
        <v>208</v>
      </c>
      <c r="H1733" s="305">
        <v>1</v>
      </c>
      <c r="I1733" s="304">
        <v>31.8</v>
      </c>
      <c r="J1733" s="304">
        <v>31.8</v>
      </c>
    </row>
    <row r="1734" spans="1:10" ht="25" x14ac:dyDescent="0.35">
      <c r="A1734" s="306" t="s">
        <v>251</v>
      </c>
      <c r="B1734" s="308" t="s">
        <v>1598</v>
      </c>
      <c r="C1734" s="306" t="s">
        <v>200</v>
      </c>
      <c r="D1734" s="306" t="s">
        <v>1599</v>
      </c>
      <c r="E1734" s="465" t="s">
        <v>254</v>
      </c>
      <c r="F1734" s="465"/>
      <c r="G1734" s="307" t="s">
        <v>201</v>
      </c>
      <c r="H1734" s="310">
        <v>0.26769999999999999</v>
      </c>
      <c r="I1734" s="309">
        <v>26.27</v>
      </c>
      <c r="J1734" s="309">
        <v>7.03</v>
      </c>
    </row>
    <row r="1735" spans="1:10" ht="25" x14ac:dyDescent="0.35">
      <c r="A1735" s="306" t="s">
        <v>251</v>
      </c>
      <c r="B1735" s="308" t="s">
        <v>1596</v>
      </c>
      <c r="C1735" s="306" t="s">
        <v>200</v>
      </c>
      <c r="D1735" s="306" t="s">
        <v>1597</v>
      </c>
      <c r="E1735" s="465" t="s">
        <v>254</v>
      </c>
      <c r="F1735" s="465"/>
      <c r="G1735" s="307" t="s">
        <v>201</v>
      </c>
      <c r="H1735" s="310">
        <v>0.26769999999999999</v>
      </c>
      <c r="I1735" s="309">
        <v>33.799999999999997</v>
      </c>
      <c r="J1735" s="309">
        <v>9.0399999999999991</v>
      </c>
    </row>
    <row r="1736" spans="1:10" x14ac:dyDescent="0.35">
      <c r="A1736" s="311" t="s">
        <v>260</v>
      </c>
      <c r="B1736" s="313" t="s">
        <v>2117</v>
      </c>
      <c r="C1736" s="311" t="s">
        <v>200</v>
      </c>
      <c r="D1736" s="311" t="s">
        <v>2118</v>
      </c>
      <c r="E1736" s="463" t="s">
        <v>263</v>
      </c>
      <c r="F1736" s="463"/>
      <c r="G1736" s="312" t="s">
        <v>226</v>
      </c>
      <c r="H1736" s="315">
        <v>3.1199999999999999E-2</v>
      </c>
      <c r="I1736" s="314">
        <v>2.08</v>
      </c>
      <c r="J1736" s="314">
        <v>6.4895999999999995E-2</v>
      </c>
    </row>
    <row r="1737" spans="1:10" ht="25" x14ac:dyDescent="0.35">
      <c r="A1737" s="311" t="s">
        <v>260</v>
      </c>
      <c r="B1737" s="313" t="s">
        <v>2133</v>
      </c>
      <c r="C1737" s="311" t="s">
        <v>200</v>
      </c>
      <c r="D1737" s="311" t="s">
        <v>2134</v>
      </c>
      <c r="E1737" s="463" t="s">
        <v>263</v>
      </c>
      <c r="F1737" s="463"/>
      <c r="G1737" s="312" t="s">
        <v>208</v>
      </c>
      <c r="H1737" s="315">
        <v>1.0492999999999999</v>
      </c>
      <c r="I1737" s="314">
        <v>14.94</v>
      </c>
      <c r="J1737" s="314">
        <v>15.676542</v>
      </c>
    </row>
    <row r="1738" spans="1:10" x14ac:dyDescent="0.35">
      <c r="A1738" s="316"/>
      <c r="B1738" s="316"/>
      <c r="C1738" s="316"/>
      <c r="D1738" s="316"/>
      <c r="E1738" s="316" t="s">
        <v>275</v>
      </c>
      <c r="F1738" s="317">
        <v>11.21</v>
      </c>
      <c r="G1738" s="316" t="s">
        <v>276</v>
      </c>
      <c r="H1738" s="317">
        <v>0</v>
      </c>
      <c r="I1738" s="316" t="s">
        <v>277</v>
      </c>
      <c r="J1738" s="317">
        <v>11.21</v>
      </c>
    </row>
    <row r="1739" spans="1:10" x14ac:dyDescent="0.35">
      <c r="A1739" s="316"/>
      <c r="B1739" s="316"/>
      <c r="C1739" s="316"/>
      <c r="D1739" s="316"/>
      <c r="E1739" s="316" t="s">
        <v>278</v>
      </c>
      <c r="F1739" s="317">
        <v>6.61</v>
      </c>
      <c r="G1739" s="316"/>
      <c r="H1739" s="464" t="s">
        <v>279</v>
      </c>
      <c r="I1739" s="464"/>
      <c r="J1739" s="317">
        <v>38.409999999999997</v>
      </c>
    </row>
    <row r="1740" spans="1:10" ht="15" thickBot="1" x14ac:dyDescent="0.4">
      <c r="A1740" s="333"/>
      <c r="B1740" s="333"/>
      <c r="C1740" s="333"/>
      <c r="D1740" s="333"/>
      <c r="E1740" s="333"/>
      <c r="F1740" s="333"/>
      <c r="G1740" s="333"/>
      <c r="H1740" s="335"/>
      <c r="I1740" s="333"/>
      <c r="J1740" s="334"/>
    </row>
    <row r="1741" spans="1:10" ht="15" thickTop="1" x14ac:dyDescent="0.35">
      <c r="A1741" s="332"/>
      <c r="B1741" s="332"/>
      <c r="C1741" s="332"/>
      <c r="D1741" s="332"/>
      <c r="E1741" s="332"/>
      <c r="F1741" s="332"/>
      <c r="G1741" s="332"/>
      <c r="H1741" s="332"/>
      <c r="I1741" s="332"/>
      <c r="J1741" s="332"/>
    </row>
    <row r="1742" spans="1:10" x14ac:dyDescent="0.35">
      <c r="A1742" s="298" t="s">
        <v>819</v>
      </c>
      <c r="B1742" s="300" t="s">
        <v>3</v>
      </c>
      <c r="C1742" s="298" t="s">
        <v>4</v>
      </c>
      <c r="D1742" s="298" t="s">
        <v>5</v>
      </c>
      <c r="E1742" s="461" t="s">
        <v>249</v>
      </c>
      <c r="F1742" s="461"/>
      <c r="G1742" s="299" t="s">
        <v>6</v>
      </c>
      <c r="H1742" s="300" t="s">
        <v>7</v>
      </c>
      <c r="I1742" s="300" t="s">
        <v>8</v>
      </c>
      <c r="J1742" s="300" t="s">
        <v>10</v>
      </c>
    </row>
    <row r="1743" spans="1:10" ht="50" x14ac:dyDescent="0.35">
      <c r="A1743" s="301" t="s">
        <v>246</v>
      </c>
      <c r="B1743" s="303" t="s">
        <v>820</v>
      </c>
      <c r="C1743" s="301" t="s">
        <v>200</v>
      </c>
      <c r="D1743" s="301" t="s">
        <v>821</v>
      </c>
      <c r="E1743" s="462" t="s">
        <v>2130</v>
      </c>
      <c r="F1743" s="462"/>
      <c r="G1743" s="302" t="s">
        <v>226</v>
      </c>
      <c r="H1743" s="305">
        <v>1</v>
      </c>
      <c r="I1743" s="304">
        <v>33.15</v>
      </c>
      <c r="J1743" s="304">
        <v>33.15</v>
      </c>
    </row>
    <row r="1744" spans="1:10" ht="25" x14ac:dyDescent="0.35">
      <c r="A1744" s="306" t="s">
        <v>251</v>
      </c>
      <c r="B1744" s="308" t="s">
        <v>1596</v>
      </c>
      <c r="C1744" s="306" t="s">
        <v>200</v>
      </c>
      <c r="D1744" s="306" t="s">
        <v>1597</v>
      </c>
      <c r="E1744" s="465" t="s">
        <v>254</v>
      </c>
      <c r="F1744" s="465"/>
      <c r="G1744" s="307" t="s">
        <v>201</v>
      </c>
      <c r="H1744" s="310">
        <v>0.26100000000000001</v>
      </c>
      <c r="I1744" s="309">
        <v>33.799999999999997</v>
      </c>
      <c r="J1744" s="309">
        <v>8.82</v>
      </c>
    </row>
    <row r="1745" spans="1:10" ht="25" x14ac:dyDescent="0.35">
      <c r="A1745" s="306" t="s">
        <v>251</v>
      </c>
      <c r="B1745" s="308" t="s">
        <v>1598</v>
      </c>
      <c r="C1745" s="306" t="s">
        <v>200</v>
      </c>
      <c r="D1745" s="306" t="s">
        <v>1599</v>
      </c>
      <c r="E1745" s="465" t="s">
        <v>254</v>
      </c>
      <c r="F1745" s="465"/>
      <c r="G1745" s="307" t="s">
        <v>201</v>
      </c>
      <c r="H1745" s="310">
        <v>0.26100000000000001</v>
      </c>
      <c r="I1745" s="309">
        <v>26.27</v>
      </c>
      <c r="J1745" s="309">
        <v>6.85</v>
      </c>
    </row>
    <row r="1746" spans="1:10" ht="25" x14ac:dyDescent="0.35">
      <c r="A1746" s="311" t="s">
        <v>260</v>
      </c>
      <c r="B1746" s="313" t="s">
        <v>2135</v>
      </c>
      <c r="C1746" s="311" t="s">
        <v>200</v>
      </c>
      <c r="D1746" s="311" t="s">
        <v>2136</v>
      </c>
      <c r="E1746" s="463" t="s">
        <v>263</v>
      </c>
      <c r="F1746" s="463"/>
      <c r="G1746" s="312" t="s">
        <v>226</v>
      </c>
      <c r="H1746" s="315">
        <v>1</v>
      </c>
      <c r="I1746" s="314">
        <v>14.32</v>
      </c>
      <c r="J1746" s="314">
        <v>14.32</v>
      </c>
    </row>
    <row r="1747" spans="1:10" x14ac:dyDescent="0.35">
      <c r="A1747" s="311" t="s">
        <v>260</v>
      </c>
      <c r="B1747" s="313" t="s">
        <v>2117</v>
      </c>
      <c r="C1747" s="311" t="s">
        <v>200</v>
      </c>
      <c r="D1747" s="311" t="s">
        <v>2118</v>
      </c>
      <c r="E1747" s="463" t="s">
        <v>263</v>
      </c>
      <c r="F1747" s="463"/>
      <c r="G1747" s="312" t="s">
        <v>226</v>
      </c>
      <c r="H1747" s="315">
        <v>6.9000000000000006E-2</v>
      </c>
      <c r="I1747" s="314">
        <v>2.08</v>
      </c>
      <c r="J1747" s="314">
        <v>0.14352000000000001</v>
      </c>
    </row>
    <row r="1748" spans="1:10" ht="25" x14ac:dyDescent="0.35">
      <c r="A1748" s="311" t="s">
        <v>260</v>
      </c>
      <c r="B1748" s="313" t="s">
        <v>2124</v>
      </c>
      <c r="C1748" s="311" t="s">
        <v>200</v>
      </c>
      <c r="D1748" s="311" t="s">
        <v>2125</v>
      </c>
      <c r="E1748" s="463" t="s">
        <v>263</v>
      </c>
      <c r="F1748" s="463"/>
      <c r="G1748" s="312" t="s">
        <v>226</v>
      </c>
      <c r="H1748" s="315">
        <v>1.9400000000000001E-2</v>
      </c>
      <c r="I1748" s="314">
        <v>63.86</v>
      </c>
      <c r="J1748" s="314">
        <v>1.2388840000000001</v>
      </c>
    </row>
    <row r="1749" spans="1:10" ht="25" x14ac:dyDescent="0.35">
      <c r="A1749" s="311" t="s">
        <v>260</v>
      </c>
      <c r="B1749" s="313" t="s">
        <v>2121</v>
      </c>
      <c r="C1749" s="311" t="s">
        <v>200</v>
      </c>
      <c r="D1749" s="311" t="s">
        <v>2122</v>
      </c>
      <c r="E1749" s="463" t="s">
        <v>263</v>
      </c>
      <c r="F1749" s="463"/>
      <c r="G1749" s="312" t="s">
        <v>226</v>
      </c>
      <c r="H1749" s="315">
        <v>2.4799999999999999E-2</v>
      </c>
      <c r="I1749" s="314">
        <v>72.349999999999994</v>
      </c>
      <c r="J1749" s="314">
        <v>1.7942800000000001</v>
      </c>
    </row>
    <row r="1750" spans="1:10" x14ac:dyDescent="0.35">
      <c r="A1750" s="316"/>
      <c r="B1750" s="316"/>
      <c r="C1750" s="316"/>
      <c r="D1750" s="316"/>
      <c r="E1750" s="316" t="s">
        <v>275</v>
      </c>
      <c r="F1750" s="317">
        <v>10.93</v>
      </c>
      <c r="G1750" s="316" t="s">
        <v>276</v>
      </c>
      <c r="H1750" s="317">
        <v>0</v>
      </c>
      <c r="I1750" s="316" t="s">
        <v>277</v>
      </c>
      <c r="J1750" s="317">
        <v>10.93</v>
      </c>
    </row>
    <row r="1751" spans="1:10" x14ac:dyDescent="0.35">
      <c r="A1751" s="316"/>
      <c r="B1751" s="316"/>
      <c r="C1751" s="316"/>
      <c r="D1751" s="316"/>
      <c r="E1751" s="316" t="s">
        <v>278</v>
      </c>
      <c r="F1751" s="317">
        <v>6.89</v>
      </c>
      <c r="G1751" s="316"/>
      <c r="H1751" s="464" t="s">
        <v>279</v>
      </c>
      <c r="I1751" s="464"/>
      <c r="J1751" s="317">
        <v>40.04</v>
      </c>
    </row>
    <row r="1752" spans="1:10" ht="15" thickBot="1" x14ac:dyDescent="0.4">
      <c r="A1752" s="333"/>
      <c r="B1752" s="333"/>
      <c r="C1752" s="333"/>
      <c r="D1752" s="333"/>
      <c r="E1752" s="333"/>
      <c r="F1752" s="333"/>
      <c r="G1752" s="333"/>
      <c r="H1752" s="335"/>
      <c r="I1752" s="333"/>
      <c r="J1752" s="334"/>
    </row>
    <row r="1753" spans="1:10" ht="15" thickTop="1" x14ac:dyDescent="0.35">
      <c r="A1753" s="332"/>
      <c r="B1753" s="332"/>
      <c r="C1753" s="332"/>
      <c r="D1753" s="332"/>
      <c r="E1753" s="332"/>
      <c r="F1753" s="332"/>
      <c r="G1753" s="332"/>
      <c r="H1753" s="332"/>
      <c r="I1753" s="332"/>
      <c r="J1753" s="332"/>
    </row>
    <row r="1754" spans="1:10" x14ac:dyDescent="0.35">
      <c r="A1754" s="298" t="s">
        <v>822</v>
      </c>
      <c r="B1754" s="300" t="s">
        <v>3</v>
      </c>
      <c r="C1754" s="298" t="s">
        <v>4</v>
      </c>
      <c r="D1754" s="298" t="s">
        <v>5</v>
      </c>
      <c r="E1754" s="461" t="s">
        <v>249</v>
      </c>
      <c r="F1754" s="461"/>
      <c r="G1754" s="299" t="s">
        <v>6</v>
      </c>
      <c r="H1754" s="300" t="s">
        <v>7</v>
      </c>
      <c r="I1754" s="300" t="s">
        <v>8</v>
      </c>
      <c r="J1754" s="300" t="s">
        <v>10</v>
      </c>
    </row>
    <row r="1755" spans="1:10" ht="37.5" x14ac:dyDescent="0.35">
      <c r="A1755" s="301" t="s">
        <v>246</v>
      </c>
      <c r="B1755" s="303" t="s">
        <v>823</v>
      </c>
      <c r="C1755" s="301" t="s">
        <v>200</v>
      </c>
      <c r="D1755" s="301" t="s">
        <v>824</v>
      </c>
      <c r="E1755" s="462" t="s">
        <v>2112</v>
      </c>
      <c r="F1755" s="462"/>
      <c r="G1755" s="302" t="s">
        <v>226</v>
      </c>
      <c r="H1755" s="305">
        <v>1</v>
      </c>
      <c r="I1755" s="304">
        <v>179.03</v>
      </c>
      <c r="J1755" s="304">
        <v>179.03</v>
      </c>
    </row>
    <row r="1756" spans="1:10" ht="25" x14ac:dyDescent="0.35">
      <c r="A1756" s="306" t="s">
        <v>251</v>
      </c>
      <c r="B1756" s="308" t="s">
        <v>1598</v>
      </c>
      <c r="C1756" s="306" t="s">
        <v>200</v>
      </c>
      <c r="D1756" s="306" t="s">
        <v>1599</v>
      </c>
      <c r="E1756" s="465" t="s">
        <v>254</v>
      </c>
      <c r="F1756" s="465"/>
      <c r="G1756" s="307" t="s">
        <v>201</v>
      </c>
      <c r="H1756" s="310">
        <v>0.37430000000000002</v>
      </c>
      <c r="I1756" s="309">
        <v>26.27</v>
      </c>
      <c r="J1756" s="309">
        <v>9.83</v>
      </c>
    </row>
    <row r="1757" spans="1:10" ht="25" x14ac:dyDescent="0.35">
      <c r="A1757" s="306" t="s">
        <v>251</v>
      </c>
      <c r="B1757" s="308" t="s">
        <v>1596</v>
      </c>
      <c r="C1757" s="306" t="s">
        <v>200</v>
      </c>
      <c r="D1757" s="306" t="s">
        <v>1597</v>
      </c>
      <c r="E1757" s="465" t="s">
        <v>254</v>
      </c>
      <c r="F1757" s="465"/>
      <c r="G1757" s="307" t="s">
        <v>201</v>
      </c>
      <c r="H1757" s="310">
        <v>0.37430000000000002</v>
      </c>
      <c r="I1757" s="309">
        <v>33.799999999999997</v>
      </c>
      <c r="J1757" s="309">
        <v>12.65</v>
      </c>
    </row>
    <row r="1758" spans="1:10" ht="25" x14ac:dyDescent="0.35">
      <c r="A1758" s="311" t="s">
        <v>260</v>
      </c>
      <c r="B1758" s="313" t="s">
        <v>1604</v>
      </c>
      <c r="C1758" s="311" t="s">
        <v>200</v>
      </c>
      <c r="D1758" s="311" t="s">
        <v>1605</v>
      </c>
      <c r="E1758" s="463" t="s">
        <v>263</v>
      </c>
      <c r="F1758" s="463"/>
      <c r="G1758" s="312" t="s">
        <v>226</v>
      </c>
      <c r="H1758" s="315">
        <v>1.9199999999999998E-2</v>
      </c>
      <c r="I1758" s="314">
        <v>15.49</v>
      </c>
      <c r="J1758" s="314">
        <v>0.29740800000000001</v>
      </c>
    </row>
    <row r="1759" spans="1:10" ht="25" x14ac:dyDescent="0.35">
      <c r="A1759" s="311" t="s">
        <v>260</v>
      </c>
      <c r="B1759" s="313" t="s">
        <v>2137</v>
      </c>
      <c r="C1759" s="311" t="s">
        <v>200</v>
      </c>
      <c r="D1759" s="311" t="s">
        <v>2138</v>
      </c>
      <c r="E1759" s="463" t="s">
        <v>263</v>
      </c>
      <c r="F1759" s="463"/>
      <c r="G1759" s="312" t="s">
        <v>226</v>
      </c>
      <c r="H1759" s="315">
        <v>1</v>
      </c>
      <c r="I1759" s="314">
        <v>156.26</v>
      </c>
      <c r="J1759" s="314">
        <v>156.26</v>
      </c>
    </row>
    <row r="1760" spans="1:10" x14ac:dyDescent="0.35">
      <c r="A1760" s="316"/>
      <c r="B1760" s="316"/>
      <c r="C1760" s="316"/>
      <c r="D1760" s="316"/>
      <c r="E1760" s="316" t="s">
        <v>275</v>
      </c>
      <c r="F1760" s="317">
        <v>15.68</v>
      </c>
      <c r="G1760" s="316" t="s">
        <v>276</v>
      </c>
      <c r="H1760" s="317">
        <v>0</v>
      </c>
      <c r="I1760" s="316" t="s">
        <v>277</v>
      </c>
      <c r="J1760" s="317">
        <v>15.68</v>
      </c>
    </row>
    <row r="1761" spans="1:10" x14ac:dyDescent="0.35">
      <c r="A1761" s="316"/>
      <c r="B1761" s="316"/>
      <c r="C1761" s="316"/>
      <c r="D1761" s="316"/>
      <c r="E1761" s="316" t="s">
        <v>278</v>
      </c>
      <c r="F1761" s="317">
        <v>37.25</v>
      </c>
      <c r="G1761" s="316"/>
      <c r="H1761" s="464" t="s">
        <v>279</v>
      </c>
      <c r="I1761" s="464"/>
      <c r="J1761" s="317">
        <v>216.28</v>
      </c>
    </row>
    <row r="1762" spans="1:10" ht="15" thickBot="1" x14ac:dyDescent="0.4">
      <c r="A1762" s="333"/>
      <c r="B1762" s="333"/>
      <c r="C1762" s="333"/>
      <c r="D1762" s="333"/>
      <c r="E1762" s="333"/>
      <c r="F1762" s="333"/>
      <c r="G1762" s="333"/>
      <c r="H1762" s="335"/>
      <c r="I1762" s="333"/>
      <c r="J1762" s="334"/>
    </row>
    <row r="1763" spans="1:10" ht="15" thickTop="1" x14ac:dyDescent="0.35">
      <c r="A1763" s="332"/>
      <c r="B1763" s="332"/>
      <c r="C1763" s="332"/>
      <c r="D1763" s="332"/>
      <c r="E1763" s="332"/>
      <c r="F1763" s="332"/>
      <c r="G1763" s="332"/>
      <c r="H1763" s="332"/>
      <c r="I1763" s="332"/>
      <c r="J1763" s="332"/>
    </row>
    <row r="1764" spans="1:10" x14ac:dyDescent="0.35">
      <c r="A1764" s="298" t="s">
        <v>825</v>
      </c>
      <c r="B1764" s="300" t="s">
        <v>3</v>
      </c>
      <c r="C1764" s="298" t="s">
        <v>4</v>
      </c>
      <c r="D1764" s="298" t="s">
        <v>5</v>
      </c>
      <c r="E1764" s="461" t="s">
        <v>249</v>
      </c>
      <c r="F1764" s="461"/>
      <c r="G1764" s="299" t="s">
        <v>6</v>
      </c>
      <c r="H1764" s="300" t="s">
        <v>7</v>
      </c>
      <c r="I1764" s="300" t="s">
        <v>8</v>
      </c>
      <c r="J1764" s="300" t="s">
        <v>10</v>
      </c>
    </row>
    <row r="1765" spans="1:10" ht="37.5" x14ac:dyDescent="0.35">
      <c r="A1765" s="301" t="s">
        <v>246</v>
      </c>
      <c r="B1765" s="303" t="s">
        <v>826</v>
      </c>
      <c r="C1765" s="301" t="s">
        <v>200</v>
      </c>
      <c r="D1765" s="301" t="s">
        <v>827</v>
      </c>
      <c r="E1765" s="462" t="s">
        <v>2112</v>
      </c>
      <c r="F1765" s="462"/>
      <c r="G1765" s="302" t="s">
        <v>226</v>
      </c>
      <c r="H1765" s="305">
        <v>1</v>
      </c>
      <c r="I1765" s="304">
        <v>101.22</v>
      </c>
      <c r="J1765" s="304">
        <v>101.22</v>
      </c>
    </row>
    <row r="1766" spans="1:10" ht="25" x14ac:dyDescent="0.35">
      <c r="A1766" s="306" t="s">
        <v>251</v>
      </c>
      <c r="B1766" s="308" t="s">
        <v>1598</v>
      </c>
      <c r="C1766" s="306" t="s">
        <v>200</v>
      </c>
      <c r="D1766" s="306" t="s">
        <v>1599</v>
      </c>
      <c r="E1766" s="465" t="s">
        <v>254</v>
      </c>
      <c r="F1766" s="465"/>
      <c r="G1766" s="307" t="s">
        <v>201</v>
      </c>
      <c r="H1766" s="310">
        <v>0.22120000000000001</v>
      </c>
      <c r="I1766" s="309">
        <v>26.27</v>
      </c>
      <c r="J1766" s="309">
        <v>5.81</v>
      </c>
    </row>
    <row r="1767" spans="1:10" ht="25" x14ac:dyDescent="0.35">
      <c r="A1767" s="306" t="s">
        <v>251</v>
      </c>
      <c r="B1767" s="308" t="s">
        <v>1596</v>
      </c>
      <c r="C1767" s="306" t="s">
        <v>200</v>
      </c>
      <c r="D1767" s="306" t="s">
        <v>1597</v>
      </c>
      <c r="E1767" s="465" t="s">
        <v>254</v>
      </c>
      <c r="F1767" s="465"/>
      <c r="G1767" s="307" t="s">
        <v>201</v>
      </c>
      <c r="H1767" s="310">
        <v>0.22120000000000001</v>
      </c>
      <c r="I1767" s="309">
        <v>33.799999999999997</v>
      </c>
      <c r="J1767" s="309">
        <v>7.47</v>
      </c>
    </row>
    <row r="1768" spans="1:10" ht="25" x14ac:dyDescent="0.35">
      <c r="A1768" s="311" t="s">
        <v>260</v>
      </c>
      <c r="B1768" s="313" t="s">
        <v>1604</v>
      </c>
      <c r="C1768" s="311" t="s">
        <v>200</v>
      </c>
      <c r="D1768" s="311" t="s">
        <v>1605</v>
      </c>
      <c r="E1768" s="463" t="s">
        <v>263</v>
      </c>
      <c r="F1768" s="463"/>
      <c r="G1768" s="312" t="s">
        <v>226</v>
      </c>
      <c r="H1768" s="315">
        <v>1.06E-2</v>
      </c>
      <c r="I1768" s="314">
        <v>15.49</v>
      </c>
      <c r="J1768" s="314">
        <v>0.16419400000000001</v>
      </c>
    </row>
    <row r="1769" spans="1:10" ht="25" x14ac:dyDescent="0.35">
      <c r="A1769" s="311" t="s">
        <v>260</v>
      </c>
      <c r="B1769" s="313" t="s">
        <v>2139</v>
      </c>
      <c r="C1769" s="311" t="s">
        <v>200</v>
      </c>
      <c r="D1769" s="311" t="s">
        <v>2140</v>
      </c>
      <c r="E1769" s="463" t="s">
        <v>263</v>
      </c>
      <c r="F1769" s="463"/>
      <c r="G1769" s="312" t="s">
        <v>226</v>
      </c>
      <c r="H1769" s="315">
        <v>1</v>
      </c>
      <c r="I1769" s="314">
        <v>87.78</v>
      </c>
      <c r="J1769" s="314">
        <v>87.78</v>
      </c>
    </row>
    <row r="1770" spans="1:10" x14ac:dyDescent="0.35">
      <c r="A1770" s="316"/>
      <c r="B1770" s="316"/>
      <c r="C1770" s="316"/>
      <c r="D1770" s="316"/>
      <c r="E1770" s="316" t="s">
        <v>275</v>
      </c>
      <c r="F1770" s="317">
        <v>9.26</v>
      </c>
      <c r="G1770" s="316" t="s">
        <v>276</v>
      </c>
      <c r="H1770" s="317">
        <v>0</v>
      </c>
      <c r="I1770" s="316" t="s">
        <v>277</v>
      </c>
      <c r="J1770" s="317">
        <v>9.26</v>
      </c>
    </row>
    <row r="1771" spans="1:10" x14ac:dyDescent="0.35">
      <c r="A1771" s="316"/>
      <c r="B1771" s="316"/>
      <c r="C1771" s="316"/>
      <c r="D1771" s="316"/>
      <c r="E1771" s="316" t="s">
        <v>278</v>
      </c>
      <c r="F1771" s="317">
        <v>21.06</v>
      </c>
      <c r="G1771" s="316"/>
      <c r="H1771" s="464" t="s">
        <v>279</v>
      </c>
      <c r="I1771" s="464"/>
      <c r="J1771" s="317">
        <v>122.28</v>
      </c>
    </row>
    <row r="1772" spans="1:10" ht="27.65" customHeight="1" thickBot="1" x14ac:dyDescent="0.4">
      <c r="A1772" s="333"/>
      <c r="B1772" s="333"/>
      <c r="C1772" s="333"/>
      <c r="D1772" s="333"/>
      <c r="E1772" s="333"/>
      <c r="F1772" s="333"/>
      <c r="G1772" s="333"/>
      <c r="H1772" s="335"/>
      <c r="I1772" s="333"/>
      <c r="J1772" s="334"/>
    </row>
    <row r="1773" spans="1:10" ht="15" thickTop="1" x14ac:dyDescent="0.35">
      <c r="A1773" s="332"/>
      <c r="B1773" s="332"/>
      <c r="C1773" s="332"/>
      <c r="D1773" s="332"/>
      <c r="E1773" s="332"/>
      <c r="F1773" s="332"/>
      <c r="G1773" s="332"/>
      <c r="H1773" s="332"/>
      <c r="I1773" s="332"/>
      <c r="J1773" s="332"/>
    </row>
    <row r="1774" spans="1:10" x14ac:dyDescent="0.35">
      <c r="A1774" s="298" t="s">
        <v>828</v>
      </c>
      <c r="B1774" s="300" t="s">
        <v>3</v>
      </c>
      <c r="C1774" s="298" t="s">
        <v>4</v>
      </c>
      <c r="D1774" s="298" t="s">
        <v>5</v>
      </c>
      <c r="E1774" s="461" t="s">
        <v>249</v>
      </c>
      <c r="F1774" s="461"/>
      <c r="G1774" s="299" t="s">
        <v>6</v>
      </c>
      <c r="H1774" s="300" t="s">
        <v>7</v>
      </c>
      <c r="I1774" s="300" t="s">
        <v>8</v>
      </c>
      <c r="J1774" s="300" t="s">
        <v>10</v>
      </c>
    </row>
    <row r="1775" spans="1:10" ht="37.5" x14ac:dyDescent="0.35">
      <c r="A1775" s="301" t="s">
        <v>246</v>
      </c>
      <c r="B1775" s="303" t="s">
        <v>829</v>
      </c>
      <c r="C1775" s="301" t="s">
        <v>200</v>
      </c>
      <c r="D1775" s="301" t="s">
        <v>830</v>
      </c>
      <c r="E1775" s="462" t="s">
        <v>2112</v>
      </c>
      <c r="F1775" s="462"/>
      <c r="G1775" s="302" t="s">
        <v>226</v>
      </c>
      <c r="H1775" s="305">
        <v>1</v>
      </c>
      <c r="I1775" s="304">
        <v>96.23</v>
      </c>
      <c r="J1775" s="304">
        <v>96.23</v>
      </c>
    </row>
    <row r="1776" spans="1:10" ht="25" x14ac:dyDescent="0.35">
      <c r="A1776" s="306" t="s">
        <v>251</v>
      </c>
      <c r="B1776" s="308" t="s">
        <v>1596</v>
      </c>
      <c r="C1776" s="306" t="s">
        <v>200</v>
      </c>
      <c r="D1776" s="306" t="s">
        <v>1597</v>
      </c>
      <c r="E1776" s="465" t="s">
        <v>254</v>
      </c>
      <c r="F1776" s="465"/>
      <c r="G1776" s="307" t="s">
        <v>201</v>
      </c>
      <c r="H1776" s="310">
        <v>0.22120000000000001</v>
      </c>
      <c r="I1776" s="309">
        <v>33.799999999999997</v>
      </c>
      <c r="J1776" s="309">
        <v>7.47</v>
      </c>
    </row>
    <row r="1777" spans="1:10" ht="25" x14ac:dyDescent="0.35">
      <c r="A1777" s="306" t="s">
        <v>251</v>
      </c>
      <c r="B1777" s="308" t="s">
        <v>1598</v>
      </c>
      <c r="C1777" s="306" t="s">
        <v>200</v>
      </c>
      <c r="D1777" s="306" t="s">
        <v>1599</v>
      </c>
      <c r="E1777" s="465" t="s">
        <v>254</v>
      </c>
      <c r="F1777" s="465"/>
      <c r="G1777" s="307" t="s">
        <v>201</v>
      </c>
      <c r="H1777" s="310">
        <v>0.22120000000000001</v>
      </c>
      <c r="I1777" s="309">
        <v>26.27</v>
      </c>
      <c r="J1777" s="309">
        <v>5.81</v>
      </c>
    </row>
    <row r="1778" spans="1:10" ht="25" x14ac:dyDescent="0.35">
      <c r="A1778" s="311" t="s">
        <v>260</v>
      </c>
      <c r="B1778" s="313" t="s">
        <v>2141</v>
      </c>
      <c r="C1778" s="311" t="s">
        <v>200</v>
      </c>
      <c r="D1778" s="311" t="s">
        <v>2142</v>
      </c>
      <c r="E1778" s="463" t="s">
        <v>263</v>
      </c>
      <c r="F1778" s="463"/>
      <c r="G1778" s="312" t="s">
        <v>226</v>
      </c>
      <c r="H1778" s="315">
        <v>1</v>
      </c>
      <c r="I1778" s="314">
        <v>82.79</v>
      </c>
      <c r="J1778" s="314">
        <v>82.79</v>
      </c>
    </row>
    <row r="1779" spans="1:10" ht="25" x14ac:dyDescent="0.35">
      <c r="A1779" s="311" t="s">
        <v>260</v>
      </c>
      <c r="B1779" s="313" t="s">
        <v>1604</v>
      </c>
      <c r="C1779" s="311" t="s">
        <v>200</v>
      </c>
      <c r="D1779" s="311" t="s">
        <v>1605</v>
      </c>
      <c r="E1779" s="463" t="s">
        <v>263</v>
      </c>
      <c r="F1779" s="463"/>
      <c r="G1779" s="312" t="s">
        <v>226</v>
      </c>
      <c r="H1779" s="315">
        <v>1.06E-2</v>
      </c>
      <c r="I1779" s="314">
        <v>15.49</v>
      </c>
      <c r="J1779" s="314">
        <v>0.16419400000000001</v>
      </c>
    </row>
    <row r="1780" spans="1:10" x14ac:dyDescent="0.35">
      <c r="A1780" s="316"/>
      <c r="B1780" s="316"/>
      <c r="C1780" s="316"/>
      <c r="D1780" s="316"/>
      <c r="E1780" s="316" t="s">
        <v>275</v>
      </c>
      <c r="F1780" s="317">
        <v>9.26</v>
      </c>
      <c r="G1780" s="316" t="s">
        <v>276</v>
      </c>
      <c r="H1780" s="317">
        <v>0</v>
      </c>
      <c r="I1780" s="316" t="s">
        <v>277</v>
      </c>
      <c r="J1780" s="317">
        <v>9.26</v>
      </c>
    </row>
    <row r="1781" spans="1:10" x14ac:dyDescent="0.35">
      <c r="A1781" s="316"/>
      <c r="B1781" s="316"/>
      <c r="C1781" s="316"/>
      <c r="D1781" s="316"/>
      <c r="E1781" s="316" t="s">
        <v>278</v>
      </c>
      <c r="F1781" s="317">
        <v>20.02</v>
      </c>
      <c r="G1781" s="316"/>
      <c r="H1781" s="464" t="s">
        <v>279</v>
      </c>
      <c r="I1781" s="464"/>
      <c r="J1781" s="317">
        <v>116.25</v>
      </c>
    </row>
    <row r="1782" spans="1:10" ht="15" thickBot="1" x14ac:dyDescent="0.4">
      <c r="A1782" s="333"/>
      <c r="B1782" s="333"/>
      <c r="C1782" s="333"/>
      <c r="D1782" s="333"/>
      <c r="E1782" s="333"/>
      <c r="F1782" s="333"/>
      <c r="G1782" s="333"/>
      <c r="H1782" s="335"/>
      <c r="I1782" s="333"/>
      <c r="J1782" s="334"/>
    </row>
    <row r="1783" spans="1:10" ht="15" thickTop="1" x14ac:dyDescent="0.35">
      <c r="A1783" s="332"/>
      <c r="B1783" s="332"/>
      <c r="C1783" s="332"/>
      <c r="D1783" s="332"/>
      <c r="E1783" s="332"/>
      <c r="F1783" s="332"/>
      <c r="G1783" s="332"/>
      <c r="H1783" s="332"/>
      <c r="I1783" s="332"/>
      <c r="J1783" s="332"/>
    </row>
    <row r="1784" spans="1:10" x14ac:dyDescent="0.35">
      <c r="A1784" s="298" t="s">
        <v>831</v>
      </c>
      <c r="B1784" s="300" t="s">
        <v>3</v>
      </c>
      <c r="C1784" s="298" t="s">
        <v>4</v>
      </c>
      <c r="D1784" s="298" t="s">
        <v>5</v>
      </c>
      <c r="E1784" s="461" t="s">
        <v>249</v>
      </c>
      <c r="F1784" s="461"/>
      <c r="G1784" s="299" t="s">
        <v>6</v>
      </c>
      <c r="H1784" s="300" t="s">
        <v>7</v>
      </c>
      <c r="I1784" s="300" t="s">
        <v>8</v>
      </c>
      <c r="J1784" s="300" t="s">
        <v>10</v>
      </c>
    </row>
    <row r="1785" spans="1:10" ht="50" x14ac:dyDescent="0.35">
      <c r="A1785" s="301" t="s">
        <v>246</v>
      </c>
      <c r="B1785" s="303" t="s">
        <v>832</v>
      </c>
      <c r="C1785" s="301" t="s">
        <v>200</v>
      </c>
      <c r="D1785" s="301" t="s">
        <v>833</v>
      </c>
      <c r="E1785" s="462" t="s">
        <v>2143</v>
      </c>
      <c r="F1785" s="462"/>
      <c r="G1785" s="302" t="s">
        <v>208</v>
      </c>
      <c r="H1785" s="305">
        <v>1</v>
      </c>
      <c r="I1785" s="304">
        <v>129.84</v>
      </c>
      <c r="J1785" s="304">
        <v>129.84</v>
      </c>
    </row>
    <row r="1786" spans="1:10" ht="25" x14ac:dyDescent="0.35">
      <c r="A1786" s="306" t="s">
        <v>251</v>
      </c>
      <c r="B1786" s="308" t="s">
        <v>1598</v>
      </c>
      <c r="C1786" s="306" t="s">
        <v>200</v>
      </c>
      <c r="D1786" s="306" t="s">
        <v>1599</v>
      </c>
      <c r="E1786" s="465" t="s">
        <v>254</v>
      </c>
      <c r="F1786" s="465"/>
      <c r="G1786" s="307" t="s">
        <v>201</v>
      </c>
      <c r="H1786" s="310">
        <v>0.29563200000000001</v>
      </c>
      <c r="I1786" s="309">
        <v>26.27</v>
      </c>
      <c r="J1786" s="309">
        <v>7.76</v>
      </c>
    </row>
    <row r="1787" spans="1:10" ht="25" x14ac:dyDescent="0.35">
      <c r="A1787" s="306" t="s">
        <v>251</v>
      </c>
      <c r="B1787" s="308" t="s">
        <v>1596</v>
      </c>
      <c r="C1787" s="306" t="s">
        <v>200</v>
      </c>
      <c r="D1787" s="306" t="s">
        <v>1597</v>
      </c>
      <c r="E1787" s="465" t="s">
        <v>254</v>
      </c>
      <c r="F1787" s="465"/>
      <c r="G1787" s="307" t="s">
        <v>201</v>
      </c>
      <c r="H1787" s="310">
        <v>0.29563200000000001</v>
      </c>
      <c r="I1787" s="309">
        <v>33.799999999999997</v>
      </c>
      <c r="J1787" s="309">
        <v>9.99</v>
      </c>
    </row>
    <row r="1788" spans="1:10" ht="37.5" x14ac:dyDescent="0.35">
      <c r="A1788" s="311" t="s">
        <v>260</v>
      </c>
      <c r="B1788" s="313" t="s">
        <v>2144</v>
      </c>
      <c r="C1788" s="311" t="s">
        <v>200</v>
      </c>
      <c r="D1788" s="311" t="s">
        <v>2145</v>
      </c>
      <c r="E1788" s="463" t="s">
        <v>263</v>
      </c>
      <c r="F1788" s="463"/>
      <c r="G1788" s="312" t="s">
        <v>208</v>
      </c>
      <c r="H1788" s="315">
        <v>1.0357749999999999</v>
      </c>
      <c r="I1788" s="314">
        <v>108.22</v>
      </c>
      <c r="J1788" s="314">
        <v>112.0915705</v>
      </c>
    </row>
    <row r="1789" spans="1:10" x14ac:dyDescent="0.35">
      <c r="A1789" s="316"/>
      <c r="B1789" s="316"/>
      <c r="C1789" s="316"/>
      <c r="D1789" s="316"/>
      <c r="E1789" s="316" t="s">
        <v>275</v>
      </c>
      <c r="F1789" s="317">
        <v>12.38</v>
      </c>
      <c r="G1789" s="316" t="s">
        <v>276</v>
      </c>
      <c r="H1789" s="317">
        <v>0</v>
      </c>
      <c r="I1789" s="316" t="s">
        <v>277</v>
      </c>
      <c r="J1789" s="317">
        <v>12.38</v>
      </c>
    </row>
    <row r="1790" spans="1:10" x14ac:dyDescent="0.35">
      <c r="A1790" s="316"/>
      <c r="B1790" s="316"/>
      <c r="C1790" s="316"/>
      <c r="D1790" s="316"/>
      <c r="E1790" s="316" t="s">
        <v>278</v>
      </c>
      <c r="F1790" s="317">
        <v>27.01</v>
      </c>
      <c r="G1790" s="316"/>
      <c r="H1790" s="464" t="s">
        <v>279</v>
      </c>
      <c r="I1790" s="464"/>
      <c r="J1790" s="317">
        <v>156.85</v>
      </c>
    </row>
    <row r="1791" spans="1:10" ht="15" thickBot="1" x14ac:dyDescent="0.4">
      <c r="A1791" s="333"/>
      <c r="B1791" s="333"/>
      <c r="C1791" s="333"/>
      <c r="D1791" s="333"/>
      <c r="E1791" s="333"/>
      <c r="F1791" s="333"/>
      <c r="G1791" s="333"/>
      <c r="H1791" s="335"/>
      <c r="I1791" s="333"/>
      <c r="J1791" s="334"/>
    </row>
    <row r="1792" spans="1:10" ht="15" thickTop="1" x14ac:dyDescent="0.35">
      <c r="A1792" s="332"/>
      <c r="B1792" s="332"/>
      <c r="C1792" s="332"/>
      <c r="D1792" s="332"/>
      <c r="E1792" s="332"/>
      <c r="F1792" s="332"/>
      <c r="G1792" s="332"/>
      <c r="H1792" s="332"/>
      <c r="I1792" s="332"/>
      <c r="J1792" s="332"/>
    </row>
    <row r="1793" spans="1:10" x14ac:dyDescent="0.35">
      <c r="A1793" s="298" t="s">
        <v>834</v>
      </c>
      <c r="B1793" s="300" t="s">
        <v>3</v>
      </c>
      <c r="C1793" s="298" t="s">
        <v>4</v>
      </c>
      <c r="D1793" s="298" t="s">
        <v>5</v>
      </c>
      <c r="E1793" s="461" t="s">
        <v>249</v>
      </c>
      <c r="F1793" s="461"/>
      <c r="G1793" s="299" t="s">
        <v>6</v>
      </c>
      <c r="H1793" s="300" t="s">
        <v>7</v>
      </c>
      <c r="I1793" s="300" t="s">
        <v>8</v>
      </c>
      <c r="J1793" s="300" t="s">
        <v>10</v>
      </c>
    </row>
    <row r="1794" spans="1:10" ht="37.5" x14ac:dyDescent="0.35">
      <c r="A1794" s="301" t="s">
        <v>246</v>
      </c>
      <c r="B1794" s="303" t="s">
        <v>835</v>
      </c>
      <c r="C1794" s="301" t="s">
        <v>200</v>
      </c>
      <c r="D1794" s="301" t="s">
        <v>836</v>
      </c>
      <c r="E1794" s="462" t="s">
        <v>2130</v>
      </c>
      <c r="F1794" s="462"/>
      <c r="G1794" s="302" t="s">
        <v>226</v>
      </c>
      <c r="H1794" s="305">
        <v>1</v>
      </c>
      <c r="I1794" s="304">
        <v>7.95</v>
      </c>
      <c r="J1794" s="304">
        <v>7.95</v>
      </c>
    </row>
    <row r="1795" spans="1:10" ht="25" x14ac:dyDescent="0.35">
      <c r="A1795" s="306" t="s">
        <v>251</v>
      </c>
      <c r="B1795" s="308" t="s">
        <v>1596</v>
      </c>
      <c r="C1795" s="306" t="s">
        <v>200</v>
      </c>
      <c r="D1795" s="306" t="s">
        <v>1597</v>
      </c>
      <c r="E1795" s="465" t="s">
        <v>254</v>
      </c>
      <c r="F1795" s="465"/>
      <c r="G1795" s="307" t="s">
        <v>201</v>
      </c>
      <c r="H1795" s="310">
        <v>9.4399999999999998E-2</v>
      </c>
      <c r="I1795" s="309">
        <v>33.799999999999997</v>
      </c>
      <c r="J1795" s="309">
        <v>3.19</v>
      </c>
    </row>
    <row r="1796" spans="1:10" ht="25" x14ac:dyDescent="0.35">
      <c r="A1796" s="306" t="s">
        <v>251</v>
      </c>
      <c r="B1796" s="308" t="s">
        <v>1598</v>
      </c>
      <c r="C1796" s="306" t="s">
        <v>200</v>
      </c>
      <c r="D1796" s="306" t="s">
        <v>1599</v>
      </c>
      <c r="E1796" s="465" t="s">
        <v>254</v>
      </c>
      <c r="F1796" s="465"/>
      <c r="G1796" s="307" t="s">
        <v>201</v>
      </c>
      <c r="H1796" s="310">
        <v>9.4399999999999998E-2</v>
      </c>
      <c r="I1796" s="309">
        <v>26.27</v>
      </c>
      <c r="J1796" s="309">
        <v>2.4700000000000002</v>
      </c>
    </row>
    <row r="1797" spans="1:10" ht="25" x14ac:dyDescent="0.35">
      <c r="A1797" s="311" t="s">
        <v>260</v>
      </c>
      <c r="B1797" s="313" t="s">
        <v>2121</v>
      </c>
      <c r="C1797" s="311" t="s">
        <v>200</v>
      </c>
      <c r="D1797" s="311" t="s">
        <v>2122</v>
      </c>
      <c r="E1797" s="463" t="s">
        <v>263</v>
      </c>
      <c r="F1797" s="463"/>
      <c r="G1797" s="312" t="s">
        <v>226</v>
      </c>
      <c r="H1797" s="315">
        <v>7.0000000000000001E-3</v>
      </c>
      <c r="I1797" s="314">
        <v>72.349999999999994</v>
      </c>
      <c r="J1797" s="314">
        <v>0.50644999999999996</v>
      </c>
    </row>
    <row r="1798" spans="1:10" ht="25" x14ac:dyDescent="0.35">
      <c r="A1798" s="311" t="s">
        <v>260</v>
      </c>
      <c r="B1798" s="313" t="s">
        <v>2146</v>
      </c>
      <c r="C1798" s="311" t="s">
        <v>200</v>
      </c>
      <c r="D1798" s="311" t="s">
        <v>2147</v>
      </c>
      <c r="E1798" s="463" t="s">
        <v>263</v>
      </c>
      <c r="F1798" s="463"/>
      <c r="G1798" s="312" t="s">
        <v>226</v>
      </c>
      <c r="H1798" s="315">
        <v>1</v>
      </c>
      <c r="I1798" s="314">
        <v>1.36</v>
      </c>
      <c r="J1798" s="314">
        <v>1.36</v>
      </c>
    </row>
    <row r="1799" spans="1:10" ht="25" x14ac:dyDescent="0.35">
      <c r="A1799" s="311" t="s">
        <v>260</v>
      </c>
      <c r="B1799" s="313" t="s">
        <v>2124</v>
      </c>
      <c r="C1799" s="311" t="s">
        <v>200</v>
      </c>
      <c r="D1799" s="311" t="s">
        <v>2125</v>
      </c>
      <c r="E1799" s="463" t="s">
        <v>263</v>
      </c>
      <c r="F1799" s="463"/>
      <c r="G1799" s="312" t="s">
        <v>226</v>
      </c>
      <c r="H1799" s="315">
        <v>5.8999999999999999E-3</v>
      </c>
      <c r="I1799" s="314">
        <v>63.86</v>
      </c>
      <c r="J1799" s="314">
        <v>0.376774</v>
      </c>
    </row>
    <row r="1800" spans="1:10" x14ac:dyDescent="0.35">
      <c r="A1800" s="311" t="s">
        <v>260</v>
      </c>
      <c r="B1800" s="313" t="s">
        <v>2117</v>
      </c>
      <c r="C1800" s="311" t="s">
        <v>200</v>
      </c>
      <c r="D1800" s="311" t="s">
        <v>2118</v>
      </c>
      <c r="E1800" s="463" t="s">
        <v>263</v>
      </c>
      <c r="F1800" s="463"/>
      <c r="G1800" s="312" t="s">
        <v>226</v>
      </c>
      <c r="H1800" s="315">
        <v>3.15E-2</v>
      </c>
      <c r="I1800" s="314">
        <v>2.08</v>
      </c>
      <c r="J1800" s="314">
        <v>6.5519999999999995E-2</v>
      </c>
    </row>
    <row r="1801" spans="1:10" x14ac:dyDescent="0.35">
      <c r="A1801" s="316"/>
      <c r="B1801" s="316"/>
      <c r="C1801" s="316"/>
      <c r="D1801" s="316"/>
      <c r="E1801" s="316" t="s">
        <v>275</v>
      </c>
      <c r="F1801" s="317">
        <v>3.95</v>
      </c>
      <c r="G1801" s="316" t="s">
        <v>276</v>
      </c>
      <c r="H1801" s="317">
        <v>0</v>
      </c>
      <c r="I1801" s="316" t="s">
        <v>277</v>
      </c>
      <c r="J1801" s="317">
        <v>3.95</v>
      </c>
    </row>
    <row r="1802" spans="1:10" x14ac:dyDescent="0.35">
      <c r="A1802" s="316"/>
      <c r="B1802" s="316"/>
      <c r="C1802" s="316"/>
      <c r="D1802" s="316"/>
      <c r="E1802" s="316" t="s">
        <v>278</v>
      </c>
      <c r="F1802" s="317">
        <v>1.65</v>
      </c>
      <c r="G1802" s="316"/>
      <c r="H1802" s="464" t="s">
        <v>279</v>
      </c>
      <c r="I1802" s="464"/>
      <c r="J1802" s="317">
        <v>9.6</v>
      </c>
    </row>
    <row r="1803" spans="1:10" ht="15" thickBot="1" x14ac:dyDescent="0.4">
      <c r="A1803" s="333"/>
      <c r="B1803" s="333"/>
      <c r="C1803" s="333"/>
      <c r="D1803" s="333"/>
      <c r="E1803" s="333"/>
      <c r="F1803" s="333"/>
      <c r="G1803" s="333"/>
      <c r="H1803" s="335"/>
      <c r="I1803" s="333"/>
      <c r="J1803" s="334"/>
    </row>
    <row r="1804" spans="1:10" ht="15" thickTop="1" x14ac:dyDescent="0.35">
      <c r="A1804" s="332"/>
      <c r="B1804" s="332"/>
      <c r="C1804" s="332"/>
      <c r="D1804" s="332"/>
      <c r="E1804" s="332"/>
      <c r="F1804" s="332"/>
      <c r="G1804" s="332"/>
      <c r="H1804" s="332"/>
      <c r="I1804" s="332"/>
      <c r="J1804" s="332"/>
    </row>
    <row r="1805" spans="1:10" x14ac:dyDescent="0.35">
      <c r="A1805" s="298" t="s">
        <v>837</v>
      </c>
      <c r="B1805" s="300" t="s">
        <v>3</v>
      </c>
      <c r="C1805" s="298" t="s">
        <v>4</v>
      </c>
      <c r="D1805" s="298" t="s">
        <v>5</v>
      </c>
      <c r="E1805" s="461" t="s">
        <v>249</v>
      </c>
      <c r="F1805" s="461"/>
      <c r="G1805" s="299" t="s">
        <v>6</v>
      </c>
      <c r="H1805" s="300" t="s">
        <v>7</v>
      </c>
      <c r="I1805" s="300" t="s">
        <v>8</v>
      </c>
      <c r="J1805" s="300" t="s">
        <v>10</v>
      </c>
    </row>
    <row r="1806" spans="1:10" ht="50" x14ac:dyDescent="0.35">
      <c r="A1806" s="301" t="s">
        <v>246</v>
      </c>
      <c r="B1806" s="303" t="s">
        <v>838</v>
      </c>
      <c r="C1806" s="301" t="s">
        <v>200</v>
      </c>
      <c r="D1806" s="301" t="s">
        <v>839</v>
      </c>
      <c r="E1806" s="462" t="s">
        <v>2123</v>
      </c>
      <c r="F1806" s="462"/>
      <c r="G1806" s="302" t="s">
        <v>226</v>
      </c>
      <c r="H1806" s="305">
        <v>1</v>
      </c>
      <c r="I1806" s="304">
        <v>3.73</v>
      </c>
      <c r="J1806" s="304">
        <v>3.73</v>
      </c>
    </row>
    <row r="1807" spans="1:10" ht="25" x14ac:dyDescent="0.35">
      <c r="A1807" s="306" t="s">
        <v>251</v>
      </c>
      <c r="B1807" s="308" t="s">
        <v>1598</v>
      </c>
      <c r="C1807" s="306" t="s">
        <v>200</v>
      </c>
      <c r="D1807" s="306" t="s">
        <v>1599</v>
      </c>
      <c r="E1807" s="465" t="s">
        <v>254</v>
      </c>
      <c r="F1807" s="465"/>
      <c r="G1807" s="307" t="s">
        <v>201</v>
      </c>
      <c r="H1807" s="310">
        <v>3.8399999999999997E-2</v>
      </c>
      <c r="I1807" s="309">
        <v>26.27</v>
      </c>
      <c r="J1807" s="309">
        <v>1</v>
      </c>
    </row>
    <row r="1808" spans="1:10" ht="25" x14ac:dyDescent="0.35">
      <c r="A1808" s="306" t="s">
        <v>251</v>
      </c>
      <c r="B1808" s="308" t="s">
        <v>1596</v>
      </c>
      <c r="C1808" s="306" t="s">
        <v>200</v>
      </c>
      <c r="D1808" s="306" t="s">
        <v>1597</v>
      </c>
      <c r="E1808" s="465" t="s">
        <v>254</v>
      </c>
      <c r="F1808" s="465"/>
      <c r="G1808" s="307" t="s">
        <v>201</v>
      </c>
      <c r="H1808" s="310">
        <v>3.8399999999999997E-2</v>
      </c>
      <c r="I1808" s="309">
        <v>33.799999999999997</v>
      </c>
      <c r="J1808" s="309">
        <v>1.29</v>
      </c>
    </row>
    <row r="1809" spans="1:10" ht="25" x14ac:dyDescent="0.35">
      <c r="A1809" s="311" t="s">
        <v>260</v>
      </c>
      <c r="B1809" s="313" t="s">
        <v>2121</v>
      </c>
      <c r="C1809" s="311" t="s">
        <v>200</v>
      </c>
      <c r="D1809" s="311" t="s">
        <v>2122</v>
      </c>
      <c r="E1809" s="463" t="s">
        <v>263</v>
      </c>
      <c r="F1809" s="463"/>
      <c r="G1809" s="312" t="s">
        <v>226</v>
      </c>
      <c r="H1809" s="315">
        <v>4.0000000000000001E-3</v>
      </c>
      <c r="I1809" s="314">
        <v>72.349999999999994</v>
      </c>
      <c r="J1809" s="314">
        <v>0.28939999999999999</v>
      </c>
    </row>
    <row r="1810" spans="1:10" ht="25" x14ac:dyDescent="0.35">
      <c r="A1810" s="311" t="s">
        <v>260</v>
      </c>
      <c r="B1810" s="313" t="s">
        <v>2124</v>
      </c>
      <c r="C1810" s="311" t="s">
        <v>200</v>
      </c>
      <c r="D1810" s="311" t="s">
        <v>2125</v>
      </c>
      <c r="E1810" s="463" t="s">
        <v>263</v>
      </c>
      <c r="F1810" s="463"/>
      <c r="G1810" s="312" t="s">
        <v>226</v>
      </c>
      <c r="H1810" s="315">
        <v>3.5000000000000001E-3</v>
      </c>
      <c r="I1810" s="314">
        <v>63.86</v>
      </c>
      <c r="J1810" s="314">
        <v>0.22350999999999999</v>
      </c>
    </row>
    <row r="1811" spans="1:10" ht="25" x14ac:dyDescent="0.35">
      <c r="A1811" s="311" t="s">
        <v>260</v>
      </c>
      <c r="B1811" s="313" t="s">
        <v>1604</v>
      </c>
      <c r="C1811" s="311" t="s">
        <v>200</v>
      </c>
      <c r="D1811" s="311" t="s">
        <v>1605</v>
      </c>
      <c r="E1811" s="463" t="s">
        <v>263</v>
      </c>
      <c r="F1811" s="463"/>
      <c r="G1811" s="312" t="s">
        <v>226</v>
      </c>
      <c r="H1811" s="315">
        <v>5.3E-3</v>
      </c>
      <c r="I1811" s="314">
        <v>15.49</v>
      </c>
      <c r="J1811" s="314">
        <v>8.2097000000000003E-2</v>
      </c>
    </row>
    <row r="1812" spans="1:10" ht="25" x14ac:dyDescent="0.35">
      <c r="A1812" s="311" t="s">
        <v>260</v>
      </c>
      <c r="B1812" s="313" t="s">
        <v>2148</v>
      </c>
      <c r="C1812" s="311" t="s">
        <v>200</v>
      </c>
      <c r="D1812" s="311" t="s">
        <v>2149</v>
      </c>
      <c r="E1812" s="463" t="s">
        <v>263</v>
      </c>
      <c r="F1812" s="463"/>
      <c r="G1812" s="312" t="s">
        <v>226</v>
      </c>
      <c r="H1812" s="315">
        <v>1</v>
      </c>
      <c r="I1812" s="314">
        <v>0.86</v>
      </c>
      <c r="J1812" s="314">
        <v>0.86</v>
      </c>
    </row>
    <row r="1813" spans="1:10" x14ac:dyDescent="0.35">
      <c r="A1813" s="316"/>
      <c r="B1813" s="316"/>
      <c r="C1813" s="316"/>
      <c r="D1813" s="316"/>
      <c r="E1813" s="316" t="s">
        <v>275</v>
      </c>
      <c r="F1813" s="317">
        <v>1.6</v>
      </c>
      <c r="G1813" s="316" t="s">
        <v>276</v>
      </c>
      <c r="H1813" s="317">
        <v>0</v>
      </c>
      <c r="I1813" s="316" t="s">
        <v>277</v>
      </c>
      <c r="J1813" s="317">
        <v>1.6</v>
      </c>
    </row>
    <row r="1814" spans="1:10" x14ac:dyDescent="0.35">
      <c r="A1814" s="316"/>
      <c r="B1814" s="316"/>
      <c r="C1814" s="316"/>
      <c r="D1814" s="316"/>
      <c r="E1814" s="316" t="s">
        <v>278</v>
      </c>
      <c r="F1814" s="317">
        <v>0.77</v>
      </c>
      <c r="G1814" s="316"/>
      <c r="H1814" s="464" t="s">
        <v>279</v>
      </c>
      <c r="I1814" s="464"/>
      <c r="J1814" s="317">
        <v>4.5</v>
      </c>
    </row>
    <row r="1815" spans="1:10" ht="15" thickBot="1" x14ac:dyDescent="0.4">
      <c r="A1815" s="333"/>
      <c r="B1815" s="333"/>
      <c r="C1815" s="333"/>
      <c r="D1815" s="333"/>
      <c r="E1815" s="333"/>
      <c r="F1815" s="333"/>
      <c r="G1815" s="333"/>
      <c r="H1815" s="335"/>
      <c r="I1815" s="333"/>
      <c r="J1815" s="334"/>
    </row>
    <row r="1816" spans="1:10" ht="15" thickTop="1" x14ac:dyDescent="0.35">
      <c r="A1816" s="332"/>
      <c r="B1816" s="332"/>
      <c r="C1816" s="332"/>
      <c r="D1816" s="332"/>
      <c r="E1816" s="332"/>
      <c r="F1816" s="332"/>
      <c r="G1816" s="332"/>
      <c r="H1816" s="332"/>
      <c r="I1816" s="332"/>
      <c r="J1816" s="332"/>
    </row>
    <row r="1817" spans="1:10" x14ac:dyDescent="0.35">
      <c r="A1817" s="298" t="s">
        <v>840</v>
      </c>
      <c r="B1817" s="300" t="s">
        <v>3</v>
      </c>
      <c r="C1817" s="298" t="s">
        <v>4</v>
      </c>
      <c r="D1817" s="298" t="s">
        <v>5</v>
      </c>
      <c r="E1817" s="461" t="s">
        <v>249</v>
      </c>
      <c r="F1817" s="461"/>
      <c r="G1817" s="299" t="s">
        <v>6</v>
      </c>
      <c r="H1817" s="300" t="s">
        <v>7</v>
      </c>
      <c r="I1817" s="300" t="s">
        <v>8</v>
      </c>
      <c r="J1817" s="300" t="s">
        <v>10</v>
      </c>
    </row>
    <row r="1818" spans="1:10" ht="50" x14ac:dyDescent="0.35">
      <c r="A1818" s="301" t="s">
        <v>246</v>
      </c>
      <c r="B1818" s="303" t="s">
        <v>841</v>
      </c>
      <c r="C1818" s="301" t="s">
        <v>200</v>
      </c>
      <c r="D1818" s="301" t="s">
        <v>842</v>
      </c>
      <c r="E1818" s="462" t="s">
        <v>2130</v>
      </c>
      <c r="F1818" s="462"/>
      <c r="G1818" s="302" t="s">
        <v>226</v>
      </c>
      <c r="H1818" s="305">
        <v>1</v>
      </c>
      <c r="I1818" s="304">
        <v>18.09</v>
      </c>
      <c r="J1818" s="304">
        <v>18.09</v>
      </c>
    </row>
    <row r="1819" spans="1:10" ht="25" x14ac:dyDescent="0.35">
      <c r="A1819" s="306" t="s">
        <v>251</v>
      </c>
      <c r="B1819" s="308" t="s">
        <v>1596</v>
      </c>
      <c r="C1819" s="306" t="s">
        <v>200</v>
      </c>
      <c r="D1819" s="306" t="s">
        <v>1597</v>
      </c>
      <c r="E1819" s="465" t="s">
        <v>254</v>
      </c>
      <c r="F1819" s="465"/>
      <c r="G1819" s="307" t="s">
        <v>201</v>
      </c>
      <c r="H1819" s="310">
        <v>0.13059999999999999</v>
      </c>
      <c r="I1819" s="309">
        <v>33.799999999999997</v>
      </c>
      <c r="J1819" s="309">
        <v>4.41</v>
      </c>
    </row>
    <row r="1820" spans="1:10" ht="25" x14ac:dyDescent="0.35">
      <c r="A1820" s="306" t="s">
        <v>251</v>
      </c>
      <c r="B1820" s="308" t="s">
        <v>1598</v>
      </c>
      <c r="C1820" s="306" t="s">
        <v>200</v>
      </c>
      <c r="D1820" s="306" t="s">
        <v>1599</v>
      </c>
      <c r="E1820" s="465" t="s">
        <v>254</v>
      </c>
      <c r="F1820" s="465"/>
      <c r="G1820" s="307" t="s">
        <v>201</v>
      </c>
      <c r="H1820" s="310">
        <v>0.13059999999999999</v>
      </c>
      <c r="I1820" s="309">
        <v>26.27</v>
      </c>
      <c r="J1820" s="309">
        <v>3.43</v>
      </c>
    </row>
    <row r="1821" spans="1:10" x14ac:dyDescent="0.35">
      <c r="A1821" s="311" t="s">
        <v>260</v>
      </c>
      <c r="B1821" s="313" t="s">
        <v>2117</v>
      </c>
      <c r="C1821" s="311" t="s">
        <v>200</v>
      </c>
      <c r="D1821" s="311" t="s">
        <v>2118</v>
      </c>
      <c r="E1821" s="463" t="s">
        <v>263</v>
      </c>
      <c r="F1821" s="463"/>
      <c r="G1821" s="312" t="s">
        <v>226</v>
      </c>
      <c r="H1821" s="315">
        <v>4.3499999999999997E-2</v>
      </c>
      <c r="I1821" s="314">
        <v>2.08</v>
      </c>
      <c r="J1821" s="314">
        <v>9.0480000000000005E-2</v>
      </c>
    </row>
    <row r="1822" spans="1:10" ht="25" x14ac:dyDescent="0.35">
      <c r="A1822" s="311" t="s">
        <v>260</v>
      </c>
      <c r="B1822" s="313" t="s">
        <v>2124</v>
      </c>
      <c r="C1822" s="311" t="s">
        <v>200</v>
      </c>
      <c r="D1822" s="311" t="s">
        <v>2125</v>
      </c>
      <c r="E1822" s="463" t="s">
        <v>263</v>
      </c>
      <c r="F1822" s="463"/>
      <c r="G1822" s="312" t="s">
        <v>226</v>
      </c>
      <c r="H1822" s="315">
        <v>1.29E-2</v>
      </c>
      <c r="I1822" s="314">
        <v>63.86</v>
      </c>
      <c r="J1822" s="314">
        <v>0.82379400000000003</v>
      </c>
    </row>
    <row r="1823" spans="1:10" ht="25" x14ac:dyDescent="0.35">
      <c r="A1823" s="311" t="s">
        <v>260</v>
      </c>
      <c r="B1823" s="313" t="s">
        <v>2121</v>
      </c>
      <c r="C1823" s="311" t="s">
        <v>200</v>
      </c>
      <c r="D1823" s="311" t="s">
        <v>2122</v>
      </c>
      <c r="E1823" s="463" t="s">
        <v>263</v>
      </c>
      <c r="F1823" s="463"/>
      <c r="G1823" s="312" t="s">
        <v>226</v>
      </c>
      <c r="H1823" s="315">
        <v>1.6500000000000001E-2</v>
      </c>
      <c r="I1823" s="314">
        <v>72.349999999999994</v>
      </c>
      <c r="J1823" s="314">
        <v>1.193775</v>
      </c>
    </row>
    <row r="1824" spans="1:10" ht="25" x14ac:dyDescent="0.35">
      <c r="A1824" s="311" t="s">
        <v>260</v>
      </c>
      <c r="B1824" s="313" t="s">
        <v>2150</v>
      </c>
      <c r="C1824" s="311" t="s">
        <v>200</v>
      </c>
      <c r="D1824" s="311" t="s">
        <v>2151</v>
      </c>
      <c r="E1824" s="463" t="s">
        <v>263</v>
      </c>
      <c r="F1824" s="463"/>
      <c r="G1824" s="312" t="s">
        <v>226</v>
      </c>
      <c r="H1824" s="315">
        <v>1</v>
      </c>
      <c r="I1824" s="314">
        <v>8.15</v>
      </c>
      <c r="J1824" s="314">
        <v>8.15</v>
      </c>
    </row>
    <row r="1825" spans="1:10" x14ac:dyDescent="0.35">
      <c r="A1825" s="316"/>
      <c r="B1825" s="316"/>
      <c r="C1825" s="316"/>
      <c r="D1825" s="316"/>
      <c r="E1825" s="316" t="s">
        <v>275</v>
      </c>
      <c r="F1825" s="317">
        <v>5.46</v>
      </c>
      <c r="G1825" s="316" t="s">
        <v>276</v>
      </c>
      <c r="H1825" s="317">
        <v>0</v>
      </c>
      <c r="I1825" s="316" t="s">
        <v>277</v>
      </c>
      <c r="J1825" s="317">
        <v>5.46</v>
      </c>
    </row>
    <row r="1826" spans="1:10" x14ac:dyDescent="0.35">
      <c r="A1826" s="316"/>
      <c r="B1826" s="316"/>
      <c r="C1826" s="316"/>
      <c r="D1826" s="316"/>
      <c r="E1826" s="316" t="s">
        <v>278</v>
      </c>
      <c r="F1826" s="317">
        <v>3.76</v>
      </c>
      <c r="G1826" s="316"/>
      <c r="H1826" s="464" t="s">
        <v>279</v>
      </c>
      <c r="I1826" s="464"/>
      <c r="J1826" s="317">
        <v>21.85</v>
      </c>
    </row>
    <row r="1827" spans="1:10" ht="15" thickBot="1" x14ac:dyDescent="0.4">
      <c r="A1827" s="333"/>
      <c r="B1827" s="333"/>
      <c r="C1827" s="333"/>
      <c r="D1827" s="333"/>
      <c r="E1827" s="333"/>
      <c r="F1827" s="333"/>
      <c r="G1827" s="333"/>
      <c r="H1827" s="335"/>
      <c r="I1827" s="333"/>
      <c r="J1827" s="334"/>
    </row>
    <row r="1828" spans="1:10" ht="15" thickTop="1" x14ac:dyDescent="0.35">
      <c r="A1828" s="332"/>
      <c r="B1828" s="332"/>
      <c r="C1828" s="332"/>
      <c r="D1828" s="332"/>
      <c r="E1828" s="332"/>
      <c r="F1828" s="332"/>
      <c r="G1828" s="332"/>
      <c r="H1828" s="332"/>
      <c r="I1828" s="332"/>
      <c r="J1828" s="332"/>
    </row>
    <row r="1829" spans="1:10" x14ac:dyDescent="0.35">
      <c r="A1829" s="298" t="s">
        <v>843</v>
      </c>
      <c r="B1829" s="300" t="s">
        <v>3</v>
      </c>
      <c r="C1829" s="298" t="s">
        <v>4</v>
      </c>
      <c r="D1829" s="298" t="s">
        <v>5</v>
      </c>
      <c r="E1829" s="461" t="s">
        <v>249</v>
      </c>
      <c r="F1829" s="461"/>
      <c r="G1829" s="299" t="s">
        <v>6</v>
      </c>
      <c r="H1829" s="300" t="s">
        <v>7</v>
      </c>
      <c r="I1829" s="300" t="s">
        <v>8</v>
      </c>
      <c r="J1829" s="300" t="s">
        <v>10</v>
      </c>
    </row>
    <row r="1830" spans="1:10" ht="37.5" x14ac:dyDescent="0.35">
      <c r="A1830" s="301" t="s">
        <v>246</v>
      </c>
      <c r="B1830" s="303" t="s">
        <v>844</v>
      </c>
      <c r="C1830" s="301" t="s">
        <v>200</v>
      </c>
      <c r="D1830" s="301" t="s">
        <v>845</v>
      </c>
      <c r="E1830" s="462" t="s">
        <v>2130</v>
      </c>
      <c r="F1830" s="462"/>
      <c r="G1830" s="302" t="s">
        <v>226</v>
      </c>
      <c r="H1830" s="305">
        <v>1</v>
      </c>
      <c r="I1830" s="304">
        <v>8.85</v>
      </c>
      <c r="J1830" s="304">
        <v>8.85</v>
      </c>
    </row>
    <row r="1831" spans="1:10" ht="25" x14ac:dyDescent="0.35">
      <c r="A1831" s="306" t="s">
        <v>251</v>
      </c>
      <c r="B1831" s="308" t="s">
        <v>1598</v>
      </c>
      <c r="C1831" s="306" t="s">
        <v>200</v>
      </c>
      <c r="D1831" s="306" t="s">
        <v>1599</v>
      </c>
      <c r="E1831" s="465" t="s">
        <v>254</v>
      </c>
      <c r="F1831" s="465"/>
      <c r="G1831" s="307" t="s">
        <v>201</v>
      </c>
      <c r="H1831" s="310">
        <v>0.1111</v>
      </c>
      <c r="I1831" s="309">
        <v>26.27</v>
      </c>
      <c r="J1831" s="309">
        <v>2.91</v>
      </c>
    </row>
    <row r="1832" spans="1:10" ht="25" x14ac:dyDescent="0.35">
      <c r="A1832" s="306" t="s">
        <v>251</v>
      </c>
      <c r="B1832" s="308" t="s">
        <v>1596</v>
      </c>
      <c r="C1832" s="306" t="s">
        <v>200</v>
      </c>
      <c r="D1832" s="306" t="s">
        <v>1597</v>
      </c>
      <c r="E1832" s="465" t="s">
        <v>254</v>
      </c>
      <c r="F1832" s="465"/>
      <c r="G1832" s="307" t="s">
        <v>201</v>
      </c>
      <c r="H1832" s="310">
        <v>0.1111</v>
      </c>
      <c r="I1832" s="309">
        <v>33.799999999999997</v>
      </c>
      <c r="J1832" s="309">
        <v>3.75</v>
      </c>
    </row>
    <row r="1833" spans="1:10" ht="25" x14ac:dyDescent="0.35">
      <c r="A1833" s="311" t="s">
        <v>260</v>
      </c>
      <c r="B1833" s="313" t="s">
        <v>2152</v>
      </c>
      <c r="C1833" s="311" t="s">
        <v>200</v>
      </c>
      <c r="D1833" s="311" t="s">
        <v>2153</v>
      </c>
      <c r="E1833" s="463" t="s">
        <v>263</v>
      </c>
      <c r="F1833" s="463"/>
      <c r="G1833" s="312" t="s">
        <v>226</v>
      </c>
      <c r="H1833" s="315">
        <v>1</v>
      </c>
      <c r="I1833" s="314">
        <v>0.92</v>
      </c>
      <c r="J1833" s="314">
        <v>0.92</v>
      </c>
    </row>
    <row r="1834" spans="1:10" ht="25" x14ac:dyDescent="0.35">
      <c r="A1834" s="311" t="s">
        <v>260</v>
      </c>
      <c r="B1834" s="313" t="s">
        <v>2124</v>
      </c>
      <c r="C1834" s="311" t="s">
        <v>200</v>
      </c>
      <c r="D1834" s="311" t="s">
        <v>2125</v>
      </c>
      <c r="E1834" s="463" t="s">
        <v>263</v>
      </c>
      <c r="F1834" s="463"/>
      <c r="G1834" s="312" t="s">
        <v>226</v>
      </c>
      <c r="H1834" s="315">
        <v>8.2000000000000007E-3</v>
      </c>
      <c r="I1834" s="314">
        <v>63.86</v>
      </c>
      <c r="J1834" s="314">
        <v>0.52365200000000001</v>
      </c>
    </row>
    <row r="1835" spans="1:10" ht="25" x14ac:dyDescent="0.35">
      <c r="A1835" s="311" t="s">
        <v>260</v>
      </c>
      <c r="B1835" s="313" t="s">
        <v>2121</v>
      </c>
      <c r="C1835" s="311" t="s">
        <v>200</v>
      </c>
      <c r="D1835" s="311" t="s">
        <v>2122</v>
      </c>
      <c r="E1835" s="463" t="s">
        <v>263</v>
      </c>
      <c r="F1835" s="463"/>
      <c r="G1835" s="312" t="s">
        <v>226</v>
      </c>
      <c r="H1835" s="315">
        <v>9.4999999999999998E-3</v>
      </c>
      <c r="I1835" s="314">
        <v>72.349999999999994</v>
      </c>
      <c r="J1835" s="314">
        <v>0.68732499999999996</v>
      </c>
    </row>
    <row r="1836" spans="1:10" x14ac:dyDescent="0.35">
      <c r="A1836" s="311" t="s">
        <v>260</v>
      </c>
      <c r="B1836" s="313" t="s">
        <v>2117</v>
      </c>
      <c r="C1836" s="311" t="s">
        <v>200</v>
      </c>
      <c r="D1836" s="311" t="s">
        <v>2118</v>
      </c>
      <c r="E1836" s="463" t="s">
        <v>263</v>
      </c>
      <c r="F1836" s="463"/>
      <c r="G1836" s="312" t="s">
        <v>226</v>
      </c>
      <c r="H1836" s="315">
        <v>3.7100000000000001E-2</v>
      </c>
      <c r="I1836" s="314">
        <v>2.08</v>
      </c>
      <c r="J1836" s="314">
        <v>7.7168E-2</v>
      </c>
    </row>
    <row r="1837" spans="1:10" x14ac:dyDescent="0.35">
      <c r="A1837" s="316"/>
      <c r="B1837" s="316"/>
      <c r="C1837" s="316"/>
      <c r="D1837" s="316"/>
      <c r="E1837" s="316" t="s">
        <v>275</v>
      </c>
      <c r="F1837" s="317">
        <v>4.6399999999999997</v>
      </c>
      <c r="G1837" s="316" t="s">
        <v>276</v>
      </c>
      <c r="H1837" s="317">
        <v>0</v>
      </c>
      <c r="I1837" s="316" t="s">
        <v>277</v>
      </c>
      <c r="J1837" s="317">
        <v>4.6399999999999997</v>
      </c>
    </row>
    <row r="1838" spans="1:10" x14ac:dyDescent="0.35">
      <c r="A1838" s="316"/>
      <c r="B1838" s="316"/>
      <c r="C1838" s="316"/>
      <c r="D1838" s="316"/>
      <c r="E1838" s="316" t="s">
        <v>278</v>
      </c>
      <c r="F1838" s="317">
        <v>1.84</v>
      </c>
      <c r="G1838" s="316"/>
      <c r="H1838" s="464" t="s">
        <v>279</v>
      </c>
      <c r="I1838" s="464"/>
      <c r="J1838" s="317">
        <v>10.69</v>
      </c>
    </row>
    <row r="1839" spans="1:10" ht="15" thickBot="1" x14ac:dyDescent="0.4">
      <c r="A1839" s="333"/>
      <c r="B1839" s="333"/>
      <c r="C1839" s="333"/>
      <c r="D1839" s="333"/>
      <c r="E1839" s="333"/>
      <c r="F1839" s="333"/>
      <c r="G1839" s="333"/>
      <c r="H1839" s="335"/>
      <c r="I1839" s="333"/>
      <c r="J1839" s="334"/>
    </row>
    <row r="1840" spans="1:10" ht="15" thickTop="1" x14ac:dyDescent="0.35">
      <c r="A1840" s="332"/>
      <c r="B1840" s="332"/>
      <c r="C1840" s="332"/>
      <c r="D1840" s="332"/>
      <c r="E1840" s="332"/>
      <c r="F1840" s="332"/>
      <c r="G1840" s="332"/>
      <c r="H1840" s="332"/>
      <c r="I1840" s="332"/>
      <c r="J1840" s="332"/>
    </row>
    <row r="1841" spans="1:10" x14ac:dyDescent="0.35">
      <c r="A1841" s="298" t="s">
        <v>846</v>
      </c>
      <c r="B1841" s="300" t="s">
        <v>3</v>
      </c>
      <c r="C1841" s="298" t="s">
        <v>4</v>
      </c>
      <c r="D1841" s="298" t="s">
        <v>5</v>
      </c>
      <c r="E1841" s="461" t="s">
        <v>249</v>
      </c>
      <c r="F1841" s="461"/>
      <c r="G1841" s="299" t="s">
        <v>6</v>
      </c>
      <c r="H1841" s="300" t="s">
        <v>7</v>
      </c>
      <c r="I1841" s="300" t="s">
        <v>8</v>
      </c>
      <c r="J1841" s="300" t="s">
        <v>10</v>
      </c>
    </row>
    <row r="1842" spans="1:10" ht="37.5" x14ac:dyDescent="0.35">
      <c r="A1842" s="301" t="s">
        <v>246</v>
      </c>
      <c r="B1842" s="303" t="s">
        <v>847</v>
      </c>
      <c r="C1842" s="301" t="s">
        <v>200</v>
      </c>
      <c r="D1842" s="301" t="s">
        <v>848</v>
      </c>
      <c r="E1842" s="462" t="s">
        <v>2130</v>
      </c>
      <c r="F1842" s="462"/>
      <c r="G1842" s="302" t="s">
        <v>226</v>
      </c>
      <c r="H1842" s="305">
        <v>1</v>
      </c>
      <c r="I1842" s="304">
        <v>9.91</v>
      </c>
      <c r="J1842" s="304">
        <v>9.91</v>
      </c>
    </row>
    <row r="1843" spans="1:10" ht="25" x14ac:dyDescent="0.35">
      <c r="A1843" s="306" t="s">
        <v>251</v>
      </c>
      <c r="B1843" s="308" t="s">
        <v>1596</v>
      </c>
      <c r="C1843" s="306" t="s">
        <v>200</v>
      </c>
      <c r="D1843" s="306" t="s">
        <v>1597</v>
      </c>
      <c r="E1843" s="465" t="s">
        <v>254</v>
      </c>
      <c r="F1843" s="465"/>
      <c r="G1843" s="307" t="s">
        <v>201</v>
      </c>
      <c r="H1843" s="310">
        <v>6.59E-2</v>
      </c>
      <c r="I1843" s="309">
        <v>33.799999999999997</v>
      </c>
      <c r="J1843" s="309">
        <v>2.2200000000000002</v>
      </c>
    </row>
    <row r="1844" spans="1:10" ht="25" x14ac:dyDescent="0.35">
      <c r="A1844" s="306" t="s">
        <v>251</v>
      </c>
      <c r="B1844" s="308" t="s">
        <v>1598</v>
      </c>
      <c r="C1844" s="306" t="s">
        <v>200</v>
      </c>
      <c r="D1844" s="306" t="s">
        <v>1599</v>
      </c>
      <c r="E1844" s="465" t="s">
        <v>254</v>
      </c>
      <c r="F1844" s="465"/>
      <c r="G1844" s="307" t="s">
        <v>201</v>
      </c>
      <c r="H1844" s="310">
        <v>6.59E-2</v>
      </c>
      <c r="I1844" s="309">
        <v>26.27</v>
      </c>
      <c r="J1844" s="309">
        <v>1.73</v>
      </c>
    </row>
    <row r="1845" spans="1:10" ht="25" x14ac:dyDescent="0.35">
      <c r="A1845" s="311" t="s">
        <v>260</v>
      </c>
      <c r="B1845" s="313" t="s">
        <v>2124</v>
      </c>
      <c r="C1845" s="311" t="s">
        <v>200</v>
      </c>
      <c r="D1845" s="311" t="s">
        <v>2125</v>
      </c>
      <c r="E1845" s="463" t="s">
        <v>263</v>
      </c>
      <c r="F1845" s="463"/>
      <c r="G1845" s="312" t="s">
        <v>226</v>
      </c>
      <c r="H1845" s="315">
        <v>1.18E-2</v>
      </c>
      <c r="I1845" s="314">
        <v>63.86</v>
      </c>
      <c r="J1845" s="314">
        <v>0.753548</v>
      </c>
    </row>
    <row r="1846" spans="1:10" ht="25" x14ac:dyDescent="0.35">
      <c r="A1846" s="311" t="s">
        <v>260</v>
      </c>
      <c r="B1846" s="313" t="s">
        <v>2121</v>
      </c>
      <c r="C1846" s="311" t="s">
        <v>200</v>
      </c>
      <c r="D1846" s="311" t="s">
        <v>2122</v>
      </c>
      <c r="E1846" s="463" t="s">
        <v>263</v>
      </c>
      <c r="F1846" s="463"/>
      <c r="G1846" s="312" t="s">
        <v>226</v>
      </c>
      <c r="H1846" s="315">
        <v>1.4999999999999999E-2</v>
      </c>
      <c r="I1846" s="314">
        <v>72.349999999999994</v>
      </c>
      <c r="J1846" s="314">
        <v>1.08525</v>
      </c>
    </row>
    <row r="1847" spans="1:10" ht="25" x14ac:dyDescent="0.35">
      <c r="A1847" s="311" t="s">
        <v>260</v>
      </c>
      <c r="B1847" s="313" t="s">
        <v>2154</v>
      </c>
      <c r="C1847" s="311" t="s">
        <v>200</v>
      </c>
      <c r="D1847" s="311" t="s">
        <v>2155</v>
      </c>
      <c r="E1847" s="463" t="s">
        <v>263</v>
      </c>
      <c r="F1847" s="463"/>
      <c r="G1847" s="312" t="s">
        <v>226</v>
      </c>
      <c r="H1847" s="315">
        <v>1</v>
      </c>
      <c r="I1847" s="314">
        <v>4.0999999999999996</v>
      </c>
      <c r="J1847" s="314">
        <v>4.0999999999999996</v>
      </c>
    </row>
    <row r="1848" spans="1:10" x14ac:dyDescent="0.35">
      <c r="A1848" s="311" t="s">
        <v>260</v>
      </c>
      <c r="B1848" s="313" t="s">
        <v>2117</v>
      </c>
      <c r="C1848" s="311" t="s">
        <v>200</v>
      </c>
      <c r="D1848" s="311" t="s">
        <v>2118</v>
      </c>
      <c r="E1848" s="463" t="s">
        <v>263</v>
      </c>
      <c r="F1848" s="463"/>
      <c r="G1848" s="312" t="s">
        <v>226</v>
      </c>
      <c r="H1848" s="315">
        <v>1.49E-2</v>
      </c>
      <c r="I1848" s="314">
        <v>2.08</v>
      </c>
      <c r="J1848" s="314">
        <v>3.0991999999999999E-2</v>
      </c>
    </row>
    <row r="1849" spans="1:10" x14ac:dyDescent="0.35">
      <c r="A1849" s="316"/>
      <c r="B1849" s="316"/>
      <c r="C1849" s="316"/>
      <c r="D1849" s="316"/>
      <c r="E1849" s="316" t="s">
        <v>275</v>
      </c>
      <c r="F1849" s="317">
        <v>2.75</v>
      </c>
      <c r="G1849" s="316" t="s">
        <v>276</v>
      </c>
      <c r="H1849" s="317">
        <v>0</v>
      </c>
      <c r="I1849" s="316" t="s">
        <v>277</v>
      </c>
      <c r="J1849" s="317">
        <v>2.75</v>
      </c>
    </row>
    <row r="1850" spans="1:10" x14ac:dyDescent="0.35">
      <c r="A1850" s="316"/>
      <c r="B1850" s="316"/>
      <c r="C1850" s="316"/>
      <c r="D1850" s="316"/>
      <c r="E1850" s="316" t="s">
        <v>278</v>
      </c>
      <c r="F1850" s="317">
        <v>2.06</v>
      </c>
      <c r="G1850" s="316"/>
      <c r="H1850" s="464" t="s">
        <v>279</v>
      </c>
      <c r="I1850" s="464"/>
      <c r="J1850" s="317">
        <v>11.97</v>
      </c>
    </row>
    <row r="1851" spans="1:10" ht="15" thickBot="1" x14ac:dyDescent="0.4">
      <c r="A1851" s="333"/>
      <c r="B1851" s="333"/>
      <c r="C1851" s="333"/>
      <c r="D1851" s="333"/>
      <c r="E1851" s="333"/>
      <c r="F1851" s="333"/>
      <c r="G1851" s="333"/>
      <c r="H1851" s="335"/>
      <c r="I1851" s="333"/>
      <c r="J1851" s="334"/>
    </row>
    <row r="1852" spans="1:10" ht="15" thickTop="1" x14ac:dyDescent="0.35">
      <c r="A1852" s="332"/>
      <c r="B1852" s="332"/>
      <c r="C1852" s="332"/>
      <c r="D1852" s="332"/>
      <c r="E1852" s="332"/>
      <c r="F1852" s="332"/>
      <c r="G1852" s="332"/>
      <c r="H1852" s="332"/>
      <c r="I1852" s="332"/>
      <c r="J1852" s="332"/>
    </row>
    <row r="1853" spans="1:10" x14ac:dyDescent="0.35">
      <c r="A1853" s="298" t="s">
        <v>849</v>
      </c>
      <c r="B1853" s="300" t="s">
        <v>3</v>
      </c>
      <c r="C1853" s="298" t="s">
        <v>4</v>
      </c>
      <c r="D1853" s="298" t="s">
        <v>5</v>
      </c>
      <c r="E1853" s="461" t="s">
        <v>249</v>
      </c>
      <c r="F1853" s="461"/>
      <c r="G1853" s="299" t="s">
        <v>6</v>
      </c>
      <c r="H1853" s="300" t="s">
        <v>7</v>
      </c>
      <c r="I1853" s="300" t="s">
        <v>8</v>
      </c>
      <c r="J1853" s="300" t="s">
        <v>10</v>
      </c>
    </row>
    <row r="1854" spans="1:10" ht="50" x14ac:dyDescent="0.35">
      <c r="A1854" s="301" t="s">
        <v>246</v>
      </c>
      <c r="B1854" s="303" t="s">
        <v>850</v>
      </c>
      <c r="C1854" s="301" t="s">
        <v>200</v>
      </c>
      <c r="D1854" s="301" t="s">
        <v>851</v>
      </c>
      <c r="E1854" s="462" t="s">
        <v>2130</v>
      </c>
      <c r="F1854" s="462"/>
      <c r="G1854" s="302" t="s">
        <v>226</v>
      </c>
      <c r="H1854" s="305">
        <v>1</v>
      </c>
      <c r="I1854" s="304">
        <v>15.47</v>
      </c>
      <c r="J1854" s="304">
        <v>15.47</v>
      </c>
    </row>
    <row r="1855" spans="1:10" ht="25" x14ac:dyDescent="0.35">
      <c r="A1855" s="306" t="s">
        <v>251</v>
      </c>
      <c r="B1855" s="308" t="s">
        <v>1598</v>
      </c>
      <c r="C1855" s="306" t="s">
        <v>200</v>
      </c>
      <c r="D1855" s="306" t="s">
        <v>1599</v>
      </c>
      <c r="E1855" s="465" t="s">
        <v>254</v>
      </c>
      <c r="F1855" s="465"/>
      <c r="G1855" s="307" t="s">
        <v>201</v>
      </c>
      <c r="H1855" s="310">
        <v>0.13059999999999999</v>
      </c>
      <c r="I1855" s="309">
        <v>26.27</v>
      </c>
      <c r="J1855" s="309">
        <v>3.43</v>
      </c>
    </row>
    <row r="1856" spans="1:10" ht="25" x14ac:dyDescent="0.35">
      <c r="A1856" s="306" t="s">
        <v>251</v>
      </c>
      <c r="B1856" s="308" t="s">
        <v>1596</v>
      </c>
      <c r="C1856" s="306" t="s">
        <v>200</v>
      </c>
      <c r="D1856" s="306" t="s">
        <v>1597</v>
      </c>
      <c r="E1856" s="465" t="s">
        <v>254</v>
      </c>
      <c r="F1856" s="465"/>
      <c r="G1856" s="307" t="s">
        <v>201</v>
      </c>
      <c r="H1856" s="310">
        <v>0.13059999999999999</v>
      </c>
      <c r="I1856" s="309">
        <v>33.799999999999997</v>
      </c>
      <c r="J1856" s="309">
        <v>4.41</v>
      </c>
    </row>
    <row r="1857" spans="1:10" ht="25" x14ac:dyDescent="0.35">
      <c r="A1857" s="311" t="s">
        <v>260</v>
      </c>
      <c r="B1857" s="313" t="s">
        <v>2121</v>
      </c>
      <c r="C1857" s="311" t="s">
        <v>200</v>
      </c>
      <c r="D1857" s="311" t="s">
        <v>2122</v>
      </c>
      <c r="E1857" s="463" t="s">
        <v>263</v>
      </c>
      <c r="F1857" s="463"/>
      <c r="G1857" s="312" t="s">
        <v>226</v>
      </c>
      <c r="H1857" s="315">
        <v>1.6500000000000001E-2</v>
      </c>
      <c r="I1857" s="314">
        <v>72.349999999999994</v>
      </c>
      <c r="J1857" s="314">
        <v>1.193775</v>
      </c>
    </row>
    <row r="1858" spans="1:10" ht="25" x14ac:dyDescent="0.35">
      <c r="A1858" s="311" t="s">
        <v>260</v>
      </c>
      <c r="B1858" s="313" t="s">
        <v>2124</v>
      </c>
      <c r="C1858" s="311" t="s">
        <v>200</v>
      </c>
      <c r="D1858" s="311" t="s">
        <v>2125</v>
      </c>
      <c r="E1858" s="463" t="s">
        <v>263</v>
      </c>
      <c r="F1858" s="463"/>
      <c r="G1858" s="312" t="s">
        <v>226</v>
      </c>
      <c r="H1858" s="315">
        <v>1.29E-2</v>
      </c>
      <c r="I1858" s="314">
        <v>63.86</v>
      </c>
      <c r="J1858" s="314">
        <v>0.82379400000000003</v>
      </c>
    </row>
    <row r="1859" spans="1:10" ht="25" x14ac:dyDescent="0.35">
      <c r="A1859" s="311" t="s">
        <v>260</v>
      </c>
      <c r="B1859" s="313" t="s">
        <v>2156</v>
      </c>
      <c r="C1859" s="311" t="s">
        <v>200</v>
      </c>
      <c r="D1859" s="311" t="s">
        <v>2157</v>
      </c>
      <c r="E1859" s="463" t="s">
        <v>263</v>
      </c>
      <c r="F1859" s="463"/>
      <c r="G1859" s="312" t="s">
        <v>226</v>
      </c>
      <c r="H1859" s="315">
        <v>1</v>
      </c>
      <c r="I1859" s="314">
        <v>5.53</v>
      </c>
      <c r="J1859" s="314">
        <v>5.53</v>
      </c>
    </row>
    <row r="1860" spans="1:10" x14ac:dyDescent="0.35">
      <c r="A1860" s="311" t="s">
        <v>260</v>
      </c>
      <c r="B1860" s="313" t="s">
        <v>2117</v>
      </c>
      <c r="C1860" s="311" t="s">
        <v>200</v>
      </c>
      <c r="D1860" s="311" t="s">
        <v>2118</v>
      </c>
      <c r="E1860" s="463" t="s">
        <v>263</v>
      </c>
      <c r="F1860" s="463"/>
      <c r="G1860" s="312" t="s">
        <v>226</v>
      </c>
      <c r="H1860" s="315">
        <v>4.3499999999999997E-2</v>
      </c>
      <c r="I1860" s="314">
        <v>2.08</v>
      </c>
      <c r="J1860" s="314">
        <v>9.0480000000000005E-2</v>
      </c>
    </row>
    <row r="1861" spans="1:10" x14ac:dyDescent="0.35">
      <c r="A1861" s="316"/>
      <c r="B1861" s="316"/>
      <c r="C1861" s="316"/>
      <c r="D1861" s="316"/>
      <c r="E1861" s="316" t="s">
        <v>275</v>
      </c>
      <c r="F1861" s="317">
        <v>5.46</v>
      </c>
      <c r="G1861" s="316" t="s">
        <v>276</v>
      </c>
      <c r="H1861" s="317">
        <v>0</v>
      </c>
      <c r="I1861" s="316" t="s">
        <v>277</v>
      </c>
      <c r="J1861" s="317">
        <v>5.46</v>
      </c>
    </row>
    <row r="1862" spans="1:10" x14ac:dyDescent="0.35">
      <c r="A1862" s="316"/>
      <c r="B1862" s="316"/>
      <c r="C1862" s="316"/>
      <c r="D1862" s="316"/>
      <c r="E1862" s="316" t="s">
        <v>278</v>
      </c>
      <c r="F1862" s="317">
        <v>3.21</v>
      </c>
      <c r="G1862" s="316"/>
      <c r="H1862" s="464" t="s">
        <v>279</v>
      </c>
      <c r="I1862" s="464"/>
      <c r="J1862" s="317">
        <v>18.68</v>
      </c>
    </row>
    <row r="1863" spans="1:10" ht="15" thickBot="1" x14ac:dyDescent="0.4">
      <c r="A1863" s="333"/>
      <c r="B1863" s="333"/>
      <c r="C1863" s="333"/>
      <c r="D1863" s="333"/>
      <c r="E1863" s="333"/>
      <c r="F1863" s="333"/>
      <c r="G1863" s="333"/>
      <c r="H1863" s="335"/>
      <c r="I1863" s="333"/>
      <c r="J1863" s="334"/>
    </row>
    <row r="1864" spans="1:10" ht="15" thickTop="1" x14ac:dyDescent="0.35">
      <c r="A1864" s="332"/>
      <c r="B1864" s="332"/>
      <c r="C1864" s="332"/>
      <c r="D1864" s="332"/>
      <c r="E1864" s="332"/>
      <c r="F1864" s="332"/>
      <c r="G1864" s="332"/>
      <c r="H1864" s="332"/>
      <c r="I1864" s="332"/>
      <c r="J1864" s="332"/>
    </row>
    <row r="1865" spans="1:10" x14ac:dyDescent="0.35">
      <c r="A1865" s="298" t="s">
        <v>852</v>
      </c>
      <c r="B1865" s="300" t="s">
        <v>3</v>
      </c>
      <c r="C1865" s="298" t="s">
        <v>4</v>
      </c>
      <c r="D1865" s="298" t="s">
        <v>5</v>
      </c>
      <c r="E1865" s="461" t="s">
        <v>249</v>
      </c>
      <c r="F1865" s="461"/>
      <c r="G1865" s="299" t="s">
        <v>6</v>
      </c>
      <c r="H1865" s="300" t="s">
        <v>7</v>
      </c>
      <c r="I1865" s="300" t="s">
        <v>8</v>
      </c>
      <c r="J1865" s="300" t="s">
        <v>10</v>
      </c>
    </row>
    <row r="1866" spans="1:10" ht="37.5" x14ac:dyDescent="0.35">
      <c r="A1866" s="301" t="s">
        <v>246</v>
      </c>
      <c r="B1866" s="303" t="s">
        <v>853</v>
      </c>
      <c r="C1866" s="301" t="s">
        <v>200</v>
      </c>
      <c r="D1866" s="301" t="s">
        <v>854</v>
      </c>
      <c r="E1866" s="462" t="s">
        <v>2130</v>
      </c>
      <c r="F1866" s="462"/>
      <c r="G1866" s="302" t="s">
        <v>226</v>
      </c>
      <c r="H1866" s="305">
        <v>1</v>
      </c>
      <c r="I1866" s="304">
        <v>7.64</v>
      </c>
      <c r="J1866" s="304">
        <v>7.64</v>
      </c>
    </row>
    <row r="1867" spans="1:10" ht="25" x14ac:dyDescent="0.35">
      <c r="A1867" s="306" t="s">
        <v>251</v>
      </c>
      <c r="B1867" s="308" t="s">
        <v>1596</v>
      </c>
      <c r="C1867" s="306" t="s">
        <v>200</v>
      </c>
      <c r="D1867" s="306" t="s">
        <v>1597</v>
      </c>
      <c r="E1867" s="465" t="s">
        <v>254</v>
      </c>
      <c r="F1867" s="465"/>
      <c r="G1867" s="307" t="s">
        <v>201</v>
      </c>
      <c r="H1867" s="310">
        <v>7.0599999999999996E-2</v>
      </c>
      <c r="I1867" s="309">
        <v>33.799999999999997</v>
      </c>
      <c r="J1867" s="309">
        <v>2.38</v>
      </c>
    </row>
    <row r="1868" spans="1:10" ht="25" x14ac:dyDescent="0.35">
      <c r="A1868" s="306" t="s">
        <v>251</v>
      </c>
      <c r="B1868" s="308" t="s">
        <v>1598</v>
      </c>
      <c r="C1868" s="306" t="s">
        <v>200</v>
      </c>
      <c r="D1868" s="306" t="s">
        <v>1599</v>
      </c>
      <c r="E1868" s="465" t="s">
        <v>254</v>
      </c>
      <c r="F1868" s="465"/>
      <c r="G1868" s="307" t="s">
        <v>201</v>
      </c>
      <c r="H1868" s="310">
        <v>7.0599999999999996E-2</v>
      </c>
      <c r="I1868" s="309">
        <v>26.27</v>
      </c>
      <c r="J1868" s="309">
        <v>1.85</v>
      </c>
    </row>
    <row r="1869" spans="1:10" ht="25" x14ac:dyDescent="0.35">
      <c r="A1869" s="311" t="s">
        <v>260</v>
      </c>
      <c r="B1869" s="313" t="s">
        <v>2158</v>
      </c>
      <c r="C1869" s="311" t="s">
        <v>200</v>
      </c>
      <c r="D1869" s="311" t="s">
        <v>2159</v>
      </c>
      <c r="E1869" s="463" t="s">
        <v>263</v>
      </c>
      <c r="F1869" s="463"/>
      <c r="G1869" s="312" t="s">
        <v>226</v>
      </c>
      <c r="H1869" s="315">
        <v>1</v>
      </c>
      <c r="I1869" s="314">
        <v>2.37</v>
      </c>
      <c r="J1869" s="314">
        <v>2.37</v>
      </c>
    </row>
    <row r="1870" spans="1:10" ht="25" x14ac:dyDescent="0.35">
      <c r="A1870" s="311" t="s">
        <v>260</v>
      </c>
      <c r="B1870" s="313" t="s">
        <v>2121</v>
      </c>
      <c r="C1870" s="311" t="s">
        <v>200</v>
      </c>
      <c r="D1870" s="311" t="s">
        <v>2122</v>
      </c>
      <c r="E1870" s="463" t="s">
        <v>263</v>
      </c>
      <c r="F1870" s="463"/>
      <c r="G1870" s="312" t="s">
        <v>226</v>
      </c>
      <c r="H1870" s="315">
        <v>8.0000000000000002E-3</v>
      </c>
      <c r="I1870" s="314">
        <v>72.349999999999994</v>
      </c>
      <c r="J1870" s="314">
        <v>0.57879999999999998</v>
      </c>
    </row>
    <row r="1871" spans="1:10" x14ac:dyDescent="0.35">
      <c r="A1871" s="311" t="s">
        <v>260</v>
      </c>
      <c r="B1871" s="313" t="s">
        <v>2117</v>
      </c>
      <c r="C1871" s="311" t="s">
        <v>200</v>
      </c>
      <c r="D1871" s="311" t="s">
        <v>2118</v>
      </c>
      <c r="E1871" s="463" t="s">
        <v>263</v>
      </c>
      <c r="F1871" s="463"/>
      <c r="G1871" s="312" t="s">
        <v>226</v>
      </c>
      <c r="H1871" s="315">
        <v>1.0800000000000001E-2</v>
      </c>
      <c r="I1871" s="314">
        <v>2.08</v>
      </c>
      <c r="J1871" s="314">
        <v>2.2464000000000001E-2</v>
      </c>
    </row>
    <row r="1872" spans="1:10" ht="25" x14ac:dyDescent="0.35">
      <c r="A1872" s="311" t="s">
        <v>260</v>
      </c>
      <c r="B1872" s="313" t="s">
        <v>2124</v>
      </c>
      <c r="C1872" s="311" t="s">
        <v>200</v>
      </c>
      <c r="D1872" s="311" t="s">
        <v>2125</v>
      </c>
      <c r="E1872" s="463" t="s">
        <v>263</v>
      </c>
      <c r="F1872" s="463"/>
      <c r="G1872" s="312" t="s">
        <v>226</v>
      </c>
      <c r="H1872" s="315">
        <v>7.1000000000000004E-3</v>
      </c>
      <c r="I1872" s="314">
        <v>63.86</v>
      </c>
      <c r="J1872" s="314">
        <v>0.45340599999999998</v>
      </c>
    </row>
    <row r="1873" spans="1:10" x14ac:dyDescent="0.35">
      <c r="A1873" s="316"/>
      <c r="B1873" s="316"/>
      <c r="C1873" s="316"/>
      <c r="D1873" s="316"/>
      <c r="E1873" s="316" t="s">
        <v>275</v>
      </c>
      <c r="F1873" s="317">
        <v>2.95</v>
      </c>
      <c r="G1873" s="316" t="s">
        <v>276</v>
      </c>
      <c r="H1873" s="317">
        <v>0</v>
      </c>
      <c r="I1873" s="316" t="s">
        <v>277</v>
      </c>
      <c r="J1873" s="317">
        <v>2.95</v>
      </c>
    </row>
    <row r="1874" spans="1:10" x14ac:dyDescent="0.35">
      <c r="A1874" s="316"/>
      <c r="B1874" s="316"/>
      <c r="C1874" s="316"/>
      <c r="D1874" s="316"/>
      <c r="E1874" s="316" t="s">
        <v>278</v>
      </c>
      <c r="F1874" s="317">
        <v>1.58</v>
      </c>
      <c r="G1874" s="316"/>
      <c r="H1874" s="464" t="s">
        <v>279</v>
      </c>
      <c r="I1874" s="464"/>
      <c r="J1874" s="317">
        <v>9.2200000000000006</v>
      </c>
    </row>
    <row r="1875" spans="1:10" ht="15" thickBot="1" x14ac:dyDescent="0.4">
      <c r="A1875" s="333"/>
      <c r="B1875" s="333"/>
      <c r="C1875" s="333"/>
      <c r="D1875" s="333"/>
      <c r="E1875" s="333"/>
      <c r="F1875" s="333"/>
      <c r="G1875" s="333"/>
      <c r="H1875" s="335"/>
      <c r="I1875" s="333"/>
      <c r="J1875" s="334"/>
    </row>
    <row r="1876" spans="1:10" ht="15" thickTop="1" x14ac:dyDescent="0.35">
      <c r="A1876" s="332"/>
      <c r="B1876" s="332"/>
      <c r="C1876" s="332"/>
      <c r="D1876" s="332"/>
      <c r="E1876" s="332"/>
      <c r="F1876" s="332"/>
      <c r="G1876" s="332"/>
      <c r="H1876" s="332"/>
      <c r="I1876" s="332"/>
      <c r="J1876" s="332"/>
    </row>
    <row r="1877" spans="1:10" x14ac:dyDescent="0.35">
      <c r="A1877" s="298" t="s">
        <v>855</v>
      </c>
      <c r="B1877" s="300" t="s">
        <v>3</v>
      </c>
      <c r="C1877" s="298" t="s">
        <v>4</v>
      </c>
      <c r="D1877" s="298" t="s">
        <v>5</v>
      </c>
      <c r="E1877" s="461" t="s">
        <v>249</v>
      </c>
      <c r="F1877" s="461"/>
      <c r="G1877" s="299" t="s">
        <v>6</v>
      </c>
      <c r="H1877" s="300" t="s">
        <v>7</v>
      </c>
      <c r="I1877" s="300" t="s">
        <v>8</v>
      </c>
      <c r="J1877" s="300" t="s">
        <v>10</v>
      </c>
    </row>
    <row r="1878" spans="1:10" ht="37.5" x14ac:dyDescent="0.35">
      <c r="A1878" s="301" t="s">
        <v>246</v>
      </c>
      <c r="B1878" s="303" t="s">
        <v>856</v>
      </c>
      <c r="C1878" s="301" t="s">
        <v>200</v>
      </c>
      <c r="D1878" s="301" t="s">
        <v>857</v>
      </c>
      <c r="E1878" s="462" t="s">
        <v>2130</v>
      </c>
      <c r="F1878" s="462"/>
      <c r="G1878" s="302" t="s">
        <v>226</v>
      </c>
      <c r="H1878" s="305">
        <v>1</v>
      </c>
      <c r="I1878" s="304">
        <v>8.16</v>
      </c>
      <c r="J1878" s="304">
        <v>8.16</v>
      </c>
    </row>
    <row r="1879" spans="1:10" ht="25" x14ac:dyDescent="0.35">
      <c r="A1879" s="306" t="s">
        <v>251</v>
      </c>
      <c r="B1879" s="308" t="s">
        <v>1598</v>
      </c>
      <c r="C1879" s="306" t="s">
        <v>200</v>
      </c>
      <c r="D1879" s="306" t="s">
        <v>1599</v>
      </c>
      <c r="E1879" s="465" t="s">
        <v>254</v>
      </c>
      <c r="F1879" s="465"/>
      <c r="G1879" s="307" t="s">
        <v>201</v>
      </c>
      <c r="H1879" s="310">
        <v>7.0599999999999996E-2</v>
      </c>
      <c r="I1879" s="309">
        <v>26.27</v>
      </c>
      <c r="J1879" s="309">
        <v>1.85</v>
      </c>
    </row>
    <row r="1880" spans="1:10" ht="25" x14ac:dyDescent="0.35">
      <c r="A1880" s="306" t="s">
        <v>251</v>
      </c>
      <c r="B1880" s="308" t="s">
        <v>1596</v>
      </c>
      <c r="C1880" s="306" t="s">
        <v>200</v>
      </c>
      <c r="D1880" s="306" t="s">
        <v>1597</v>
      </c>
      <c r="E1880" s="465" t="s">
        <v>254</v>
      </c>
      <c r="F1880" s="465"/>
      <c r="G1880" s="307" t="s">
        <v>201</v>
      </c>
      <c r="H1880" s="310">
        <v>7.0599999999999996E-2</v>
      </c>
      <c r="I1880" s="309">
        <v>33.799999999999997</v>
      </c>
      <c r="J1880" s="309">
        <v>2.38</v>
      </c>
    </row>
    <row r="1881" spans="1:10" ht="25" x14ac:dyDescent="0.35">
      <c r="A1881" s="311" t="s">
        <v>260</v>
      </c>
      <c r="B1881" s="313" t="s">
        <v>2160</v>
      </c>
      <c r="C1881" s="311" t="s">
        <v>200</v>
      </c>
      <c r="D1881" s="311" t="s">
        <v>2161</v>
      </c>
      <c r="E1881" s="463" t="s">
        <v>263</v>
      </c>
      <c r="F1881" s="463"/>
      <c r="G1881" s="312" t="s">
        <v>226</v>
      </c>
      <c r="H1881" s="315">
        <v>1</v>
      </c>
      <c r="I1881" s="314">
        <v>2.89</v>
      </c>
      <c r="J1881" s="314">
        <v>2.89</v>
      </c>
    </row>
    <row r="1882" spans="1:10" x14ac:dyDescent="0.35">
      <c r="A1882" s="311" t="s">
        <v>260</v>
      </c>
      <c r="B1882" s="313" t="s">
        <v>2117</v>
      </c>
      <c r="C1882" s="311" t="s">
        <v>200</v>
      </c>
      <c r="D1882" s="311" t="s">
        <v>2118</v>
      </c>
      <c r="E1882" s="463" t="s">
        <v>263</v>
      </c>
      <c r="F1882" s="463"/>
      <c r="G1882" s="312" t="s">
        <v>226</v>
      </c>
      <c r="H1882" s="315">
        <v>1.0800000000000001E-2</v>
      </c>
      <c r="I1882" s="314">
        <v>2.08</v>
      </c>
      <c r="J1882" s="314">
        <v>2.2464000000000001E-2</v>
      </c>
    </row>
    <row r="1883" spans="1:10" ht="25" x14ac:dyDescent="0.35">
      <c r="A1883" s="311" t="s">
        <v>260</v>
      </c>
      <c r="B1883" s="313" t="s">
        <v>2121</v>
      </c>
      <c r="C1883" s="311" t="s">
        <v>200</v>
      </c>
      <c r="D1883" s="311" t="s">
        <v>2122</v>
      </c>
      <c r="E1883" s="463" t="s">
        <v>263</v>
      </c>
      <c r="F1883" s="463"/>
      <c r="G1883" s="312" t="s">
        <v>226</v>
      </c>
      <c r="H1883" s="315">
        <v>8.0000000000000002E-3</v>
      </c>
      <c r="I1883" s="314">
        <v>72.349999999999994</v>
      </c>
      <c r="J1883" s="314">
        <v>0.57879999999999998</v>
      </c>
    </row>
    <row r="1884" spans="1:10" ht="25" x14ac:dyDescent="0.35">
      <c r="A1884" s="311" t="s">
        <v>260</v>
      </c>
      <c r="B1884" s="313" t="s">
        <v>2124</v>
      </c>
      <c r="C1884" s="311" t="s">
        <v>200</v>
      </c>
      <c r="D1884" s="311" t="s">
        <v>2125</v>
      </c>
      <c r="E1884" s="463" t="s">
        <v>263</v>
      </c>
      <c r="F1884" s="463"/>
      <c r="G1884" s="312" t="s">
        <v>226</v>
      </c>
      <c r="H1884" s="315">
        <v>7.1000000000000004E-3</v>
      </c>
      <c r="I1884" s="314">
        <v>63.86</v>
      </c>
      <c r="J1884" s="314">
        <v>0.45340599999999998</v>
      </c>
    </row>
    <row r="1885" spans="1:10" x14ac:dyDescent="0.35">
      <c r="A1885" s="316"/>
      <c r="B1885" s="316"/>
      <c r="C1885" s="316"/>
      <c r="D1885" s="316"/>
      <c r="E1885" s="316" t="s">
        <v>275</v>
      </c>
      <c r="F1885" s="317">
        <v>2.95</v>
      </c>
      <c r="G1885" s="316" t="s">
        <v>276</v>
      </c>
      <c r="H1885" s="317">
        <v>0</v>
      </c>
      <c r="I1885" s="316" t="s">
        <v>277</v>
      </c>
      <c r="J1885" s="317">
        <v>2.95</v>
      </c>
    </row>
    <row r="1886" spans="1:10" x14ac:dyDescent="0.35">
      <c r="A1886" s="316"/>
      <c r="B1886" s="316"/>
      <c r="C1886" s="316"/>
      <c r="D1886" s="316"/>
      <c r="E1886" s="316" t="s">
        <v>278</v>
      </c>
      <c r="F1886" s="317">
        <v>1.69</v>
      </c>
      <c r="G1886" s="316"/>
      <c r="H1886" s="464" t="s">
        <v>279</v>
      </c>
      <c r="I1886" s="464"/>
      <c r="J1886" s="317">
        <v>9.85</v>
      </c>
    </row>
    <row r="1887" spans="1:10" ht="15" thickBot="1" x14ac:dyDescent="0.4">
      <c r="A1887" s="333"/>
      <c r="B1887" s="333"/>
      <c r="C1887" s="333"/>
      <c r="D1887" s="333"/>
      <c r="E1887" s="333"/>
      <c r="F1887" s="333"/>
      <c r="G1887" s="333"/>
      <c r="H1887" s="335"/>
      <c r="I1887" s="333"/>
      <c r="J1887" s="334"/>
    </row>
    <row r="1888" spans="1:10" ht="15" thickTop="1" x14ac:dyDescent="0.35">
      <c r="A1888" s="332"/>
      <c r="B1888" s="332"/>
      <c r="C1888" s="332"/>
      <c r="D1888" s="332"/>
      <c r="E1888" s="332"/>
      <c r="F1888" s="332"/>
      <c r="G1888" s="332"/>
      <c r="H1888" s="332"/>
      <c r="I1888" s="332"/>
      <c r="J1888" s="332"/>
    </row>
    <row r="1889" spans="1:10" x14ac:dyDescent="0.35">
      <c r="A1889" s="298" t="s">
        <v>858</v>
      </c>
      <c r="B1889" s="300" t="s">
        <v>3</v>
      </c>
      <c r="C1889" s="298" t="s">
        <v>4</v>
      </c>
      <c r="D1889" s="298" t="s">
        <v>5</v>
      </c>
      <c r="E1889" s="461" t="s">
        <v>249</v>
      </c>
      <c r="F1889" s="461"/>
      <c r="G1889" s="299" t="s">
        <v>6</v>
      </c>
      <c r="H1889" s="300" t="s">
        <v>7</v>
      </c>
      <c r="I1889" s="300" t="s">
        <v>8</v>
      </c>
      <c r="J1889" s="300" t="s">
        <v>10</v>
      </c>
    </row>
    <row r="1890" spans="1:10" ht="37.5" x14ac:dyDescent="0.35">
      <c r="A1890" s="301" t="s">
        <v>246</v>
      </c>
      <c r="B1890" s="303" t="s">
        <v>859</v>
      </c>
      <c r="C1890" s="301" t="s">
        <v>200</v>
      </c>
      <c r="D1890" s="301" t="s">
        <v>860</v>
      </c>
      <c r="E1890" s="462" t="s">
        <v>2130</v>
      </c>
      <c r="F1890" s="462"/>
      <c r="G1890" s="302" t="s">
        <v>226</v>
      </c>
      <c r="H1890" s="305">
        <v>1</v>
      </c>
      <c r="I1890" s="304">
        <v>13.64</v>
      </c>
      <c r="J1890" s="304">
        <v>13.64</v>
      </c>
    </row>
    <row r="1891" spans="1:10" ht="25" x14ac:dyDescent="0.35">
      <c r="A1891" s="306" t="s">
        <v>251</v>
      </c>
      <c r="B1891" s="308" t="s">
        <v>1596</v>
      </c>
      <c r="C1891" s="306" t="s">
        <v>200</v>
      </c>
      <c r="D1891" s="306" t="s">
        <v>1597</v>
      </c>
      <c r="E1891" s="465" t="s">
        <v>254</v>
      </c>
      <c r="F1891" s="465"/>
      <c r="G1891" s="307" t="s">
        <v>201</v>
      </c>
      <c r="H1891" s="310">
        <v>0.1013</v>
      </c>
      <c r="I1891" s="309">
        <v>33.799999999999997</v>
      </c>
      <c r="J1891" s="309">
        <v>3.42</v>
      </c>
    </row>
    <row r="1892" spans="1:10" ht="25" x14ac:dyDescent="0.35">
      <c r="A1892" s="306" t="s">
        <v>251</v>
      </c>
      <c r="B1892" s="308" t="s">
        <v>1598</v>
      </c>
      <c r="C1892" s="306" t="s">
        <v>200</v>
      </c>
      <c r="D1892" s="306" t="s">
        <v>1599</v>
      </c>
      <c r="E1892" s="465" t="s">
        <v>254</v>
      </c>
      <c r="F1892" s="465"/>
      <c r="G1892" s="307" t="s">
        <v>201</v>
      </c>
      <c r="H1892" s="310">
        <v>0.1013</v>
      </c>
      <c r="I1892" s="309">
        <v>26.27</v>
      </c>
      <c r="J1892" s="309">
        <v>2.66</v>
      </c>
    </row>
    <row r="1893" spans="1:10" x14ac:dyDescent="0.35">
      <c r="A1893" s="311" t="s">
        <v>260</v>
      </c>
      <c r="B1893" s="313" t="s">
        <v>2117</v>
      </c>
      <c r="C1893" s="311" t="s">
        <v>200</v>
      </c>
      <c r="D1893" s="311" t="s">
        <v>2118</v>
      </c>
      <c r="E1893" s="463" t="s">
        <v>263</v>
      </c>
      <c r="F1893" s="463"/>
      <c r="G1893" s="312" t="s">
        <v>226</v>
      </c>
      <c r="H1893" s="315">
        <v>3.3799999999999997E-2</v>
      </c>
      <c r="I1893" s="314">
        <v>2.08</v>
      </c>
      <c r="J1893" s="314">
        <v>7.0304000000000005E-2</v>
      </c>
    </row>
    <row r="1894" spans="1:10" ht="25" x14ac:dyDescent="0.35">
      <c r="A1894" s="311" t="s">
        <v>260</v>
      </c>
      <c r="B1894" s="313" t="s">
        <v>2121</v>
      </c>
      <c r="C1894" s="311" t="s">
        <v>200</v>
      </c>
      <c r="D1894" s="311" t="s">
        <v>2122</v>
      </c>
      <c r="E1894" s="463" t="s">
        <v>263</v>
      </c>
      <c r="F1894" s="463"/>
      <c r="G1894" s="312" t="s">
        <v>226</v>
      </c>
      <c r="H1894" s="315">
        <v>8.0000000000000002E-3</v>
      </c>
      <c r="I1894" s="314">
        <v>72.349999999999994</v>
      </c>
      <c r="J1894" s="314">
        <v>0.57879999999999998</v>
      </c>
    </row>
    <row r="1895" spans="1:10" ht="25" x14ac:dyDescent="0.35">
      <c r="A1895" s="311" t="s">
        <v>260</v>
      </c>
      <c r="B1895" s="313" t="s">
        <v>2162</v>
      </c>
      <c r="C1895" s="311" t="s">
        <v>200</v>
      </c>
      <c r="D1895" s="311" t="s">
        <v>2163</v>
      </c>
      <c r="E1895" s="463" t="s">
        <v>263</v>
      </c>
      <c r="F1895" s="463"/>
      <c r="G1895" s="312" t="s">
        <v>226</v>
      </c>
      <c r="H1895" s="315">
        <v>1</v>
      </c>
      <c r="I1895" s="314">
        <v>6.47</v>
      </c>
      <c r="J1895" s="314">
        <v>6.47</v>
      </c>
    </row>
    <row r="1896" spans="1:10" ht="25" x14ac:dyDescent="0.35">
      <c r="A1896" s="311" t="s">
        <v>260</v>
      </c>
      <c r="B1896" s="313" t="s">
        <v>2124</v>
      </c>
      <c r="C1896" s="311" t="s">
        <v>200</v>
      </c>
      <c r="D1896" s="311" t="s">
        <v>2125</v>
      </c>
      <c r="E1896" s="463" t="s">
        <v>263</v>
      </c>
      <c r="F1896" s="463"/>
      <c r="G1896" s="312" t="s">
        <v>226</v>
      </c>
      <c r="H1896" s="315">
        <v>7.1000000000000004E-3</v>
      </c>
      <c r="I1896" s="314">
        <v>63.86</v>
      </c>
      <c r="J1896" s="314">
        <v>0.45340599999999998</v>
      </c>
    </row>
    <row r="1897" spans="1:10" x14ac:dyDescent="0.35">
      <c r="A1897" s="316"/>
      <c r="B1897" s="316"/>
      <c r="C1897" s="316"/>
      <c r="D1897" s="316"/>
      <c r="E1897" s="316" t="s">
        <v>275</v>
      </c>
      <c r="F1897" s="317">
        <v>4.24</v>
      </c>
      <c r="G1897" s="316" t="s">
        <v>276</v>
      </c>
      <c r="H1897" s="317">
        <v>0</v>
      </c>
      <c r="I1897" s="316" t="s">
        <v>277</v>
      </c>
      <c r="J1897" s="317">
        <v>4.24</v>
      </c>
    </row>
    <row r="1898" spans="1:10" x14ac:dyDescent="0.35">
      <c r="A1898" s="316"/>
      <c r="B1898" s="316"/>
      <c r="C1898" s="316"/>
      <c r="D1898" s="316"/>
      <c r="E1898" s="316" t="s">
        <v>278</v>
      </c>
      <c r="F1898" s="317">
        <v>2.83</v>
      </c>
      <c r="G1898" s="316"/>
      <c r="H1898" s="464" t="s">
        <v>279</v>
      </c>
      <c r="I1898" s="464"/>
      <c r="J1898" s="317">
        <v>16.47</v>
      </c>
    </row>
    <row r="1899" spans="1:10" ht="15" thickBot="1" x14ac:dyDescent="0.4">
      <c r="A1899" s="333"/>
      <c r="B1899" s="333"/>
      <c r="C1899" s="333"/>
      <c r="D1899" s="333"/>
      <c r="E1899" s="333"/>
      <c r="F1899" s="333"/>
      <c r="G1899" s="333"/>
      <c r="H1899" s="335"/>
      <c r="I1899" s="333"/>
      <c r="J1899" s="334"/>
    </row>
    <row r="1900" spans="1:10" ht="15" thickTop="1" x14ac:dyDescent="0.35">
      <c r="A1900" s="332"/>
      <c r="B1900" s="332"/>
      <c r="C1900" s="332"/>
      <c r="D1900" s="332"/>
      <c r="E1900" s="332"/>
      <c r="F1900" s="332"/>
      <c r="G1900" s="332"/>
      <c r="H1900" s="332"/>
      <c r="I1900" s="332"/>
      <c r="J1900" s="332"/>
    </row>
    <row r="1901" spans="1:10" x14ac:dyDescent="0.35">
      <c r="A1901" s="298" t="s">
        <v>861</v>
      </c>
      <c r="B1901" s="300" t="s">
        <v>3</v>
      </c>
      <c r="C1901" s="298" t="s">
        <v>4</v>
      </c>
      <c r="D1901" s="298" t="s">
        <v>5</v>
      </c>
      <c r="E1901" s="461" t="s">
        <v>249</v>
      </c>
      <c r="F1901" s="461"/>
      <c r="G1901" s="299" t="s">
        <v>6</v>
      </c>
      <c r="H1901" s="300" t="s">
        <v>7</v>
      </c>
      <c r="I1901" s="300" t="s">
        <v>8</v>
      </c>
      <c r="J1901" s="300" t="s">
        <v>10</v>
      </c>
    </row>
    <row r="1902" spans="1:10" ht="37.5" x14ac:dyDescent="0.35">
      <c r="A1902" s="301" t="s">
        <v>246</v>
      </c>
      <c r="B1902" s="303" t="s">
        <v>862</v>
      </c>
      <c r="C1902" s="301" t="s">
        <v>200</v>
      </c>
      <c r="D1902" s="301" t="s">
        <v>863</v>
      </c>
      <c r="E1902" s="462" t="s">
        <v>2130</v>
      </c>
      <c r="F1902" s="462"/>
      <c r="G1902" s="302" t="s">
        <v>226</v>
      </c>
      <c r="H1902" s="305">
        <v>1</v>
      </c>
      <c r="I1902" s="304">
        <v>9.94</v>
      </c>
      <c r="J1902" s="304">
        <v>9.94</v>
      </c>
    </row>
    <row r="1903" spans="1:10" ht="25" x14ac:dyDescent="0.35">
      <c r="A1903" s="306" t="s">
        <v>251</v>
      </c>
      <c r="B1903" s="308" t="s">
        <v>1598</v>
      </c>
      <c r="C1903" s="306" t="s">
        <v>200</v>
      </c>
      <c r="D1903" s="306" t="s">
        <v>1599</v>
      </c>
      <c r="E1903" s="465" t="s">
        <v>254</v>
      </c>
      <c r="F1903" s="465"/>
      <c r="G1903" s="307" t="s">
        <v>201</v>
      </c>
      <c r="H1903" s="310">
        <v>0.13589999999999999</v>
      </c>
      <c r="I1903" s="309">
        <v>26.27</v>
      </c>
      <c r="J1903" s="309">
        <v>3.57</v>
      </c>
    </row>
    <row r="1904" spans="1:10" ht="25" x14ac:dyDescent="0.35">
      <c r="A1904" s="306" t="s">
        <v>251</v>
      </c>
      <c r="B1904" s="308" t="s">
        <v>1596</v>
      </c>
      <c r="C1904" s="306" t="s">
        <v>200</v>
      </c>
      <c r="D1904" s="306" t="s">
        <v>1597</v>
      </c>
      <c r="E1904" s="465" t="s">
        <v>254</v>
      </c>
      <c r="F1904" s="465"/>
      <c r="G1904" s="307" t="s">
        <v>201</v>
      </c>
      <c r="H1904" s="310">
        <v>0.13589999999999999</v>
      </c>
      <c r="I1904" s="309">
        <v>33.799999999999997</v>
      </c>
      <c r="J1904" s="309">
        <v>4.59</v>
      </c>
    </row>
    <row r="1905" spans="1:10" x14ac:dyDescent="0.35">
      <c r="A1905" s="311" t="s">
        <v>260</v>
      </c>
      <c r="B1905" s="313" t="s">
        <v>2117</v>
      </c>
      <c r="C1905" s="311" t="s">
        <v>200</v>
      </c>
      <c r="D1905" s="311" t="s">
        <v>2118</v>
      </c>
      <c r="E1905" s="463" t="s">
        <v>263</v>
      </c>
      <c r="F1905" s="463"/>
      <c r="G1905" s="312" t="s">
        <v>226</v>
      </c>
      <c r="H1905" s="315">
        <v>3.0200000000000001E-2</v>
      </c>
      <c r="I1905" s="314">
        <v>2.08</v>
      </c>
      <c r="J1905" s="314">
        <v>6.2815999999999997E-2</v>
      </c>
    </row>
    <row r="1906" spans="1:10" ht="25" x14ac:dyDescent="0.35">
      <c r="A1906" s="311" t="s">
        <v>260</v>
      </c>
      <c r="B1906" s="313" t="s">
        <v>2124</v>
      </c>
      <c r="C1906" s="311" t="s">
        <v>200</v>
      </c>
      <c r="D1906" s="311" t="s">
        <v>2125</v>
      </c>
      <c r="E1906" s="463" t="s">
        <v>263</v>
      </c>
      <c r="F1906" s="463"/>
      <c r="G1906" s="312" t="s">
        <v>226</v>
      </c>
      <c r="H1906" s="315">
        <v>7.1000000000000004E-3</v>
      </c>
      <c r="I1906" s="314">
        <v>63.86</v>
      </c>
      <c r="J1906" s="314">
        <v>0.45340599999999998</v>
      </c>
    </row>
    <row r="1907" spans="1:10" ht="25" x14ac:dyDescent="0.35">
      <c r="A1907" s="311" t="s">
        <v>260</v>
      </c>
      <c r="B1907" s="313" t="s">
        <v>2121</v>
      </c>
      <c r="C1907" s="311" t="s">
        <v>200</v>
      </c>
      <c r="D1907" s="311" t="s">
        <v>2122</v>
      </c>
      <c r="E1907" s="463" t="s">
        <v>263</v>
      </c>
      <c r="F1907" s="463"/>
      <c r="G1907" s="312" t="s">
        <v>226</v>
      </c>
      <c r="H1907" s="315">
        <v>8.0000000000000002E-3</v>
      </c>
      <c r="I1907" s="314">
        <v>72.349999999999994</v>
      </c>
      <c r="J1907" s="314">
        <v>0.57879999999999998</v>
      </c>
    </row>
    <row r="1908" spans="1:10" ht="25" x14ac:dyDescent="0.35">
      <c r="A1908" s="311" t="s">
        <v>260</v>
      </c>
      <c r="B1908" s="313" t="s">
        <v>2164</v>
      </c>
      <c r="C1908" s="311" t="s">
        <v>200</v>
      </c>
      <c r="D1908" s="311" t="s">
        <v>2165</v>
      </c>
      <c r="E1908" s="463" t="s">
        <v>263</v>
      </c>
      <c r="F1908" s="463"/>
      <c r="G1908" s="312" t="s">
        <v>226</v>
      </c>
      <c r="H1908" s="315">
        <v>1</v>
      </c>
      <c r="I1908" s="314">
        <v>0.7</v>
      </c>
      <c r="J1908" s="314">
        <v>0.7</v>
      </c>
    </row>
    <row r="1909" spans="1:10" x14ac:dyDescent="0.35">
      <c r="A1909" s="316"/>
      <c r="B1909" s="316"/>
      <c r="C1909" s="316"/>
      <c r="D1909" s="316"/>
      <c r="E1909" s="316" t="s">
        <v>275</v>
      </c>
      <c r="F1909" s="317">
        <v>5.68</v>
      </c>
      <c r="G1909" s="316" t="s">
        <v>276</v>
      </c>
      <c r="H1909" s="317">
        <v>0</v>
      </c>
      <c r="I1909" s="316" t="s">
        <v>277</v>
      </c>
      <c r="J1909" s="317">
        <v>5.68</v>
      </c>
    </row>
    <row r="1910" spans="1:10" x14ac:dyDescent="0.35">
      <c r="A1910" s="316"/>
      <c r="B1910" s="316"/>
      <c r="C1910" s="316"/>
      <c r="D1910" s="316"/>
      <c r="E1910" s="316" t="s">
        <v>278</v>
      </c>
      <c r="F1910" s="317">
        <v>2.06</v>
      </c>
      <c r="G1910" s="316"/>
      <c r="H1910" s="464" t="s">
        <v>279</v>
      </c>
      <c r="I1910" s="464"/>
      <c r="J1910" s="317">
        <v>12</v>
      </c>
    </row>
    <row r="1911" spans="1:10" ht="15" thickBot="1" x14ac:dyDescent="0.4">
      <c r="A1911" s="333"/>
      <c r="B1911" s="333"/>
      <c r="C1911" s="333"/>
      <c r="D1911" s="333"/>
      <c r="E1911" s="333"/>
      <c r="F1911" s="333"/>
      <c r="G1911" s="333"/>
      <c r="H1911" s="335"/>
      <c r="I1911" s="333"/>
      <c r="J1911" s="334"/>
    </row>
    <row r="1912" spans="1:10" ht="15" thickTop="1" x14ac:dyDescent="0.35">
      <c r="A1912" s="332"/>
      <c r="B1912" s="332"/>
      <c r="C1912" s="332"/>
      <c r="D1912" s="332"/>
      <c r="E1912" s="332"/>
      <c r="F1912" s="332"/>
      <c r="G1912" s="332"/>
      <c r="H1912" s="332"/>
      <c r="I1912" s="332"/>
      <c r="J1912" s="332"/>
    </row>
    <row r="1913" spans="1:10" x14ac:dyDescent="0.35">
      <c r="A1913" s="298" t="s">
        <v>864</v>
      </c>
      <c r="B1913" s="300" t="s">
        <v>3</v>
      </c>
      <c r="C1913" s="298" t="s">
        <v>4</v>
      </c>
      <c r="D1913" s="298" t="s">
        <v>5</v>
      </c>
      <c r="E1913" s="461" t="s">
        <v>249</v>
      </c>
      <c r="F1913" s="461"/>
      <c r="G1913" s="299" t="s">
        <v>6</v>
      </c>
      <c r="H1913" s="300" t="s">
        <v>7</v>
      </c>
      <c r="I1913" s="300" t="s">
        <v>8</v>
      </c>
      <c r="J1913" s="300" t="s">
        <v>10</v>
      </c>
    </row>
    <row r="1914" spans="1:10" ht="37.5" x14ac:dyDescent="0.35">
      <c r="A1914" s="301" t="s">
        <v>246</v>
      </c>
      <c r="B1914" s="303" t="s">
        <v>865</v>
      </c>
      <c r="C1914" s="301" t="s">
        <v>200</v>
      </c>
      <c r="D1914" s="301" t="s">
        <v>866</v>
      </c>
      <c r="E1914" s="462" t="s">
        <v>2130</v>
      </c>
      <c r="F1914" s="462"/>
      <c r="G1914" s="302" t="s">
        <v>226</v>
      </c>
      <c r="H1914" s="305">
        <v>1</v>
      </c>
      <c r="I1914" s="304">
        <v>15.81</v>
      </c>
      <c r="J1914" s="304">
        <v>15.81</v>
      </c>
    </row>
    <row r="1915" spans="1:10" ht="25" x14ac:dyDescent="0.35">
      <c r="A1915" s="306" t="s">
        <v>251</v>
      </c>
      <c r="B1915" s="308" t="s">
        <v>1598</v>
      </c>
      <c r="C1915" s="306" t="s">
        <v>200</v>
      </c>
      <c r="D1915" s="306" t="s">
        <v>1599</v>
      </c>
      <c r="E1915" s="465" t="s">
        <v>254</v>
      </c>
      <c r="F1915" s="465"/>
      <c r="G1915" s="307" t="s">
        <v>201</v>
      </c>
      <c r="H1915" s="310">
        <v>4.7100000000000003E-2</v>
      </c>
      <c r="I1915" s="309">
        <v>26.27</v>
      </c>
      <c r="J1915" s="309">
        <v>1.23</v>
      </c>
    </row>
    <row r="1916" spans="1:10" ht="25" x14ac:dyDescent="0.35">
      <c r="A1916" s="306" t="s">
        <v>251</v>
      </c>
      <c r="B1916" s="308" t="s">
        <v>1596</v>
      </c>
      <c r="C1916" s="306" t="s">
        <v>200</v>
      </c>
      <c r="D1916" s="306" t="s">
        <v>1597</v>
      </c>
      <c r="E1916" s="465" t="s">
        <v>254</v>
      </c>
      <c r="F1916" s="465"/>
      <c r="G1916" s="307" t="s">
        <v>201</v>
      </c>
      <c r="H1916" s="310">
        <v>4.7100000000000003E-2</v>
      </c>
      <c r="I1916" s="309">
        <v>33.799999999999997</v>
      </c>
      <c r="J1916" s="309">
        <v>1.59</v>
      </c>
    </row>
    <row r="1917" spans="1:10" x14ac:dyDescent="0.35">
      <c r="A1917" s="311" t="s">
        <v>260</v>
      </c>
      <c r="B1917" s="313" t="s">
        <v>2117</v>
      </c>
      <c r="C1917" s="311" t="s">
        <v>200</v>
      </c>
      <c r="D1917" s="311" t="s">
        <v>2118</v>
      </c>
      <c r="E1917" s="463" t="s">
        <v>263</v>
      </c>
      <c r="F1917" s="463"/>
      <c r="G1917" s="312" t="s">
        <v>226</v>
      </c>
      <c r="H1917" s="315">
        <v>1.0800000000000001E-2</v>
      </c>
      <c r="I1917" s="314">
        <v>2.08</v>
      </c>
      <c r="J1917" s="314">
        <v>2.2464000000000001E-2</v>
      </c>
    </row>
    <row r="1918" spans="1:10" ht="25" x14ac:dyDescent="0.35">
      <c r="A1918" s="311" t="s">
        <v>260</v>
      </c>
      <c r="B1918" s="313" t="s">
        <v>2166</v>
      </c>
      <c r="C1918" s="311" t="s">
        <v>200</v>
      </c>
      <c r="D1918" s="311" t="s">
        <v>2167</v>
      </c>
      <c r="E1918" s="463" t="s">
        <v>263</v>
      </c>
      <c r="F1918" s="463"/>
      <c r="G1918" s="312" t="s">
        <v>226</v>
      </c>
      <c r="H1918" s="315">
        <v>1</v>
      </c>
      <c r="I1918" s="314">
        <v>11.95</v>
      </c>
      <c r="J1918" s="314">
        <v>11.95</v>
      </c>
    </row>
    <row r="1919" spans="1:10" ht="25" x14ac:dyDescent="0.35">
      <c r="A1919" s="311" t="s">
        <v>260</v>
      </c>
      <c r="B1919" s="313" t="s">
        <v>2124</v>
      </c>
      <c r="C1919" s="311" t="s">
        <v>200</v>
      </c>
      <c r="D1919" s="311" t="s">
        <v>2125</v>
      </c>
      <c r="E1919" s="463" t="s">
        <v>263</v>
      </c>
      <c r="F1919" s="463"/>
      <c r="G1919" s="312" t="s">
        <v>226</v>
      </c>
      <c r="H1919" s="315">
        <v>7.1000000000000004E-3</v>
      </c>
      <c r="I1919" s="314">
        <v>63.86</v>
      </c>
      <c r="J1919" s="314">
        <v>0.45340599999999998</v>
      </c>
    </row>
    <row r="1920" spans="1:10" ht="25" x14ac:dyDescent="0.35">
      <c r="A1920" s="311" t="s">
        <v>260</v>
      </c>
      <c r="B1920" s="313" t="s">
        <v>2121</v>
      </c>
      <c r="C1920" s="311" t="s">
        <v>200</v>
      </c>
      <c r="D1920" s="311" t="s">
        <v>2122</v>
      </c>
      <c r="E1920" s="463" t="s">
        <v>263</v>
      </c>
      <c r="F1920" s="463"/>
      <c r="G1920" s="312" t="s">
        <v>226</v>
      </c>
      <c r="H1920" s="315">
        <v>8.0000000000000002E-3</v>
      </c>
      <c r="I1920" s="314">
        <v>72.349999999999994</v>
      </c>
      <c r="J1920" s="314">
        <v>0.57879999999999998</v>
      </c>
    </row>
    <row r="1921" spans="1:10" x14ac:dyDescent="0.35">
      <c r="A1921" s="316"/>
      <c r="B1921" s="316"/>
      <c r="C1921" s="316"/>
      <c r="D1921" s="316"/>
      <c r="E1921" s="316" t="s">
        <v>275</v>
      </c>
      <c r="F1921" s="317">
        <v>1.96</v>
      </c>
      <c r="G1921" s="316" t="s">
        <v>276</v>
      </c>
      <c r="H1921" s="317">
        <v>0</v>
      </c>
      <c r="I1921" s="316" t="s">
        <v>277</v>
      </c>
      <c r="J1921" s="317">
        <v>1.96</v>
      </c>
    </row>
    <row r="1922" spans="1:10" x14ac:dyDescent="0.35">
      <c r="A1922" s="316"/>
      <c r="B1922" s="316"/>
      <c r="C1922" s="316"/>
      <c r="D1922" s="316"/>
      <c r="E1922" s="316" t="s">
        <v>278</v>
      </c>
      <c r="F1922" s="317">
        <v>3.29</v>
      </c>
      <c r="G1922" s="316"/>
      <c r="H1922" s="464" t="s">
        <v>279</v>
      </c>
      <c r="I1922" s="464"/>
      <c r="J1922" s="317">
        <v>19.100000000000001</v>
      </c>
    </row>
    <row r="1923" spans="1:10" ht="15" thickBot="1" x14ac:dyDescent="0.4">
      <c r="A1923" s="333"/>
      <c r="B1923" s="333"/>
      <c r="C1923" s="333"/>
      <c r="D1923" s="333"/>
      <c r="E1923" s="333"/>
      <c r="F1923" s="333"/>
      <c r="G1923" s="333"/>
      <c r="H1923" s="335"/>
      <c r="I1923" s="333"/>
      <c r="J1923" s="334"/>
    </row>
    <row r="1924" spans="1:10" ht="15" thickTop="1" x14ac:dyDescent="0.35">
      <c r="A1924" s="332"/>
      <c r="B1924" s="332"/>
      <c r="C1924" s="332"/>
      <c r="D1924" s="332"/>
      <c r="E1924" s="332"/>
      <c r="F1924" s="332"/>
      <c r="G1924" s="332"/>
      <c r="H1924" s="332"/>
      <c r="I1924" s="332"/>
      <c r="J1924" s="332"/>
    </row>
    <row r="1925" spans="1:10" x14ac:dyDescent="0.35">
      <c r="A1925" s="298" t="s">
        <v>867</v>
      </c>
      <c r="B1925" s="300" t="s">
        <v>3</v>
      </c>
      <c r="C1925" s="298" t="s">
        <v>4</v>
      </c>
      <c r="D1925" s="298" t="s">
        <v>5</v>
      </c>
      <c r="E1925" s="461" t="s">
        <v>249</v>
      </c>
      <c r="F1925" s="461"/>
      <c r="G1925" s="299" t="s">
        <v>6</v>
      </c>
      <c r="H1925" s="300" t="s">
        <v>7</v>
      </c>
      <c r="I1925" s="300" t="s">
        <v>8</v>
      </c>
      <c r="J1925" s="300" t="s">
        <v>10</v>
      </c>
    </row>
    <row r="1926" spans="1:10" ht="37.5" x14ac:dyDescent="0.35">
      <c r="A1926" s="301" t="s">
        <v>246</v>
      </c>
      <c r="B1926" s="303" t="s">
        <v>868</v>
      </c>
      <c r="C1926" s="301" t="s">
        <v>200</v>
      </c>
      <c r="D1926" s="301" t="s">
        <v>869</v>
      </c>
      <c r="E1926" s="462" t="s">
        <v>2130</v>
      </c>
      <c r="F1926" s="462"/>
      <c r="G1926" s="302" t="s">
        <v>226</v>
      </c>
      <c r="H1926" s="305">
        <v>1</v>
      </c>
      <c r="I1926" s="304">
        <v>35.39</v>
      </c>
      <c r="J1926" s="304">
        <v>35.39</v>
      </c>
    </row>
    <row r="1927" spans="1:10" ht="25" x14ac:dyDescent="0.35">
      <c r="A1927" s="306" t="s">
        <v>251</v>
      </c>
      <c r="B1927" s="308" t="s">
        <v>1598</v>
      </c>
      <c r="C1927" s="306" t="s">
        <v>200</v>
      </c>
      <c r="D1927" s="306" t="s">
        <v>1599</v>
      </c>
      <c r="E1927" s="465" t="s">
        <v>254</v>
      </c>
      <c r="F1927" s="465"/>
      <c r="G1927" s="307" t="s">
        <v>201</v>
      </c>
      <c r="H1927" s="310">
        <v>8.4699999999999998E-2</v>
      </c>
      <c r="I1927" s="309">
        <v>26.27</v>
      </c>
      <c r="J1927" s="309">
        <v>2.2200000000000002</v>
      </c>
    </row>
    <row r="1928" spans="1:10" ht="25" x14ac:dyDescent="0.35">
      <c r="A1928" s="306" t="s">
        <v>251</v>
      </c>
      <c r="B1928" s="308" t="s">
        <v>1596</v>
      </c>
      <c r="C1928" s="306" t="s">
        <v>200</v>
      </c>
      <c r="D1928" s="306" t="s">
        <v>1597</v>
      </c>
      <c r="E1928" s="465" t="s">
        <v>254</v>
      </c>
      <c r="F1928" s="465"/>
      <c r="G1928" s="307" t="s">
        <v>201</v>
      </c>
      <c r="H1928" s="310">
        <v>8.4699999999999998E-2</v>
      </c>
      <c r="I1928" s="309">
        <v>33.799999999999997</v>
      </c>
      <c r="J1928" s="309">
        <v>2.86</v>
      </c>
    </row>
    <row r="1929" spans="1:10" ht="25" x14ac:dyDescent="0.35">
      <c r="A1929" s="311" t="s">
        <v>260</v>
      </c>
      <c r="B1929" s="313" t="s">
        <v>2124</v>
      </c>
      <c r="C1929" s="311" t="s">
        <v>200</v>
      </c>
      <c r="D1929" s="311" t="s">
        <v>2125</v>
      </c>
      <c r="E1929" s="463" t="s">
        <v>263</v>
      </c>
      <c r="F1929" s="463"/>
      <c r="G1929" s="312" t="s">
        <v>226</v>
      </c>
      <c r="H1929" s="315">
        <v>1.6500000000000001E-2</v>
      </c>
      <c r="I1929" s="314">
        <v>63.86</v>
      </c>
      <c r="J1929" s="314">
        <v>1.05369</v>
      </c>
    </row>
    <row r="1930" spans="1:10" ht="25" x14ac:dyDescent="0.35">
      <c r="A1930" s="311" t="s">
        <v>260</v>
      </c>
      <c r="B1930" s="313" t="s">
        <v>2168</v>
      </c>
      <c r="C1930" s="311" t="s">
        <v>200</v>
      </c>
      <c r="D1930" s="311" t="s">
        <v>2169</v>
      </c>
      <c r="E1930" s="463" t="s">
        <v>263</v>
      </c>
      <c r="F1930" s="463"/>
      <c r="G1930" s="312" t="s">
        <v>226</v>
      </c>
      <c r="H1930" s="315">
        <v>1</v>
      </c>
      <c r="I1930" s="314">
        <v>27.64</v>
      </c>
      <c r="J1930" s="314">
        <v>27.64</v>
      </c>
    </row>
    <row r="1931" spans="1:10" x14ac:dyDescent="0.35">
      <c r="A1931" s="311" t="s">
        <v>260</v>
      </c>
      <c r="B1931" s="313" t="s">
        <v>2117</v>
      </c>
      <c r="C1931" s="311" t="s">
        <v>200</v>
      </c>
      <c r="D1931" s="311" t="s">
        <v>2118</v>
      </c>
      <c r="E1931" s="463" t="s">
        <v>263</v>
      </c>
      <c r="F1931" s="463"/>
      <c r="G1931" s="312" t="s">
        <v>226</v>
      </c>
      <c r="H1931" s="315">
        <v>1.9E-2</v>
      </c>
      <c r="I1931" s="314">
        <v>2.08</v>
      </c>
      <c r="J1931" s="314">
        <v>3.952E-2</v>
      </c>
    </row>
    <row r="1932" spans="1:10" ht="25" x14ac:dyDescent="0.35">
      <c r="A1932" s="311" t="s">
        <v>260</v>
      </c>
      <c r="B1932" s="313" t="s">
        <v>2121</v>
      </c>
      <c r="C1932" s="311" t="s">
        <v>200</v>
      </c>
      <c r="D1932" s="311" t="s">
        <v>2122</v>
      </c>
      <c r="E1932" s="463" t="s">
        <v>263</v>
      </c>
      <c r="F1932" s="463"/>
      <c r="G1932" s="312" t="s">
        <v>226</v>
      </c>
      <c r="H1932" s="315">
        <v>2.1999999999999999E-2</v>
      </c>
      <c r="I1932" s="314">
        <v>72.349999999999994</v>
      </c>
      <c r="J1932" s="314">
        <v>1.5916999999999999</v>
      </c>
    </row>
    <row r="1933" spans="1:10" x14ac:dyDescent="0.35">
      <c r="A1933" s="316"/>
      <c r="B1933" s="316"/>
      <c r="C1933" s="316"/>
      <c r="D1933" s="316"/>
      <c r="E1933" s="316" t="s">
        <v>275</v>
      </c>
      <c r="F1933" s="317">
        <v>3.54</v>
      </c>
      <c r="G1933" s="316" t="s">
        <v>276</v>
      </c>
      <c r="H1933" s="317">
        <v>0</v>
      </c>
      <c r="I1933" s="316" t="s">
        <v>277</v>
      </c>
      <c r="J1933" s="317">
        <v>3.54</v>
      </c>
    </row>
    <row r="1934" spans="1:10" x14ac:dyDescent="0.35">
      <c r="A1934" s="316"/>
      <c r="B1934" s="316"/>
      <c r="C1934" s="316"/>
      <c r="D1934" s="316"/>
      <c r="E1934" s="316" t="s">
        <v>278</v>
      </c>
      <c r="F1934" s="317">
        <v>7.36</v>
      </c>
      <c r="G1934" s="316"/>
      <c r="H1934" s="464" t="s">
        <v>279</v>
      </c>
      <c r="I1934" s="464"/>
      <c r="J1934" s="317">
        <v>42.75</v>
      </c>
    </row>
    <row r="1935" spans="1:10" ht="15" thickBot="1" x14ac:dyDescent="0.4">
      <c r="A1935" s="333"/>
      <c r="B1935" s="333"/>
      <c r="C1935" s="333"/>
      <c r="D1935" s="333"/>
      <c r="E1935" s="333"/>
      <c r="F1935" s="333"/>
      <c r="G1935" s="333"/>
      <c r="H1935" s="335"/>
      <c r="I1935" s="333"/>
      <c r="J1935" s="334"/>
    </row>
    <row r="1936" spans="1:10" ht="15" thickTop="1" x14ac:dyDescent="0.35">
      <c r="A1936" s="332"/>
      <c r="B1936" s="332"/>
      <c r="C1936" s="332"/>
      <c r="D1936" s="332"/>
      <c r="E1936" s="332"/>
      <c r="F1936" s="332"/>
      <c r="G1936" s="332"/>
      <c r="H1936" s="332"/>
      <c r="I1936" s="332"/>
      <c r="J1936" s="332"/>
    </row>
    <row r="1937" spans="1:10" x14ac:dyDescent="0.35">
      <c r="A1937" s="298" t="s">
        <v>870</v>
      </c>
      <c r="B1937" s="300" t="s">
        <v>3</v>
      </c>
      <c r="C1937" s="298" t="s">
        <v>4</v>
      </c>
      <c r="D1937" s="298" t="s">
        <v>5</v>
      </c>
      <c r="E1937" s="461" t="s">
        <v>249</v>
      </c>
      <c r="F1937" s="461"/>
      <c r="G1937" s="299" t="s">
        <v>6</v>
      </c>
      <c r="H1937" s="300" t="s">
        <v>7</v>
      </c>
      <c r="I1937" s="300" t="s">
        <v>8</v>
      </c>
      <c r="J1937" s="300" t="s">
        <v>10</v>
      </c>
    </row>
    <row r="1938" spans="1:10" ht="37.5" x14ac:dyDescent="0.35">
      <c r="A1938" s="301" t="s">
        <v>246</v>
      </c>
      <c r="B1938" s="303" t="s">
        <v>871</v>
      </c>
      <c r="C1938" s="301" t="s">
        <v>200</v>
      </c>
      <c r="D1938" s="301" t="s">
        <v>872</v>
      </c>
      <c r="E1938" s="462" t="s">
        <v>2130</v>
      </c>
      <c r="F1938" s="462"/>
      <c r="G1938" s="302" t="s">
        <v>208</v>
      </c>
      <c r="H1938" s="305">
        <v>1</v>
      </c>
      <c r="I1938" s="304">
        <v>27.21</v>
      </c>
      <c r="J1938" s="304">
        <v>27.21</v>
      </c>
    </row>
    <row r="1939" spans="1:10" ht="25" x14ac:dyDescent="0.35">
      <c r="A1939" s="306" t="s">
        <v>251</v>
      </c>
      <c r="B1939" s="308" t="s">
        <v>1598</v>
      </c>
      <c r="C1939" s="306" t="s">
        <v>200</v>
      </c>
      <c r="D1939" s="306" t="s">
        <v>1599</v>
      </c>
      <c r="E1939" s="465" t="s">
        <v>254</v>
      </c>
      <c r="F1939" s="465"/>
      <c r="G1939" s="307" t="s">
        <v>201</v>
      </c>
      <c r="H1939" s="310">
        <v>0.38</v>
      </c>
      <c r="I1939" s="309">
        <v>26.27</v>
      </c>
      <c r="J1939" s="309">
        <v>9.98</v>
      </c>
    </row>
    <row r="1940" spans="1:10" ht="25" x14ac:dyDescent="0.35">
      <c r="A1940" s="306" t="s">
        <v>251</v>
      </c>
      <c r="B1940" s="308" t="s">
        <v>1596</v>
      </c>
      <c r="C1940" s="306" t="s">
        <v>200</v>
      </c>
      <c r="D1940" s="306" t="s">
        <v>1597</v>
      </c>
      <c r="E1940" s="465" t="s">
        <v>254</v>
      </c>
      <c r="F1940" s="465"/>
      <c r="G1940" s="307" t="s">
        <v>201</v>
      </c>
      <c r="H1940" s="310">
        <v>0.38</v>
      </c>
      <c r="I1940" s="309">
        <v>33.799999999999997</v>
      </c>
      <c r="J1940" s="309">
        <v>12.84</v>
      </c>
    </row>
    <row r="1941" spans="1:10" x14ac:dyDescent="0.35">
      <c r="A1941" s="311" t="s">
        <v>260</v>
      </c>
      <c r="B1941" s="313" t="s">
        <v>2117</v>
      </c>
      <c r="C1941" s="311" t="s">
        <v>200</v>
      </c>
      <c r="D1941" s="311" t="s">
        <v>2118</v>
      </c>
      <c r="E1941" s="463" t="s">
        <v>263</v>
      </c>
      <c r="F1941" s="463"/>
      <c r="G1941" s="312" t="s">
        <v>226</v>
      </c>
      <c r="H1941" s="315">
        <v>8.8599999999999998E-2</v>
      </c>
      <c r="I1941" s="314">
        <v>2.08</v>
      </c>
      <c r="J1941" s="314">
        <v>0.18428800000000001</v>
      </c>
    </row>
    <row r="1942" spans="1:10" ht="25" x14ac:dyDescent="0.35">
      <c r="A1942" s="311" t="s">
        <v>260</v>
      </c>
      <c r="B1942" s="313" t="s">
        <v>2170</v>
      </c>
      <c r="C1942" s="311" t="s">
        <v>200</v>
      </c>
      <c r="D1942" s="311" t="s">
        <v>2171</v>
      </c>
      <c r="E1942" s="463" t="s">
        <v>263</v>
      </c>
      <c r="F1942" s="463"/>
      <c r="G1942" s="312" t="s">
        <v>208</v>
      </c>
      <c r="H1942" s="315">
        <v>1.0492999999999999</v>
      </c>
      <c r="I1942" s="314">
        <v>4.0199999999999996</v>
      </c>
      <c r="J1942" s="314">
        <v>4.2181860000000002</v>
      </c>
    </row>
    <row r="1943" spans="1:10" x14ac:dyDescent="0.35">
      <c r="A1943" s="316"/>
      <c r="B1943" s="316"/>
      <c r="C1943" s="316"/>
      <c r="D1943" s="316"/>
      <c r="E1943" s="316" t="s">
        <v>275</v>
      </c>
      <c r="F1943" s="317">
        <v>15.92</v>
      </c>
      <c r="G1943" s="316" t="s">
        <v>276</v>
      </c>
      <c r="H1943" s="317">
        <v>0</v>
      </c>
      <c r="I1943" s="316" t="s">
        <v>277</v>
      </c>
      <c r="J1943" s="317">
        <v>15.92</v>
      </c>
    </row>
    <row r="1944" spans="1:10" x14ac:dyDescent="0.35">
      <c r="A1944" s="316"/>
      <c r="B1944" s="316"/>
      <c r="C1944" s="316"/>
      <c r="D1944" s="316"/>
      <c r="E1944" s="316" t="s">
        <v>278</v>
      </c>
      <c r="F1944" s="317">
        <v>5.66</v>
      </c>
      <c r="G1944" s="316"/>
      <c r="H1944" s="464" t="s">
        <v>279</v>
      </c>
      <c r="I1944" s="464"/>
      <c r="J1944" s="317">
        <v>32.869999999999997</v>
      </c>
    </row>
    <row r="1945" spans="1:10" ht="15" thickBot="1" x14ac:dyDescent="0.4">
      <c r="A1945" s="333"/>
      <c r="B1945" s="333"/>
      <c r="C1945" s="333"/>
      <c r="D1945" s="333"/>
      <c r="E1945" s="333"/>
      <c r="F1945" s="333"/>
      <c r="G1945" s="333"/>
      <c r="H1945" s="335"/>
      <c r="I1945" s="333"/>
      <c r="J1945" s="334"/>
    </row>
    <row r="1946" spans="1:10" ht="15" thickTop="1" x14ac:dyDescent="0.35">
      <c r="A1946" s="332"/>
      <c r="B1946" s="332"/>
      <c r="C1946" s="332"/>
      <c r="D1946" s="332"/>
      <c r="E1946" s="332"/>
      <c r="F1946" s="332"/>
      <c r="G1946" s="332"/>
      <c r="H1946" s="332"/>
      <c r="I1946" s="332"/>
      <c r="J1946" s="332"/>
    </row>
    <row r="1947" spans="1:10" x14ac:dyDescent="0.35">
      <c r="A1947" s="298" t="s">
        <v>873</v>
      </c>
      <c r="B1947" s="300" t="s">
        <v>3</v>
      </c>
      <c r="C1947" s="298" t="s">
        <v>4</v>
      </c>
      <c r="D1947" s="298" t="s">
        <v>5</v>
      </c>
      <c r="E1947" s="461" t="s">
        <v>249</v>
      </c>
      <c r="F1947" s="461"/>
      <c r="G1947" s="299" t="s">
        <v>6</v>
      </c>
      <c r="H1947" s="300" t="s">
        <v>7</v>
      </c>
      <c r="I1947" s="300" t="s">
        <v>8</v>
      </c>
      <c r="J1947" s="300" t="s">
        <v>10</v>
      </c>
    </row>
    <row r="1948" spans="1:10" ht="37.5" x14ac:dyDescent="0.35">
      <c r="A1948" s="301" t="s">
        <v>246</v>
      </c>
      <c r="B1948" s="303" t="s">
        <v>874</v>
      </c>
      <c r="C1948" s="301" t="s">
        <v>200</v>
      </c>
      <c r="D1948" s="301" t="s">
        <v>875</v>
      </c>
      <c r="E1948" s="462" t="s">
        <v>2130</v>
      </c>
      <c r="F1948" s="462"/>
      <c r="G1948" s="302" t="s">
        <v>208</v>
      </c>
      <c r="H1948" s="305">
        <v>1</v>
      </c>
      <c r="I1948" s="304">
        <v>36.51</v>
      </c>
      <c r="J1948" s="304">
        <v>36.51</v>
      </c>
    </row>
    <row r="1949" spans="1:10" ht="25" x14ac:dyDescent="0.35">
      <c r="A1949" s="306" t="s">
        <v>251</v>
      </c>
      <c r="B1949" s="308" t="s">
        <v>1596</v>
      </c>
      <c r="C1949" s="306" t="s">
        <v>200</v>
      </c>
      <c r="D1949" s="306" t="s">
        <v>1597</v>
      </c>
      <c r="E1949" s="465" t="s">
        <v>254</v>
      </c>
      <c r="F1949" s="465"/>
      <c r="G1949" s="307" t="s">
        <v>201</v>
      </c>
      <c r="H1949" s="310">
        <v>0.45300000000000001</v>
      </c>
      <c r="I1949" s="309">
        <v>33.799999999999997</v>
      </c>
      <c r="J1949" s="309">
        <v>15.31</v>
      </c>
    </row>
    <row r="1950" spans="1:10" ht="25" x14ac:dyDescent="0.35">
      <c r="A1950" s="306" t="s">
        <v>251</v>
      </c>
      <c r="B1950" s="308" t="s">
        <v>1598</v>
      </c>
      <c r="C1950" s="306" t="s">
        <v>200</v>
      </c>
      <c r="D1950" s="306" t="s">
        <v>1599</v>
      </c>
      <c r="E1950" s="465" t="s">
        <v>254</v>
      </c>
      <c r="F1950" s="465"/>
      <c r="G1950" s="307" t="s">
        <v>201</v>
      </c>
      <c r="H1950" s="310">
        <v>0.45300000000000001</v>
      </c>
      <c r="I1950" s="309">
        <v>26.27</v>
      </c>
      <c r="J1950" s="309">
        <v>11.9</v>
      </c>
    </row>
    <row r="1951" spans="1:10" x14ac:dyDescent="0.35">
      <c r="A1951" s="311" t="s">
        <v>260</v>
      </c>
      <c r="B1951" s="313" t="s">
        <v>2117</v>
      </c>
      <c r="C1951" s="311" t="s">
        <v>200</v>
      </c>
      <c r="D1951" s="311" t="s">
        <v>2118</v>
      </c>
      <c r="E1951" s="463" t="s">
        <v>263</v>
      </c>
      <c r="F1951" s="463"/>
      <c r="G1951" s="312" t="s">
        <v>226</v>
      </c>
      <c r="H1951" s="315">
        <v>0.1056</v>
      </c>
      <c r="I1951" s="314">
        <v>2.08</v>
      </c>
      <c r="J1951" s="314">
        <v>0.21964800000000001</v>
      </c>
    </row>
    <row r="1952" spans="1:10" ht="25" x14ac:dyDescent="0.35">
      <c r="A1952" s="311" t="s">
        <v>260</v>
      </c>
      <c r="B1952" s="313" t="s">
        <v>2172</v>
      </c>
      <c r="C1952" s="311" t="s">
        <v>200</v>
      </c>
      <c r="D1952" s="311" t="s">
        <v>2173</v>
      </c>
      <c r="E1952" s="463" t="s">
        <v>263</v>
      </c>
      <c r="F1952" s="463"/>
      <c r="G1952" s="312" t="s">
        <v>208</v>
      </c>
      <c r="H1952" s="315">
        <v>1.0492999999999999</v>
      </c>
      <c r="I1952" s="314">
        <v>8.67</v>
      </c>
      <c r="J1952" s="314">
        <v>9.0974310000000003</v>
      </c>
    </row>
    <row r="1953" spans="1:10" x14ac:dyDescent="0.35">
      <c r="A1953" s="316"/>
      <c r="B1953" s="316"/>
      <c r="C1953" s="316"/>
      <c r="D1953" s="316"/>
      <c r="E1953" s="316" t="s">
        <v>275</v>
      </c>
      <c r="F1953" s="317">
        <v>18.97</v>
      </c>
      <c r="G1953" s="316" t="s">
        <v>276</v>
      </c>
      <c r="H1953" s="317">
        <v>0</v>
      </c>
      <c r="I1953" s="316" t="s">
        <v>277</v>
      </c>
      <c r="J1953" s="317">
        <v>18.97</v>
      </c>
    </row>
    <row r="1954" spans="1:10" x14ac:dyDescent="0.35">
      <c r="A1954" s="316"/>
      <c r="B1954" s="316"/>
      <c r="C1954" s="316"/>
      <c r="D1954" s="316"/>
      <c r="E1954" s="316" t="s">
        <v>278</v>
      </c>
      <c r="F1954" s="317">
        <v>7.59</v>
      </c>
      <c r="G1954" s="316"/>
      <c r="H1954" s="464" t="s">
        <v>279</v>
      </c>
      <c r="I1954" s="464"/>
      <c r="J1954" s="317">
        <v>44.1</v>
      </c>
    </row>
    <row r="1955" spans="1:10" ht="15" thickBot="1" x14ac:dyDescent="0.4">
      <c r="A1955" s="333"/>
      <c r="B1955" s="333"/>
      <c r="C1955" s="333"/>
      <c r="D1955" s="333"/>
      <c r="E1955" s="333"/>
      <c r="F1955" s="333"/>
      <c r="G1955" s="333"/>
      <c r="H1955" s="335"/>
      <c r="I1955" s="333"/>
      <c r="J1955" s="334"/>
    </row>
    <row r="1956" spans="1:10" ht="15" thickTop="1" x14ac:dyDescent="0.35">
      <c r="A1956" s="332"/>
      <c r="B1956" s="332"/>
      <c r="C1956" s="332"/>
      <c r="D1956" s="332"/>
      <c r="E1956" s="332"/>
      <c r="F1956" s="332"/>
      <c r="G1956" s="332"/>
      <c r="H1956" s="332"/>
      <c r="I1956" s="332"/>
      <c r="J1956" s="332"/>
    </row>
    <row r="1957" spans="1:10" x14ac:dyDescent="0.35">
      <c r="A1957" s="298" t="s">
        <v>876</v>
      </c>
      <c r="B1957" s="300" t="s">
        <v>3</v>
      </c>
      <c r="C1957" s="298" t="s">
        <v>4</v>
      </c>
      <c r="D1957" s="298" t="s">
        <v>5</v>
      </c>
      <c r="E1957" s="461" t="s">
        <v>249</v>
      </c>
      <c r="F1957" s="461"/>
      <c r="G1957" s="299" t="s">
        <v>6</v>
      </c>
      <c r="H1957" s="300" t="s">
        <v>7</v>
      </c>
      <c r="I1957" s="300" t="s">
        <v>8</v>
      </c>
      <c r="J1957" s="300" t="s">
        <v>10</v>
      </c>
    </row>
    <row r="1958" spans="1:10" ht="37.5" x14ac:dyDescent="0.35">
      <c r="A1958" s="301" t="s">
        <v>246</v>
      </c>
      <c r="B1958" s="303" t="s">
        <v>877</v>
      </c>
      <c r="C1958" s="301" t="s">
        <v>200</v>
      </c>
      <c r="D1958" s="301" t="s">
        <v>878</v>
      </c>
      <c r="E1958" s="462" t="s">
        <v>2130</v>
      </c>
      <c r="F1958" s="462"/>
      <c r="G1958" s="302" t="s">
        <v>208</v>
      </c>
      <c r="H1958" s="305">
        <v>1</v>
      </c>
      <c r="I1958" s="304">
        <v>15.99</v>
      </c>
      <c r="J1958" s="304">
        <v>15.99</v>
      </c>
    </row>
    <row r="1959" spans="1:10" ht="25" x14ac:dyDescent="0.35">
      <c r="A1959" s="306" t="s">
        <v>251</v>
      </c>
      <c r="B1959" s="308" t="s">
        <v>1596</v>
      </c>
      <c r="C1959" s="306" t="s">
        <v>200</v>
      </c>
      <c r="D1959" s="306" t="s">
        <v>1597</v>
      </c>
      <c r="E1959" s="465" t="s">
        <v>254</v>
      </c>
      <c r="F1959" s="465"/>
      <c r="G1959" s="307" t="s">
        <v>201</v>
      </c>
      <c r="H1959" s="310">
        <v>2.8199999999999999E-2</v>
      </c>
      <c r="I1959" s="309">
        <v>33.799999999999997</v>
      </c>
      <c r="J1959" s="309">
        <v>0.95</v>
      </c>
    </row>
    <row r="1960" spans="1:10" ht="25" x14ac:dyDescent="0.35">
      <c r="A1960" s="306" t="s">
        <v>251</v>
      </c>
      <c r="B1960" s="308" t="s">
        <v>1598</v>
      </c>
      <c r="C1960" s="306" t="s">
        <v>200</v>
      </c>
      <c r="D1960" s="306" t="s">
        <v>1599</v>
      </c>
      <c r="E1960" s="465" t="s">
        <v>254</v>
      </c>
      <c r="F1960" s="465"/>
      <c r="G1960" s="307" t="s">
        <v>201</v>
      </c>
      <c r="H1960" s="310">
        <v>2.8199999999999999E-2</v>
      </c>
      <c r="I1960" s="309">
        <v>26.27</v>
      </c>
      <c r="J1960" s="309">
        <v>0.74</v>
      </c>
    </row>
    <row r="1961" spans="1:10" x14ac:dyDescent="0.35">
      <c r="A1961" s="311" t="s">
        <v>260</v>
      </c>
      <c r="B1961" s="313" t="s">
        <v>2117</v>
      </c>
      <c r="C1961" s="311" t="s">
        <v>200</v>
      </c>
      <c r="D1961" s="311" t="s">
        <v>2118</v>
      </c>
      <c r="E1961" s="463" t="s">
        <v>263</v>
      </c>
      <c r="F1961" s="463"/>
      <c r="G1961" s="312" t="s">
        <v>226</v>
      </c>
      <c r="H1961" s="315">
        <v>6.6E-3</v>
      </c>
      <c r="I1961" s="314">
        <v>2.08</v>
      </c>
      <c r="J1961" s="314">
        <v>1.3728000000000001E-2</v>
      </c>
    </row>
    <row r="1962" spans="1:10" ht="25" x14ac:dyDescent="0.35">
      <c r="A1962" s="311" t="s">
        <v>260</v>
      </c>
      <c r="B1962" s="313" t="s">
        <v>2174</v>
      </c>
      <c r="C1962" s="311" t="s">
        <v>200</v>
      </c>
      <c r="D1962" s="311" t="s">
        <v>2175</v>
      </c>
      <c r="E1962" s="463" t="s">
        <v>263</v>
      </c>
      <c r="F1962" s="463"/>
      <c r="G1962" s="312" t="s">
        <v>208</v>
      </c>
      <c r="H1962" s="315">
        <v>1.0492999999999999</v>
      </c>
      <c r="I1962" s="314">
        <v>13.62</v>
      </c>
      <c r="J1962" s="314">
        <v>14.291466</v>
      </c>
    </row>
    <row r="1963" spans="1:10" x14ac:dyDescent="0.35">
      <c r="A1963" s="316"/>
      <c r="B1963" s="316"/>
      <c r="C1963" s="316"/>
      <c r="D1963" s="316"/>
      <c r="E1963" s="316" t="s">
        <v>275</v>
      </c>
      <c r="F1963" s="317">
        <v>1.17</v>
      </c>
      <c r="G1963" s="316" t="s">
        <v>276</v>
      </c>
      <c r="H1963" s="317">
        <v>0</v>
      </c>
      <c r="I1963" s="316" t="s">
        <v>277</v>
      </c>
      <c r="J1963" s="317">
        <v>1.17</v>
      </c>
    </row>
    <row r="1964" spans="1:10" x14ac:dyDescent="0.35">
      <c r="A1964" s="316"/>
      <c r="B1964" s="316"/>
      <c r="C1964" s="316"/>
      <c r="D1964" s="316"/>
      <c r="E1964" s="316" t="s">
        <v>278</v>
      </c>
      <c r="F1964" s="317">
        <v>3.32</v>
      </c>
      <c r="G1964" s="316"/>
      <c r="H1964" s="464" t="s">
        <v>279</v>
      </c>
      <c r="I1964" s="464"/>
      <c r="J1964" s="317">
        <v>19.309999999999999</v>
      </c>
    </row>
    <row r="1965" spans="1:10" ht="15" thickBot="1" x14ac:dyDescent="0.4">
      <c r="A1965" s="333"/>
      <c r="B1965" s="333"/>
      <c r="C1965" s="333"/>
      <c r="D1965" s="333"/>
      <c r="E1965" s="333"/>
      <c r="F1965" s="333"/>
      <c r="G1965" s="333"/>
      <c r="H1965" s="335"/>
      <c r="I1965" s="333"/>
      <c r="J1965" s="334"/>
    </row>
    <row r="1966" spans="1:10" ht="15" thickTop="1" x14ac:dyDescent="0.35">
      <c r="A1966" s="332"/>
      <c r="B1966" s="332"/>
      <c r="C1966" s="332"/>
      <c r="D1966" s="332"/>
      <c r="E1966" s="332"/>
      <c r="F1966" s="332"/>
      <c r="G1966" s="332"/>
      <c r="H1966" s="332"/>
      <c r="I1966" s="332"/>
      <c r="J1966" s="332"/>
    </row>
    <row r="1967" spans="1:10" x14ac:dyDescent="0.35">
      <c r="A1967" s="298" t="s">
        <v>879</v>
      </c>
      <c r="B1967" s="300" t="s">
        <v>3</v>
      </c>
      <c r="C1967" s="298" t="s">
        <v>4</v>
      </c>
      <c r="D1967" s="298" t="s">
        <v>5</v>
      </c>
      <c r="E1967" s="461" t="s">
        <v>249</v>
      </c>
      <c r="F1967" s="461"/>
      <c r="G1967" s="299" t="s">
        <v>6</v>
      </c>
      <c r="H1967" s="300" t="s">
        <v>7</v>
      </c>
      <c r="I1967" s="300" t="s">
        <v>8</v>
      </c>
      <c r="J1967" s="300" t="s">
        <v>10</v>
      </c>
    </row>
    <row r="1968" spans="1:10" ht="37.5" x14ac:dyDescent="0.35">
      <c r="A1968" s="301" t="s">
        <v>246</v>
      </c>
      <c r="B1968" s="303" t="s">
        <v>880</v>
      </c>
      <c r="C1968" s="301" t="s">
        <v>200</v>
      </c>
      <c r="D1968" s="301" t="s">
        <v>881</v>
      </c>
      <c r="E1968" s="462" t="s">
        <v>2176</v>
      </c>
      <c r="F1968" s="462"/>
      <c r="G1968" s="302" t="s">
        <v>226</v>
      </c>
      <c r="H1968" s="305">
        <v>1</v>
      </c>
      <c r="I1968" s="304">
        <v>11.55</v>
      </c>
      <c r="J1968" s="304">
        <v>11.55</v>
      </c>
    </row>
    <row r="1969" spans="1:10" ht="25" x14ac:dyDescent="0.35">
      <c r="A1969" s="306" t="s">
        <v>251</v>
      </c>
      <c r="B1969" s="308" t="s">
        <v>1598</v>
      </c>
      <c r="C1969" s="306" t="s">
        <v>200</v>
      </c>
      <c r="D1969" s="306" t="s">
        <v>1599</v>
      </c>
      <c r="E1969" s="465" t="s">
        <v>254</v>
      </c>
      <c r="F1969" s="465"/>
      <c r="G1969" s="307" t="s">
        <v>201</v>
      </c>
      <c r="H1969" s="310">
        <v>0.1474</v>
      </c>
      <c r="I1969" s="309">
        <v>26.27</v>
      </c>
      <c r="J1969" s="309">
        <v>3.87</v>
      </c>
    </row>
    <row r="1970" spans="1:10" ht="25" x14ac:dyDescent="0.35">
      <c r="A1970" s="306" t="s">
        <v>251</v>
      </c>
      <c r="B1970" s="308" t="s">
        <v>1596</v>
      </c>
      <c r="C1970" s="306" t="s">
        <v>200</v>
      </c>
      <c r="D1970" s="306" t="s">
        <v>1597</v>
      </c>
      <c r="E1970" s="465" t="s">
        <v>254</v>
      </c>
      <c r="F1970" s="465"/>
      <c r="G1970" s="307" t="s">
        <v>201</v>
      </c>
      <c r="H1970" s="310">
        <v>0.1474</v>
      </c>
      <c r="I1970" s="309">
        <v>33.799999999999997</v>
      </c>
      <c r="J1970" s="309">
        <v>4.9800000000000004</v>
      </c>
    </row>
    <row r="1971" spans="1:10" ht="25" x14ac:dyDescent="0.35">
      <c r="A1971" s="311" t="s">
        <v>260</v>
      </c>
      <c r="B1971" s="313" t="s">
        <v>2177</v>
      </c>
      <c r="C1971" s="311" t="s">
        <v>200</v>
      </c>
      <c r="D1971" s="311" t="s">
        <v>2178</v>
      </c>
      <c r="E1971" s="463" t="s">
        <v>263</v>
      </c>
      <c r="F1971" s="463"/>
      <c r="G1971" s="312" t="s">
        <v>226</v>
      </c>
      <c r="H1971" s="315">
        <v>1</v>
      </c>
      <c r="I1971" s="314">
        <v>1.1599999999999999</v>
      </c>
      <c r="J1971" s="314">
        <v>1.1599999999999999</v>
      </c>
    </row>
    <row r="1972" spans="1:10" ht="25" x14ac:dyDescent="0.35">
      <c r="A1972" s="311" t="s">
        <v>260</v>
      </c>
      <c r="B1972" s="313" t="s">
        <v>2124</v>
      </c>
      <c r="C1972" s="311" t="s">
        <v>200</v>
      </c>
      <c r="D1972" s="311" t="s">
        <v>2125</v>
      </c>
      <c r="E1972" s="463" t="s">
        <v>263</v>
      </c>
      <c r="F1972" s="463"/>
      <c r="G1972" s="312" t="s">
        <v>226</v>
      </c>
      <c r="H1972" s="315">
        <v>1.06E-2</v>
      </c>
      <c r="I1972" s="314">
        <v>63.86</v>
      </c>
      <c r="J1972" s="314">
        <v>0.67691599999999996</v>
      </c>
    </row>
    <row r="1973" spans="1:10" ht="25" x14ac:dyDescent="0.35">
      <c r="A1973" s="311" t="s">
        <v>260</v>
      </c>
      <c r="B1973" s="313" t="s">
        <v>2121</v>
      </c>
      <c r="C1973" s="311" t="s">
        <v>200</v>
      </c>
      <c r="D1973" s="311" t="s">
        <v>2122</v>
      </c>
      <c r="E1973" s="463" t="s">
        <v>263</v>
      </c>
      <c r="F1973" s="463"/>
      <c r="G1973" s="312" t="s">
        <v>226</v>
      </c>
      <c r="H1973" s="315">
        <v>1.2E-2</v>
      </c>
      <c r="I1973" s="314">
        <v>72.349999999999994</v>
      </c>
      <c r="J1973" s="314">
        <v>0.86819999999999997</v>
      </c>
    </row>
    <row r="1974" spans="1:10" x14ac:dyDescent="0.35">
      <c r="A1974" s="311" t="s">
        <v>260</v>
      </c>
      <c r="B1974" s="313" t="s">
        <v>2117</v>
      </c>
      <c r="C1974" s="311" t="s">
        <v>200</v>
      </c>
      <c r="D1974" s="311" t="s">
        <v>2118</v>
      </c>
      <c r="E1974" s="463" t="s">
        <v>263</v>
      </c>
      <c r="F1974" s="463"/>
      <c r="G1974" s="312" t="s">
        <v>226</v>
      </c>
      <c r="H1974" s="315">
        <v>9.1999999999999998E-3</v>
      </c>
      <c r="I1974" s="314">
        <v>2.08</v>
      </c>
      <c r="J1974" s="314">
        <v>1.9136E-2</v>
      </c>
    </row>
    <row r="1975" spans="1:10" x14ac:dyDescent="0.35">
      <c r="A1975" s="316"/>
      <c r="B1975" s="316"/>
      <c r="C1975" s="316"/>
      <c r="D1975" s="316"/>
      <c r="E1975" s="316" t="s">
        <v>275</v>
      </c>
      <c r="F1975" s="317">
        <v>6.17</v>
      </c>
      <c r="G1975" s="316" t="s">
        <v>276</v>
      </c>
      <c r="H1975" s="317">
        <v>0</v>
      </c>
      <c r="I1975" s="316" t="s">
        <v>277</v>
      </c>
      <c r="J1975" s="317">
        <v>6.17</v>
      </c>
    </row>
    <row r="1976" spans="1:10" x14ac:dyDescent="0.35">
      <c r="A1976" s="316"/>
      <c r="B1976" s="316"/>
      <c r="C1976" s="316"/>
      <c r="D1976" s="316"/>
      <c r="E1976" s="316" t="s">
        <v>278</v>
      </c>
      <c r="F1976" s="317">
        <v>2.4</v>
      </c>
      <c r="G1976" s="316"/>
      <c r="H1976" s="464" t="s">
        <v>279</v>
      </c>
      <c r="I1976" s="464"/>
      <c r="J1976" s="317">
        <v>13.95</v>
      </c>
    </row>
    <row r="1977" spans="1:10" ht="15" thickBot="1" x14ac:dyDescent="0.4">
      <c r="A1977" s="333"/>
      <c r="B1977" s="333"/>
      <c r="C1977" s="333"/>
      <c r="D1977" s="333"/>
      <c r="E1977" s="333"/>
      <c r="F1977" s="333"/>
      <c r="G1977" s="333"/>
      <c r="H1977" s="335"/>
      <c r="I1977" s="333"/>
      <c r="J1977" s="334"/>
    </row>
    <row r="1978" spans="1:10" ht="15" thickTop="1" x14ac:dyDescent="0.35">
      <c r="A1978" s="332"/>
      <c r="B1978" s="332"/>
      <c r="C1978" s="332"/>
      <c r="D1978" s="332"/>
      <c r="E1978" s="332"/>
      <c r="F1978" s="332"/>
      <c r="G1978" s="332"/>
      <c r="H1978" s="332"/>
      <c r="I1978" s="332"/>
      <c r="J1978" s="332"/>
    </row>
    <row r="1979" spans="1:10" x14ac:dyDescent="0.35">
      <c r="A1979" s="298" t="s">
        <v>882</v>
      </c>
      <c r="B1979" s="300" t="s">
        <v>3</v>
      </c>
      <c r="C1979" s="298" t="s">
        <v>4</v>
      </c>
      <c r="D1979" s="298" t="s">
        <v>5</v>
      </c>
      <c r="E1979" s="461" t="s">
        <v>249</v>
      </c>
      <c r="F1979" s="461"/>
      <c r="G1979" s="299" t="s">
        <v>6</v>
      </c>
      <c r="H1979" s="300" t="s">
        <v>7</v>
      </c>
      <c r="I1979" s="300" t="s">
        <v>8</v>
      </c>
      <c r="J1979" s="300" t="s">
        <v>10</v>
      </c>
    </row>
    <row r="1980" spans="1:10" ht="37.5" x14ac:dyDescent="0.35">
      <c r="A1980" s="301" t="s">
        <v>246</v>
      </c>
      <c r="B1980" s="303" t="s">
        <v>883</v>
      </c>
      <c r="C1980" s="301" t="s">
        <v>200</v>
      </c>
      <c r="D1980" s="301" t="s">
        <v>884</v>
      </c>
      <c r="E1980" s="462" t="s">
        <v>2130</v>
      </c>
      <c r="F1980" s="462"/>
      <c r="G1980" s="302" t="s">
        <v>226</v>
      </c>
      <c r="H1980" s="305">
        <v>1</v>
      </c>
      <c r="I1980" s="304">
        <v>21.73</v>
      </c>
      <c r="J1980" s="304">
        <v>21.73</v>
      </c>
    </row>
    <row r="1981" spans="1:10" ht="25" x14ac:dyDescent="0.35">
      <c r="A1981" s="306" t="s">
        <v>251</v>
      </c>
      <c r="B1981" s="308" t="s">
        <v>1598</v>
      </c>
      <c r="C1981" s="306" t="s">
        <v>200</v>
      </c>
      <c r="D1981" s="306" t="s">
        <v>1599</v>
      </c>
      <c r="E1981" s="465" t="s">
        <v>254</v>
      </c>
      <c r="F1981" s="465"/>
      <c r="G1981" s="307" t="s">
        <v>201</v>
      </c>
      <c r="H1981" s="310">
        <v>0.22209999999999999</v>
      </c>
      <c r="I1981" s="309">
        <v>26.27</v>
      </c>
      <c r="J1981" s="309">
        <v>5.83</v>
      </c>
    </row>
    <row r="1982" spans="1:10" ht="25" x14ac:dyDescent="0.35">
      <c r="A1982" s="306" t="s">
        <v>251</v>
      </c>
      <c r="B1982" s="308" t="s">
        <v>1596</v>
      </c>
      <c r="C1982" s="306" t="s">
        <v>200</v>
      </c>
      <c r="D1982" s="306" t="s">
        <v>1597</v>
      </c>
      <c r="E1982" s="465" t="s">
        <v>254</v>
      </c>
      <c r="F1982" s="465"/>
      <c r="G1982" s="307" t="s">
        <v>201</v>
      </c>
      <c r="H1982" s="310">
        <v>0.22209999999999999</v>
      </c>
      <c r="I1982" s="309">
        <v>33.799999999999997</v>
      </c>
      <c r="J1982" s="309">
        <v>7.5</v>
      </c>
    </row>
    <row r="1983" spans="1:10" ht="25" x14ac:dyDescent="0.35">
      <c r="A1983" s="311" t="s">
        <v>260</v>
      </c>
      <c r="B1983" s="313" t="s">
        <v>2179</v>
      </c>
      <c r="C1983" s="311" t="s">
        <v>200</v>
      </c>
      <c r="D1983" s="311" t="s">
        <v>2180</v>
      </c>
      <c r="E1983" s="463" t="s">
        <v>263</v>
      </c>
      <c r="F1983" s="463"/>
      <c r="G1983" s="312" t="s">
        <v>226</v>
      </c>
      <c r="H1983" s="315">
        <v>1</v>
      </c>
      <c r="I1983" s="314">
        <v>6.47</v>
      </c>
      <c r="J1983" s="314">
        <v>6.47</v>
      </c>
    </row>
    <row r="1984" spans="1:10" ht="25" x14ac:dyDescent="0.35">
      <c r="A1984" s="311" t="s">
        <v>260</v>
      </c>
      <c r="B1984" s="313" t="s">
        <v>2124</v>
      </c>
      <c r="C1984" s="311" t="s">
        <v>200</v>
      </c>
      <c r="D1984" s="311" t="s">
        <v>2125</v>
      </c>
      <c r="E1984" s="463" t="s">
        <v>263</v>
      </c>
      <c r="F1984" s="463"/>
      <c r="G1984" s="312" t="s">
        <v>226</v>
      </c>
      <c r="H1984" s="315">
        <v>1.24E-2</v>
      </c>
      <c r="I1984" s="314">
        <v>63.86</v>
      </c>
      <c r="J1984" s="314">
        <v>0.79186400000000001</v>
      </c>
    </row>
    <row r="1985" spans="1:10" x14ac:dyDescent="0.35">
      <c r="A1985" s="311" t="s">
        <v>260</v>
      </c>
      <c r="B1985" s="313" t="s">
        <v>2117</v>
      </c>
      <c r="C1985" s="311" t="s">
        <v>200</v>
      </c>
      <c r="D1985" s="311" t="s">
        <v>2118</v>
      </c>
      <c r="E1985" s="463" t="s">
        <v>263</v>
      </c>
      <c r="F1985" s="463"/>
      <c r="G1985" s="312" t="s">
        <v>226</v>
      </c>
      <c r="H1985" s="315">
        <v>5.7200000000000001E-2</v>
      </c>
      <c r="I1985" s="314">
        <v>2.08</v>
      </c>
      <c r="J1985" s="314">
        <v>0.118976</v>
      </c>
    </row>
    <row r="1986" spans="1:10" ht="25" x14ac:dyDescent="0.35">
      <c r="A1986" s="311" t="s">
        <v>260</v>
      </c>
      <c r="B1986" s="313" t="s">
        <v>2121</v>
      </c>
      <c r="C1986" s="311" t="s">
        <v>200</v>
      </c>
      <c r="D1986" s="311" t="s">
        <v>2122</v>
      </c>
      <c r="E1986" s="463" t="s">
        <v>263</v>
      </c>
      <c r="F1986" s="463"/>
      <c r="G1986" s="312" t="s">
        <v>226</v>
      </c>
      <c r="H1986" s="315">
        <v>1.43E-2</v>
      </c>
      <c r="I1986" s="314">
        <v>72.349999999999994</v>
      </c>
      <c r="J1986" s="314">
        <v>1.034605</v>
      </c>
    </row>
    <row r="1987" spans="1:10" x14ac:dyDescent="0.35">
      <c r="A1987" s="316"/>
      <c r="B1987" s="316"/>
      <c r="C1987" s="316"/>
      <c r="D1987" s="316"/>
      <c r="E1987" s="316" t="s">
        <v>275</v>
      </c>
      <c r="F1987" s="317">
        <v>9.3000000000000007</v>
      </c>
      <c r="G1987" s="316" t="s">
        <v>276</v>
      </c>
      <c r="H1987" s="317">
        <v>0</v>
      </c>
      <c r="I1987" s="316" t="s">
        <v>277</v>
      </c>
      <c r="J1987" s="317">
        <v>9.3000000000000007</v>
      </c>
    </row>
    <row r="1988" spans="1:10" x14ac:dyDescent="0.35">
      <c r="A1988" s="316"/>
      <c r="B1988" s="316"/>
      <c r="C1988" s="316"/>
      <c r="D1988" s="316"/>
      <c r="E1988" s="316" t="s">
        <v>278</v>
      </c>
      <c r="F1988" s="317">
        <v>4.5199999999999996</v>
      </c>
      <c r="G1988" s="316"/>
      <c r="H1988" s="464" t="s">
        <v>279</v>
      </c>
      <c r="I1988" s="464"/>
      <c r="J1988" s="317">
        <v>26.25</v>
      </c>
    </row>
    <row r="1989" spans="1:10" ht="15" thickBot="1" x14ac:dyDescent="0.4">
      <c r="A1989" s="333"/>
      <c r="B1989" s="333"/>
      <c r="C1989" s="333"/>
      <c r="D1989" s="333"/>
      <c r="E1989" s="333"/>
      <c r="F1989" s="333"/>
      <c r="G1989" s="333"/>
      <c r="H1989" s="335"/>
      <c r="I1989" s="333"/>
      <c r="J1989" s="334"/>
    </row>
    <row r="1990" spans="1:10" ht="15" thickTop="1" x14ac:dyDescent="0.35">
      <c r="A1990" s="332"/>
      <c r="B1990" s="332"/>
      <c r="C1990" s="332"/>
      <c r="D1990" s="332"/>
      <c r="E1990" s="332"/>
      <c r="F1990" s="332"/>
      <c r="G1990" s="332"/>
      <c r="H1990" s="332"/>
      <c r="I1990" s="332"/>
      <c r="J1990" s="332"/>
    </row>
    <row r="1991" spans="1:10" x14ac:dyDescent="0.35">
      <c r="A1991" s="298" t="s">
        <v>885</v>
      </c>
      <c r="B1991" s="300" t="s">
        <v>3</v>
      </c>
      <c r="C1991" s="298" t="s">
        <v>4</v>
      </c>
      <c r="D1991" s="298" t="s">
        <v>5</v>
      </c>
      <c r="E1991" s="461" t="s">
        <v>249</v>
      </c>
      <c r="F1991" s="461"/>
      <c r="G1991" s="299" t="s">
        <v>6</v>
      </c>
      <c r="H1991" s="300" t="s">
        <v>7</v>
      </c>
      <c r="I1991" s="300" t="s">
        <v>8</v>
      </c>
      <c r="J1991" s="300" t="s">
        <v>10</v>
      </c>
    </row>
    <row r="1992" spans="1:10" ht="37.5" x14ac:dyDescent="0.35">
      <c r="A1992" s="301" t="s">
        <v>246</v>
      </c>
      <c r="B1992" s="303" t="s">
        <v>886</v>
      </c>
      <c r="C1992" s="301" t="s">
        <v>200</v>
      </c>
      <c r="D1992" s="301" t="s">
        <v>887</v>
      </c>
      <c r="E1992" s="462" t="s">
        <v>2130</v>
      </c>
      <c r="F1992" s="462"/>
      <c r="G1992" s="302" t="s">
        <v>226</v>
      </c>
      <c r="H1992" s="305">
        <v>1</v>
      </c>
      <c r="I1992" s="304">
        <v>20.55</v>
      </c>
      <c r="J1992" s="304">
        <v>20.55</v>
      </c>
    </row>
    <row r="1993" spans="1:10" ht="25" x14ac:dyDescent="0.35">
      <c r="A1993" s="306" t="s">
        <v>251</v>
      </c>
      <c r="B1993" s="308" t="s">
        <v>1596</v>
      </c>
      <c r="C1993" s="306" t="s">
        <v>200</v>
      </c>
      <c r="D1993" s="306" t="s">
        <v>1597</v>
      </c>
      <c r="E1993" s="465" t="s">
        <v>254</v>
      </c>
      <c r="F1993" s="465"/>
      <c r="G1993" s="307" t="s">
        <v>201</v>
      </c>
      <c r="H1993" s="310">
        <v>0.1318</v>
      </c>
      <c r="I1993" s="309">
        <v>33.799999999999997</v>
      </c>
      <c r="J1993" s="309">
        <v>4.45</v>
      </c>
    </row>
    <row r="1994" spans="1:10" ht="25" x14ac:dyDescent="0.35">
      <c r="A1994" s="306" t="s">
        <v>251</v>
      </c>
      <c r="B1994" s="308" t="s">
        <v>1598</v>
      </c>
      <c r="C1994" s="306" t="s">
        <v>200</v>
      </c>
      <c r="D1994" s="306" t="s">
        <v>1599</v>
      </c>
      <c r="E1994" s="465" t="s">
        <v>254</v>
      </c>
      <c r="F1994" s="465"/>
      <c r="G1994" s="307" t="s">
        <v>201</v>
      </c>
      <c r="H1994" s="310">
        <v>0.1318</v>
      </c>
      <c r="I1994" s="309">
        <v>26.27</v>
      </c>
      <c r="J1994" s="309">
        <v>3.46</v>
      </c>
    </row>
    <row r="1995" spans="1:10" x14ac:dyDescent="0.35">
      <c r="A1995" s="311" t="s">
        <v>260</v>
      </c>
      <c r="B1995" s="313" t="s">
        <v>2117</v>
      </c>
      <c r="C1995" s="311" t="s">
        <v>200</v>
      </c>
      <c r="D1995" s="311" t="s">
        <v>2118</v>
      </c>
      <c r="E1995" s="463" t="s">
        <v>263</v>
      </c>
      <c r="F1995" s="463"/>
      <c r="G1995" s="312" t="s">
        <v>226</v>
      </c>
      <c r="H1995" s="315">
        <v>2.4400000000000002E-2</v>
      </c>
      <c r="I1995" s="314">
        <v>2.08</v>
      </c>
      <c r="J1995" s="314">
        <v>5.0751999999999999E-2</v>
      </c>
    </row>
    <row r="1996" spans="1:10" ht="25" x14ac:dyDescent="0.35">
      <c r="A1996" s="311" t="s">
        <v>260</v>
      </c>
      <c r="B1996" s="313" t="s">
        <v>2121</v>
      </c>
      <c r="C1996" s="311" t="s">
        <v>200</v>
      </c>
      <c r="D1996" s="311" t="s">
        <v>2122</v>
      </c>
      <c r="E1996" s="463" t="s">
        <v>263</v>
      </c>
      <c r="F1996" s="463"/>
      <c r="G1996" s="312" t="s">
        <v>226</v>
      </c>
      <c r="H1996" s="315">
        <v>2.2499999999999999E-2</v>
      </c>
      <c r="I1996" s="314">
        <v>72.349999999999994</v>
      </c>
      <c r="J1996" s="314">
        <v>1.627875</v>
      </c>
    </row>
    <row r="1997" spans="1:10" ht="25" x14ac:dyDescent="0.35">
      <c r="A1997" s="311" t="s">
        <v>260</v>
      </c>
      <c r="B1997" s="313" t="s">
        <v>2124</v>
      </c>
      <c r="C1997" s="311" t="s">
        <v>200</v>
      </c>
      <c r="D1997" s="311" t="s">
        <v>2125</v>
      </c>
      <c r="E1997" s="463" t="s">
        <v>263</v>
      </c>
      <c r="F1997" s="463"/>
      <c r="G1997" s="312" t="s">
        <v>226</v>
      </c>
      <c r="H1997" s="315">
        <v>1.7600000000000001E-2</v>
      </c>
      <c r="I1997" s="314">
        <v>63.86</v>
      </c>
      <c r="J1997" s="314">
        <v>1.123936</v>
      </c>
    </row>
    <row r="1998" spans="1:10" ht="25" x14ac:dyDescent="0.35">
      <c r="A1998" s="311" t="s">
        <v>260</v>
      </c>
      <c r="B1998" s="313" t="s">
        <v>2181</v>
      </c>
      <c r="C1998" s="311" t="s">
        <v>200</v>
      </c>
      <c r="D1998" s="311" t="s">
        <v>2182</v>
      </c>
      <c r="E1998" s="463" t="s">
        <v>263</v>
      </c>
      <c r="F1998" s="463"/>
      <c r="G1998" s="312" t="s">
        <v>226</v>
      </c>
      <c r="H1998" s="315">
        <v>1</v>
      </c>
      <c r="I1998" s="314">
        <v>9.85</v>
      </c>
      <c r="J1998" s="314">
        <v>9.85</v>
      </c>
    </row>
    <row r="1999" spans="1:10" x14ac:dyDescent="0.35">
      <c r="A1999" s="316"/>
      <c r="B1999" s="316"/>
      <c r="C1999" s="316"/>
      <c r="D1999" s="316"/>
      <c r="E1999" s="316" t="s">
        <v>275</v>
      </c>
      <c r="F1999" s="317">
        <v>5.51</v>
      </c>
      <c r="G1999" s="316" t="s">
        <v>276</v>
      </c>
      <c r="H1999" s="317">
        <v>0</v>
      </c>
      <c r="I1999" s="316" t="s">
        <v>277</v>
      </c>
      <c r="J1999" s="317">
        <v>5.51</v>
      </c>
    </row>
    <row r="2000" spans="1:10" x14ac:dyDescent="0.35">
      <c r="A2000" s="316"/>
      <c r="B2000" s="316"/>
      <c r="C2000" s="316"/>
      <c r="D2000" s="316"/>
      <c r="E2000" s="316" t="s">
        <v>278</v>
      </c>
      <c r="F2000" s="317">
        <v>4.2699999999999996</v>
      </c>
      <c r="G2000" s="316"/>
      <c r="H2000" s="464" t="s">
        <v>279</v>
      </c>
      <c r="I2000" s="464"/>
      <c r="J2000" s="317">
        <v>24.82</v>
      </c>
    </row>
    <row r="2001" spans="1:10" ht="15" thickBot="1" x14ac:dyDescent="0.4">
      <c r="A2001" s="333"/>
      <c r="B2001" s="333"/>
      <c r="C2001" s="333"/>
      <c r="D2001" s="333"/>
      <c r="E2001" s="333"/>
      <c r="F2001" s="333"/>
      <c r="G2001" s="333"/>
      <c r="H2001" s="335"/>
      <c r="I2001" s="333"/>
      <c r="J2001" s="334"/>
    </row>
    <row r="2002" spans="1:10" ht="15" thickTop="1" x14ac:dyDescent="0.35">
      <c r="A2002" s="332"/>
      <c r="B2002" s="332"/>
      <c r="C2002" s="332"/>
      <c r="D2002" s="332"/>
      <c r="E2002" s="332"/>
      <c r="F2002" s="332"/>
      <c r="G2002" s="332"/>
      <c r="H2002" s="332"/>
      <c r="I2002" s="332"/>
      <c r="J2002" s="332"/>
    </row>
    <row r="2003" spans="1:10" x14ac:dyDescent="0.35">
      <c r="A2003" s="298" t="s">
        <v>888</v>
      </c>
      <c r="B2003" s="300" t="s">
        <v>3</v>
      </c>
      <c r="C2003" s="298" t="s">
        <v>4</v>
      </c>
      <c r="D2003" s="298" t="s">
        <v>5</v>
      </c>
      <c r="E2003" s="461" t="s">
        <v>249</v>
      </c>
      <c r="F2003" s="461"/>
      <c r="G2003" s="299" t="s">
        <v>6</v>
      </c>
      <c r="H2003" s="300" t="s">
        <v>7</v>
      </c>
      <c r="I2003" s="300" t="s">
        <v>8</v>
      </c>
      <c r="J2003" s="300" t="s">
        <v>10</v>
      </c>
    </row>
    <row r="2004" spans="1:10" ht="50" x14ac:dyDescent="0.35">
      <c r="A2004" s="301" t="s">
        <v>246</v>
      </c>
      <c r="B2004" s="303" t="s">
        <v>889</v>
      </c>
      <c r="C2004" s="301" t="s">
        <v>200</v>
      </c>
      <c r="D2004" s="301" t="s">
        <v>890</v>
      </c>
      <c r="E2004" s="462" t="s">
        <v>2130</v>
      </c>
      <c r="F2004" s="462"/>
      <c r="G2004" s="302" t="s">
        <v>226</v>
      </c>
      <c r="H2004" s="305">
        <v>1</v>
      </c>
      <c r="I2004" s="304">
        <v>17.23</v>
      </c>
      <c r="J2004" s="304">
        <v>17.23</v>
      </c>
    </row>
    <row r="2005" spans="1:10" ht="25" x14ac:dyDescent="0.35">
      <c r="A2005" s="306" t="s">
        <v>251</v>
      </c>
      <c r="B2005" s="308" t="s">
        <v>1598</v>
      </c>
      <c r="C2005" s="306" t="s">
        <v>200</v>
      </c>
      <c r="D2005" s="306" t="s">
        <v>1599</v>
      </c>
      <c r="E2005" s="465" t="s">
        <v>254</v>
      </c>
      <c r="F2005" s="465"/>
      <c r="G2005" s="307" t="s">
        <v>201</v>
      </c>
      <c r="H2005" s="310">
        <v>0.1416</v>
      </c>
      <c r="I2005" s="309">
        <v>26.27</v>
      </c>
      <c r="J2005" s="309">
        <v>3.71</v>
      </c>
    </row>
    <row r="2006" spans="1:10" ht="25" x14ac:dyDescent="0.35">
      <c r="A2006" s="306" t="s">
        <v>251</v>
      </c>
      <c r="B2006" s="308" t="s">
        <v>1596</v>
      </c>
      <c r="C2006" s="306" t="s">
        <v>200</v>
      </c>
      <c r="D2006" s="306" t="s">
        <v>1597</v>
      </c>
      <c r="E2006" s="465" t="s">
        <v>254</v>
      </c>
      <c r="F2006" s="465"/>
      <c r="G2006" s="307" t="s">
        <v>201</v>
      </c>
      <c r="H2006" s="310">
        <v>0.1416</v>
      </c>
      <c r="I2006" s="309">
        <v>33.799999999999997</v>
      </c>
      <c r="J2006" s="309">
        <v>4.78</v>
      </c>
    </row>
    <row r="2007" spans="1:10" ht="25" x14ac:dyDescent="0.35">
      <c r="A2007" s="311" t="s">
        <v>260</v>
      </c>
      <c r="B2007" s="313" t="s">
        <v>2121</v>
      </c>
      <c r="C2007" s="311" t="s">
        <v>200</v>
      </c>
      <c r="D2007" s="311" t="s">
        <v>2122</v>
      </c>
      <c r="E2007" s="463" t="s">
        <v>263</v>
      </c>
      <c r="F2007" s="463"/>
      <c r="G2007" s="312" t="s">
        <v>226</v>
      </c>
      <c r="H2007" s="315">
        <v>7.0000000000000001E-3</v>
      </c>
      <c r="I2007" s="314">
        <v>72.349999999999994</v>
      </c>
      <c r="J2007" s="314">
        <v>0.50644999999999996</v>
      </c>
    </row>
    <row r="2008" spans="1:10" x14ac:dyDescent="0.35">
      <c r="A2008" s="311" t="s">
        <v>260</v>
      </c>
      <c r="B2008" s="313" t="s">
        <v>2117</v>
      </c>
      <c r="C2008" s="311" t="s">
        <v>200</v>
      </c>
      <c r="D2008" s="311" t="s">
        <v>2118</v>
      </c>
      <c r="E2008" s="463" t="s">
        <v>263</v>
      </c>
      <c r="F2008" s="463"/>
      <c r="G2008" s="312" t="s">
        <v>226</v>
      </c>
      <c r="H2008" s="315">
        <v>3.3799999999999997E-2</v>
      </c>
      <c r="I2008" s="314">
        <v>2.08</v>
      </c>
      <c r="J2008" s="314">
        <v>7.0304000000000005E-2</v>
      </c>
    </row>
    <row r="2009" spans="1:10" ht="25" x14ac:dyDescent="0.35">
      <c r="A2009" s="311" t="s">
        <v>260</v>
      </c>
      <c r="B2009" s="313" t="s">
        <v>2124</v>
      </c>
      <c r="C2009" s="311" t="s">
        <v>200</v>
      </c>
      <c r="D2009" s="311" t="s">
        <v>2125</v>
      </c>
      <c r="E2009" s="463" t="s">
        <v>263</v>
      </c>
      <c r="F2009" s="463"/>
      <c r="G2009" s="312" t="s">
        <v>226</v>
      </c>
      <c r="H2009" s="315">
        <v>5.8999999999999999E-3</v>
      </c>
      <c r="I2009" s="314">
        <v>63.86</v>
      </c>
      <c r="J2009" s="314">
        <v>0.376774</v>
      </c>
    </row>
    <row r="2010" spans="1:10" ht="25" x14ac:dyDescent="0.35">
      <c r="A2010" s="311" t="s">
        <v>260</v>
      </c>
      <c r="B2010" s="313" t="s">
        <v>2183</v>
      </c>
      <c r="C2010" s="311" t="s">
        <v>200</v>
      </c>
      <c r="D2010" s="311" t="s">
        <v>2184</v>
      </c>
      <c r="E2010" s="463" t="s">
        <v>263</v>
      </c>
      <c r="F2010" s="463"/>
      <c r="G2010" s="312" t="s">
        <v>226</v>
      </c>
      <c r="H2010" s="315">
        <v>1</v>
      </c>
      <c r="I2010" s="314">
        <v>7.8</v>
      </c>
      <c r="J2010" s="314">
        <v>7.8</v>
      </c>
    </row>
    <row r="2011" spans="1:10" x14ac:dyDescent="0.35">
      <c r="A2011" s="316"/>
      <c r="B2011" s="316"/>
      <c r="C2011" s="316"/>
      <c r="D2011" s="316"/>
      <c r="E2011" s="316" t="s">
        <v>275</v>
      </c>
      <c r="F2011" s="317">
        <v>5.93</v>
      </c>
      <c r="G2011" s="316" t="s">
        <v>276</v>
      </c>
      <c r="H2011" s="317">
        <v>0</v>
      </c>
      <c r="I2011" s="316" t="s">
        <v>277</v>
      </c>
      <c r="J2011" s="317">
        <v>5.93</v>
      </c>
    </row>
    <row r="2012" spans="1:10" x14ac:dyDescent="0.35">
      <c r="A2012" s="316"/>
      <c r="B2012" s="316"/>
      <c r="C2012" s="316"/>
      <c r="D2012" s="316"/>
      <c r="E2012" s="316" t="s">
        <v>278</v>
      </c>
      <c r="F2012" s="317">
        <v>3.58</v>
      </c>
      <c r="G2012" s="316"/>
      <c r="H2012" s="464" t="s">
        <v>279</v>
      </c>
      <c r="I2012" s="464"/>
      <c r="J2012" s="317">
        <v>20.81</v>
      </c>
    </row>
    <row r="2013" spans="1:10" ht="15" thickBot="1" x14ac:dyDescent="0.4">
      <c r="A2013" s="333"/>
      <c r="B2013" s="333"/>
      <c r="C2013" s="333"/>
      <c r="D2013" s="333"/>
      <c r="E2013" s="333"/>
      <c r="F2013" s="333"/>
      <c r="G2013" s="333"/>
      <c r="H2013" s="335"/>
      <c r="I2013" s="333"/>
      <c r="J2013" s="334"/>
    </row>
    <row r="2014" spans="1:10" ht="15" thickTop="1" x14ac:dyDescent="0.35">
      <c r="A2014" s="332"/>
      <c r="B2014" s="332"/>
      <c r="C2014" s="332"/>
      <c r="D2014" s="332"/>
      <c r="E2014" s="332"/>
      <c r="F2014" s="332"/>
      <c r="G2014" s="332"/>
      <c r="H2014" s="332"/>
      <c r="I2014" s="332"/>
      <c r="J2014" s="332"/>
    </row>
    <row r="2015" spans="1:10" x14ac:dyDescent="0.35">
      <c r="A2015" s="298" t="s">
        <v>891</v>
      </c>
      <c r="B2015" s="300" t="s">
        <v>3</v>
      </c>
      <c r="C2015" s="298" t="s">
        <v>4</v>
      </c>
      <c r="D2015" s="298" t="s">
        <v>5</v>
      </c>
      <c r="E2015" s="461" t="s">
        <v>249</v>
      </c>
      <c r="F2015" s="461"/>
      <c r="G2015" s="299" t="s">
        <v>6</v>
      </c>
      <c r="H2015" s="300" t="s">
        <v>7</v>
      </c>
      <c r="I2015" s="300" t="s">
        <v>8</v>
      </c>
      <c r="J2015" s="300" t="s">
        <v>10</v>
      </c>
    </row>
    <row r="2016" spans="1:10" ht="50" x14ac:dyDescent="0.35">
      <c r="A2016" s="301" t="s">
        <v>246</v>
      </c>
      <c r="B2016" s="303" t="s">
        <v>892</v>
      </c>
      <c r="C2016" s="301" t="s">
        <v>200</v>
      </c>
      <c r="D2016" s="301" t="s">
        <v>893</v>
      </c>
      <c r="E2016" s="462" t="s">
        <v>2130</v>
      </c>
      <c r="F2016" s="462"/>
      <c r="G2016" s="302" t="s">
        <v>226</v>
      </c>
      <c r="H2016" s="305">
        <v>1</v>
      </c>
      <c r="I2016" s="304">
        <v>13.98</v>
      </c>
      <c r="J2016" s="304">
        <v>13.98</v>
      </c>
    </row>
    <row r="2017" spans="1:10" ht="25" x14ac:dyDescent="0.35">
      <c r="A2017" s="306" t="s">
        <v>251</v>
      </c>
      <c r="B2017" s="308" t="s">
        <v>1598</v>
      </c>
      <c r="C2017" s="306" t="s">
        <v>200</v>
      </c>
      <c r="D2017" s="306" t="s">
        <v>1599</v>
      </c>
      <c r="E2017" s="465" t="s">
        <v>254</v>
      </c>
      <c r="F2017" s="465"/>
      <c r="G2017" s="307" t="s">
        <v>201</v>
      </c>
      <c r="H2017" s="310">
        <v>0.13120000000000001</v>
      </c>
      <c r="I2017" s="309">
        <v>26.27</v>
      </c>
      <c r="J2017" s="309">
        <v>3.44</v>
      </c>
    </row>
    <row r="2018" spans="1:10" ht="25" x14ac:dyDescent="0.35">
      <c r="A2018" s="306" t="s">
        <v>251</v>
      </c>
      <c r="B2018" s="308" t="s">
        <v>1596</v>
      </c>
      <c r="C2018" s="306" t="s">
        <v>200</v>
      </c>
      <c r="D2018" s="306" t="s">
        <v>1597</v>
      </c>
      <c r="E2018" s="465" t="s">
        <v>254</v>
      </c>
      <c r="F2018" s="465"/>
      <c r="G2018" s="307" t="s">
        <v>201</v>
      </c>
      <c r="H2018" s="310">
        <v>0.13120000000000001</v>
      </c>
      <c r="I2018" s="309">
        <v>33.799999999999997</v>
      </c>
      <c r="J2018" s="309">
        <v>4.43</v>
      </c>
    </row>
    <row r="2019" spans="1:10" ht="25" x14ac:dyDescent="0.35">
      <c r="A2019" s="311" t="s">
        <v>260</v>
      </c>
      <c r="B2019" s="313" t="s">
        <v>2185</v>
      </c>
      <c r="C2019" s="311" t="s">
        <v>200</v>
      </c>
      <c r="D2019" s="311" t="s">
        <v>2186</v>
      </c>
      <c r="E2019" s="463" t="s">
        <v>263</v>
      </c>
      <c r="F2019" s="463"/>
      <c r="G2019" s="312" t="s">
        <v>226</v>
      </c>
      <c r="H2019" s="315">
        <v>1</v>
      </c>
      <c r="I2019" s="314">
        <v>5.18</v>
      </c>
      <c r="J2019" s="314">
        <v>5.18</v>
      </c>
    </row>
    <row r="2020" spans="1:10" x14ac:dyDescent="0.35">
      <c r="A2020" s="311" t="s">
        <v>260</v>
      </c>
      <c r="B2020" s="313" t="s">
        <v>2117</v>
      </c>
      <c r="C2020" s="311" t="s">
        <v>200</v>
      </c>
      <c r="D2020" s="311" t="s">
        <v>2118</v>
      </c>
      <c r="E2020" s="463" t="s">
        <v>263</v>
      </c>
      <c r="F2020" s="463"/>
      <c r="G2020" s="312" t="s">
        <v>226</v>
      </c>
      <c r="H2020" s="315">
        <v>3.15E-2</v>
      </c>
      <c r="I2020" s="314">
        <v>2.08</v>
      </c>
      <c r="J2020" s="314">
        <v>6.5519999999999995E-2</v>
      </c>
    </row>
    <row r="2021" spans="1:10" ht="25" x14ac:dyDescent="0.35">
      <c r="A2021" s="311" t="s">
        <v>260</v>
      </c>
      <c r="B2021" s="313" t="s">
        <v>2121</v>
      </c>
      <c r="C2021" s="311" t="s">
        <v>200</v>
      </c>
      <c r="D2021" s="311" t="s">
        <v>2122</v>
      </c>
      <c r="E2021" s="463" t="s">
        <v>263</v>
      </c>
      <c r="F2021" s="463"/>
      <c r="G2021" s="312" t="s">
        <v>226</v>
      </c>
      <c r="H2021" s="315">
        <v>7.0000000000000001E-3</v>
      </c>
      <c r="I2021" s="314">
        <v>72.349999999999994</v>
      </c>
      <c r="J2021" s="314">
        <v>0.50644999999999996</v>
      </c>
    </row>
    <row r="2022" spans="1:10" ht="25" x14ac:dyDescent="0.35">
      <c r="A2022" s="311" t="s">
        <v>260</v>
      </c>
      <c r="B2022" s="313" t="s">
        <v>2124</v>
      </c>
      <c r="C2022" s="311" t="s">
        <v>200</v>
      </c>
      <c r="D2022" s="311" t="s">
        <v>2125</v>
      </c>
      <c r="E2022" s="463" t="s">
        <v>263</v>
      </c>
      <c r="F2022" s="463"/>
      <c r="G2022" s="312" t="s">
        <v>226</v>
      </c>
      <c r="H2022" s="315">
        <v>5.8999999999999999E-3</v>
      </c>
      <c r="I2022" s="314">
        <v>63.86</v>
      </c>
      <c r="J2022" s="314">
        <v>0.376774</v>
      </c>
    </row>
    <row r="2023" spans="1:10" x14ac:dyDescent="0.35">
      <c r="A2023" s="316"/>
      <c r="B2023" s="316"/>
      <c r="C2023" s="316"/>
      <c r="D2023" s="316"/>
      <c r="E2023" s="316" t="s">
        <v>275</v>
      </c>
      <c r="F2023" s="317">
        <v>5.49</v>
      </c>
      <c r="G2023" s="316" t="s">
        <v>276</v>
      </c>
      <c r="H2023" s="317">
        <v>0</v>
      </c>
      <c r="I2023" s="316" t="s">
        <v>277</v>
      </c>
      <c r="J2023" s="317">
        <v>5.49</v>
      </c>
    </row>
    <row r="2024" spans="1:10" x14ac:dyDescent="0.35">
      <c r="A2024" s="316"/>
      <c r="B2024" s="316"/>
      <c r="C2024" s="316"/>
      <c r="D2024" s="316"/>
      <c r="E2024" s="316" t="s">
        <v>278</v>
      </c>
      <c r="F2024" s="317">
        <v>2.9</v>
      </c>
      <c r="G2024" s="316"/>
      <c r="H2024" s="464" t="s">
        <v>279</v>
      </c>
      <c r="I2024" s="464"/>
      <c r="J2024" s="317">
        <v>16.88</v>
      </c>
    </row>
    <row r="2025" spans="1:10" ht="15" thickBot="1" x14ac:dyDescent="0.4">
      <c r="A2025" s="333"/>
      <c r="B2025" s="333"/>
      <c r="C2025" s="333"/>
      <c r="D2025" s="333"/>
      <c r="E2025" s="333"/>
      <c r="F2025" s="333"/>
      <c r="G2025" s="333"/>
      <c r="H2025" s="335"/>
      <c r="I2025" s="333"/>
      <c r="J2025" s="334"/>
    </row>
    <row r="2026" spans="1:10" ht="15" thickTop="1" x14ac:dyDescent="0.35">
      <c r="A2026" s="332"/>
      <c r="B2026" s="332"/>
      <c r="C2026" s="332"/>
      <c r="D2026" s="332"/>
      <c r="E2026" s="332"/>
      <c r="F2026" s="332"/>
      <c r="G2026" s="332"/>
      <c r="H2026" s="332"/>
      <c r="I2026" s="332"/>
      <c r="J2026" s="332"/>
    </row>
    <row r="2027" spans="1:10" x14ac:dyDescent="0.35">
      <c r="A2027" s="298" t="s">
        <v>894</v>
      </c>
      <c r="B2027" s="300" t="s">
        <v>3</v>
      </c>
      <c r="C2027" s="298" t="s">
        <v>4</v>
      </c>
      <c r="D2027" s="298" t="s">
        <v>5</v>
      </c>
      <c r="E2027" s="461" t="s">
        <v>249</v>
      </c>
      <c r="F2027" s="461"/>
      <c r="G2027" s="299" t="s">
        <v>6</v>
      </c>
      <c r="H2027" s="300" t="s">
        <v>7</v>
      </c>
      <c r="I2027" s="300" t="s">
        <v>8</v>
      </c>
      <c r="J2027" s="300" t="s">
        <v>10</v>
      </c>
    </row>
    <row r="2028" spans="1:10" ht="25" x14ac:dyDescent="0.35">
      <c r="A2028" s="301" t="s">
        <v>246</v>
      </c>
      <c r="B2028" s="303" t="s">
        <v>895</v>
      </c>
      <c r="C2028" s="301" t="s">
        <v>214</v>
      </c>
      <c r="D2028" s="301" t="s">
        <v>896</v>
      </c>
      <c r="E2028" s="462" t="s">
        <v>280</v>
      </c>
      <c r="F2028" s="462"/>
      <c r="G2028" s="302" t="s">
        <v>226</v>
      </c>
      <c r="H2028" s="305">
        <v>1</v>
      </c>
      <c r="I2028" s="304">
        <v>14434.89</v>
      </c>
      <c r="J2028" s="304">
        <v>14434.89</v>
      </c>
    </row>
    <row r="2029" spans="1:10" ht="25" x14ac:dyDescent="0.35">
      <c r="A2029" s="306" t="s">
        <v>251</v>
      </c>
      <c r="B2029" s="308" t="s">
        <v>1596</v>
      </c>
      <c r="C2029" s="306" t="s">
        <v>200</v>
      </c>
      <c r="D2029" s="306" t="s">
        <v>1597</v>
      </c>
      <c r="E2029" s="465" t="s">
        <v>254</v>
      </c>
      <c r="F2029" s="465"/>
      <c r="G2029" s="307" t="s">
        <v>201</v>
      </c>
      <c r="H2029" s="310">
        <v>3.5059999999999998</v>
      </c>
      <c r="I2029" s="309">
        <v>33.799999999999997</v>
      </c>
      <c r="J2029" s="309">
        <v>118.5</v>
      </c>
    </row>
    <row r="2030" spans="1:10" ht="25" x14ac:dyDescent="0.35">
      <c r="A2030" s="306" t="s">
        <v>251</v>
      </c>
      <c r="B2030" s="308" t="s">
        <v>1598</v>
      </c>
      <c r="C2030" s="306" t="s">
        <v>200</v>
      </c>
      <c r="D2030" s="306" t="s">
        <v>1599</v>
      </c>
      <c r="E2030" s="465" t="s">
        <v>254</v>
      </c>
      <c r="F2030" s="465"/>
      <c r="G2030" s="307" t="s">
        <v>201</v>
      </c>
      <c r="H2030" s="310">
        <v>5.26</v>
      </c>
      <c r="I2030" s="309">
        <v>26.27</v>
      </c>
      <c r="J2030" s="309">
        <v>138.18</v>
      </c>
    </row>
    <row r="2031" spans="1:10" ht="25" x14ac:dyDescent="0.35">
      <c r="A2031" s="311" t="s">
        <v>260</v>
      </c>
      <c r="B2031" s="313" t="s">
        <v>2187</v>
      </c>
      <c r="C2031" s="311" t="s">
        <v>214</v>
      </c>
      <c r="D2031" s="311" t="s">
        <v>896</v>
      </c>
      <c r="E2031" s="463" t="s">
        <v>1576</v>
      </c>
      <c r="F2031" s="463"/>
      <c r="G2031" s="312" t="s">
        <v>1834</v>
      </c>
      <c r="H2031" s="315">
        <v>1</v>
      </c>
      <c r="I2031" s="314">
        <v>14178.21</v>
      </c>
      <c r="J2031" s="314">
        <v>14178.21</v>
      </c>
    </row>
    <row r="2032" spans="1:10" x14ac:dyDescent="0.35">
      <c r="A2032" s="316"/>
      <c r="B2032" s="316"/>
      <c r="C2032" s="316"/>
      <c r="D2032" s="316"/>
      <c r="E2032" s="316" t="s">
        <v>275</v>
      </c>
      <c r="F2032" s="317">
        <v>177.07</v>
      </c>
      <c r="G2032" s="316" t="s">
        <v>276</v>
      </c>
      <c r="H2032" s="317">
        <v>0</v>
      </c>
      <c r="I2032" s="316" t="s">
        <v>277</v>
      </c>
      <c r="J2032" s="317">
        <v>177.07</v>
      </c>
    </row>
    <row r="2033" spans="1:10" x14ac:dyDescent="0.35">
      <c r="A2033" s="316"/>
      <c r="B2033" s="316"/>
      <c r="C2033" s="316"/>
      <c r="D2033" s="316"/>
      <c r="E2033" s="316" t="s">
        <v>278</v>
      </c>
      <c r="F2033" s="317">
        <v>3003.9</v>
      </c>
      <c r="G2033" s="316"/>
      <c r="H2033" s="464" t="s">
        <v>279</v>
      </c>
      <c r="I2033" s="464"/>
      <c r="J2033" s="317">
        <v>17438.79</v>
      </c>
    </row>
    <row r="2034" spans="1:10" ht="15" thickBot="1" x14ac:dyDescent="0.4">
      <c r="A2034" s="333"/>
      <c r="B2034" s="333"/>
      <c r="C2034" s="333"/>
      <c r="D2034" s="333"/>
      <c r="E2034" s="333"/>
      <c r="F2034" s="333"/>
      <c r="G2034" s="333"/>
      <c r="H2034" s="335"/>
      <c r="I2034" s="333"/>
      <c r="J2034" s="334"/>
    </row>
    <row r="2035" spans="1:10" ht="15" thickTop="1" x14ac:dyDescent="0.35">
      <c r="A2035" s="332"/>
      <c r="B2035" s="332"/>
      <c r="C2035" s="332"/>
      <c r="D2035" s="332"/>
      <c r="E2035" s="332"/>
      <c r="F2035" s="332"/>
      <c r="G2035" s="332"/>
      <c r="H2035" s="332"/>
      <c r="I2035" s="332"/>
      <c r="J2035" s="332"/>
    </row>
    <row r="2036" spans="1:10" x14ac:dyDescent="0.35">
      <c r="A2036" s="298" t="s">
        <v>897</v>
      </c>
      <c r="B2036" s="300" t="s">
        <v>3</v>
      </c>
      <c r="C2036" s="298" t="s">
        <v>4</v>
      </c>
      <c r="D2036" s="298" t="s">
        <v>5</v>
      </c>
      <c r="E2036" s="461" t="s">
        <v>249</v>
      </c>
      <c r="F2036" s="461"/>
      <c r="G2036" s="299" t="s">
        <v>6</v>
      </c>
      <c r="H2036" s="300" t="s">
        <v>7</v>
      </c>
      <c r="I2036" s="300" t="s">
        <v>8</v>
      </c>
      <c r="J2036" s="300" t="s">
        <v>10</v>
      </c>
    </row>
    <row r="2037" spans="1:10" ht="25" x14ac:dyDescent="0.35">
      <c r="A2037" s="301" t="s">
        <v>246</v>
      </c>
      <c r="B2037" s="303" t="s">
        <v>898</v>
      </c>
      <c r="C2037" s="301" t="s">
        <v>214</v>
      </c>
      <c r="D2037" s="301" t="s">
        <v>899</v>
      </c>
      <c r="E2037" s="462" t="s">
        <v>280</v>
      </c>
      <c r="F2037" s="462"/>
      <c r="G2037" s="302" t="s">
        <v>226</v>
      </c>
      <c r="H2037" s="305">
        <v>1</v>
      </c>
      <c r="I2037" s="304">
        <v>41386.339999999997</v>
      </c>
      <c r="J2037" s="304">
        <v>41386.339999999997</v>
      </c>
    </row>
    <row r="2038" spans="1:10" ht="25" x14ac:dyDescent="0.35">
      <c r="A2038" s="306" t="s">
        <v>251</v>
      </c>
      <c r="B2038" s="308" t="s">
        <v>1596</v>
      </c>
      <c r="C2038" s="306" t="s">
        <v>200</v>
      </c>
      <c r="D2038" s="306" t="s">
        <v>1597</v>
      </c>
      <c r="E2038" s="465" t="s">
        <v>254</v>
      </c>
      <c r="F2038" s="465"/>
      <c r="G2038" s="307" t="s">
        <v>201</v>
      </c>
      <c r="H2038" s="310">
        <v>1</v>
      </c>
      <c r="I2038" s="309">
        <v>33.799999999999997</v>
      </c>
      <c r="J2038" s="309">
        <v>33.799999999999997</v>
      </c>
    </row>
    <row r="2039" spans="1:10" ht="25" x14ac:dyDescent="0.35">
      <c r="A2039" s="306" t="s">
        <v>251</v>
      </c>
      <c r="B2039" s="308" t="s">
        <v>1598</v>
      </c>
      <c r="C2039" s="306" t="s">
        <v>200</v>
      </c>
      <c r="D2039" s="306" t="s">
        <v>1599</v>
      </c>
      <c r="E2039" s="465" t="s">
        <v>254</v>
      </c>
      <c r="F2039" s="465"/>
      <c r="G2039" s="307" t="s">
        <v>201</v>
      </c>
      <c r="H2039" s="310">
        <v>2</v>
      </c>
      <c r="I2039" s="309">
        <v>26.27</v>
      </c>
      <c r="J2039" s="309">
        <v>52.54</v>
      </c>
    </row>
    <row r="2040" spans="1:10" ht="25" x14ac:dyDescent="0.35">
      <c r="A2040" s="311" t="s">
        <v>260</v>
      </c>
      <c r="B2040" s="313" t="s">
        <v>2188</v>
      </c>
      <c r="C2040" s="311" t="s">
        <v>214</v>
      </c>
      <c r="D2040" s="311" t="s">
        <v>2189</v>
      </c>
      <c r="E2040" s="463" t="s">
        <v>1986</v>
      </c>
      <c r="F2040" s="463"/>
      <c r="G2040" s="312" t="s">
        <v>226</v>
      </c>
      <c r="H2040" s="315">
        <v>1</v>
      </c>
      <c r="I2040" s="314">
        <v>41300</v>
      </c>
      <c r="J2040" s="314">
        <v>41300</v>
      </c>
    </row>
    <row r="2041" spans="1:10" x14ac:dyDescent="0.35">
      <c r="A2041" s="316"/>
      <c r="B2041" s="316"/>
      <c r="C2041" s="316"/>
      <c r="D2041" s="316"/>
      <c r="E2041" s="316" t="s">
        <v>275</v>
      </c>
      <c r="F2041" s="317">
        <v>59.1</v>
      </c>
      <c r="G2041" s="316" t="s">
        <v>276</v>
      </c>
      <c r="H2041" s="317">
        <v>0</v>
      </c>
      <c r="I2041" s="316" t="s">
        <v>277</v>
      </c>
      <c r="J2041" s="317">
        <v>59.1</v>
      </c>
    </row>
    <row r="2042" spans="1:10" x14ac:dyDescent="0.35">
      <c r="A2042" s="316"/>
      <c r="B2042" s="316"/>
      <c r="C2042" s="316"/>
      <c r="D2042" s="316"/>
      <c r="E2042" s="316" t="s">
        <v>278</v>
      </c>
      <c r="F2042" s="317">
        <v>8612.49</v>
      </c>
      <c r="G2042" s="316"/>
      <c r="H2042" s="464" t="s">
        <v>279</v>
      </c>
      <c r="I2042" s="464"/>
      <c r="J2042" s="317">
        <v>49998.83</v>
      </c>
    </row>
    <row r="2043" spans="1:10" ht="15" thickBot="1" x14ac:dyDescent="0.4">
      <c r="A2043" s="333"/>
      <c r="B2043" s="333"/>
      <c r="C2043" s="333"/>
      <c r="D2043" s="333"/>
      <c r="E2043" s="333"/>
      <c r="F2043" s="333"/>
      <c r="G2043" s="333"/>
      <c r="H2043" s="335"/>
      <c r="I2043" s="333"/>
      <c r="J2043" s="334"/>
    </row>
    <row r="2044" spans="1:10" ht="15" thickTop="1" x14ac:dyDescent="0.35">
      <c r="A2044" s="332"/>
      <c r="B2044" s="332"/>
      <c r="C2044" s="332"/>
      <c r="D2044" s="332"/>
      <c r="E2044" s="332"/>
      <c r="F2044" s="332"/>
      <c r="G2044" s="332"/>
      <c r="H2044" s="332"/>
      <c r="I2044" s="332"/>
      <c r="J2044" s="332"/>
    </row>
    <row r="2045" spans="1:10" x14ac:dyDescent="0.35">
      <c r="A2045" s="298" t="s">
        <v>900</v>
      </c>
      <c r="B2045" s="300" t="s">
        <v>3</v>
      </c>
      <c r="C2045" s="298" t="s">
        <v>4</v>
      </c>
      <c r="D2045" s="298" t="s">
        <v>5</v>
      </c>
      <c r="E2045" s="461" t="s">
        <v>249</v>
      </c>
      <c r="F2045" s="461"/>
      <c r="G2045" s="299" t="s">
        <v>6</v>
      </c>
      <c r="H2045" s="300" t="s">
        <v>7</v>
      </c>
      <c r="I2045" s="300" t="s">
        <v>8</v>
      </c>
      <c r="J2045" s="300" t="s">
        <v>10</v>
      </c>
    </row>
    <row r="2046" spans="1:10" ht="37.5" x14ac:dyDescent="0.35">
      <c r="A2046" s="301" t="s">
        <v>246</v>
      </c>
      <c r="B2046" s="303" t="s">
        <v>901</v>
      </c>
      <c r="C2046" s="301" t="s">
        <v>200</v>
      </c>
      <c r="D2046" s="301" t="s">
        <v>902</v>
      </c>
      <c r="E2046" s="462" t="s">
        <v>2112</v>
      </c>
      <c r="F2046" s="462"/>
      <c r="G2046" s="302" t="s">
        <v>226</v>
      </c>
      <c r="H2046" s="305">
        <v>1</v>
      </c>
      <c r="I2046" s="304">
        <v>39.11</v>
      </c>
      <c r="J2046" s="304">
        <v>39.11</v>
      </c>
    </row>
    <row r="2047" spans="1:10" ht="25" x14ac:dyDescent="0.35">
      <c r="A2047" s="306" t="s">
        <v>251</v>
      </c>
      <c r="B2047" s="308" t="s">
        <v>1598</v>
      </c>
      <c r="C2047" s="306" t="s">
        <v>200</v>
      </c>
      <c r="D2047" s="306" t="s">
        <v>1599</v>
      </c>
      <c r="E2047" s="465" t="s">
        <v>254</v>
      </c>
      <c r="F2047" s="465"/>
      <c r="G2047" s="307" t="s">
        <v>201</v>
      </c>
      <c r="H2047" s="310">
        <v>7.9500000000000001E-2</v>
      </c>
      <c r="I2047" s="309">
        <v>26.27</v>
      </c>
      <c r="J2047" s="309">
        <v>2.08</v>
      </c>
    </row>
    <row r="2048" spans="1:10" ht="25" x14ac:dyDescent="0.35">
      <c r="A2048" s="306" t="s">
        <v>251</v>
      </c>
      <c r="B2048" s="308" t="s">
        <v>1596</v>
      </c>
      <c r="C2048" s="306" t="s">
        <v>200</v>
      </c>
      <c r="D2048" s="306" t="s">
        <v>1597</v>
      </c>
      <c r="E2048" s="465" t="s">
        <v>254</v>
      </c>
      <c r="F2048" s="465"/>
      <c r="G2048" s="307" t="s">
        <v>201</v>
      </c>
      <c r="H2048" s="310">
        <v>7.9500000000000001E-2</v>
      </c>
      <c r="I2048" s="309">
        <v>33.799999999999997</v>
      </c>
      <c r="J2048" s="309">
        <v>2.68</v>
      </c>
    </row>
    <row r="2049" spans="1:10" ht="25" x14ac:dyDescent="0.35">
      <c r="A2049" s="311" t="s">
        <v>260</v>
      </c>
      <c r="B2049" s="313" t="s">
        <v>2190</v>
      </c>
      <c r="C2049" s="311" t="s">
        <v>200</v>
      </c>
      <c r="D2049" s="311" t="s">
        <v>2191</v>
      </c>
      <c r="E2049" s="463" t="s">
        <v>263</v>
      </c>
      <c r="F2049" s="463"/>
      <c r="G2049" s="312" t="s">
        <v>226</v>
      </c>
      <c r="H2049" s="315">
        <v>1</v>
      </c>
      <c r="I2049" s="314">
        <v>32.83</v>
      </c>
      <c r="J2049" s="314">
        <v>32.83</v>
      </c>
    </row>
    <row r="2050" spans="1:10" ht="25" x14ac:dyDescent="0.35">
      <c r="A2050" s="311" t="s">
        <v>260</v>
      </c>
      <c r="B2050" s="313" t="s">
        <v>2121</v>
      </c>
      <c r="C2050" s="311" t="s">
        <v>200</v>
      </c>
      <c r="D2050" s="311" t="s">
        <v>2122</v>
      </c>
      <c r="E2050" s="463" t="s">
        <v>263</v>
      </c>
      <c r="F2050" s="463"/>
      <c r="G2050" s="312" t="s">
        <v>226</v>
      </c>
      <c r="H2050" s="315">
        <v>9.4999999999999998E-3</v>
      </c>
      <c r="I2050" s="314">
        <v>72.349999999999994</v>
      </c>
      <c r="J2050" s="314">
        <v>0.68732499999999996</v>
      </c>
    </row>
    <row r="2051" spans="1:10" x14ac:dyDescent="0.35">
      <c r="A2051" s="311" t="s">
        <v>260</v>
      </c>
      <c r="B2051" s="313" t="s">
        <v>2117</v>
      </c>
      <c r="C2051" s="311" t="s">
        <v>200</v>
      </c>
      <c r="D2051" s="311" t="s">
        <v>2118</v>
      </c>
      <c r="E2051" s="463" t="s">
        <v>263</v>
      </c>
      <c r="F2051" s="463"/>
      <c r="G2051" s="312" t="s">
        <v>226</v>
      </c>
      <c r="H2051" s="315">
        <v>8.0000000000000002E-3</v>
      </c>
      <c r="I2051" s="314">
        <v>2.08</v>
      </c>
      <c r="J2051" s="314">
        <v>1.6639999999999999E-2</v>
      </c>
    </row>
    <row r="2052" spans="1:10" x14ac:dyDescent="0.35">
      <c r="A2052" s="311" t="s">
        <v>260</v>
      </c>
      <c r="B2052" s="313" t="s">
        <v>2119</v>
      </c>
      <c r="C2052" s="311" t="s">
        <v>200</v>
      </c>
      <c r="D2052" s="311" t="s">
        <v>2120</v>
      </c>
      <c r="E2052" s="463" t="s">
        <v>263</v>
      </c>
      <c r="F2052" s="463"/>
      <c r="G2052" s="312" t="s">
        <v>226</v>
      </c>
      <c r="H2052" s="315">
        <v>0.04</v>
      </c>
      <c r="I2052" s="314">
        <v>20.84</v>
      </c>
      <c r="J2052" s="314">
        <v>0.83360000000000001</v>
      </c>
    </row>
    <row r="2053" spans="1:10" x14ac:dyDescent="0.35">
      <c r="A2053" s="316"/>
      <c r="B2053" s="316"/>
      <c r="C2053" s="316"/>
      <c r="D2053" s="316"/>
      <c r="E2053" s="316" t="s">
        <v>275</v>
      </c>
      <c r="F2053" s="317">
        <v>3.32</v>
      </c>
      <c r="G2053" s="316" t="s">
        <v>276</v>
      </c>
      <c r="H2053" s="317">
        <v>0</v>
      </c>
      <c r="I2053" s="316" t="s">
        <v>277</v>
      </c>
      <c r="J2053" s="317">
        <v>3.32</v>
      </c>
    </row>
    <row r="2054" spans="1:10" x14ac:dyDescent="0.35">
      <c r="A2054" s="316"/>
      <c r="B2054" s="316"/>
      <c r="C2054" s="316"/>
      <c r="D2054" s="316"/>
      <c r="E2054" s="316" t="s">
        <v>278</v>
      </c>
      <c r="F2054" s="317">
        <v>8.1300000000000008</v>
      </c>
      <c r="G2054" s="316"/>
      <c r="H2054" s="464" t="s">
        <v>279</v>
      </c>
      <c r="I2054" s="464"/>
      <c r="J2054" s="317">
        <v>47.24</v>
      </c>
    </row>
    <row r="2055" spans="1:10" ht="15" thickBot="1" x14ac:dyDescent="0.4">
      <c r="A2055" s="333"/>
      <c r="B2055" s="333"/>
      <c r="C2055" s="333"/>
      <c r="D2055" s="333"/>
      <c r="E2055" s="333"/>
      <c r="F2055" s="333"/>
      <c r="G2055" s="333"/>
      <c r="H2055" s="335"/>
      <c r="I2055" s="333"/>
      <c r="J2055" s="334"/>
    </row>
    <row r="2056" spans="1:10" ht="15" thickTop="1" x14ac:dyDescent="0.35">
      <c r="A2056" s="332"/>
      <c r="B2056" s="332"/>
      <c r="C2056" s="332"/>
      <c r="D2056" s="332"/>
      <c r="E2056" s="332"/>
      <c r="F2056" s="332"/>
      <c r="G2056" s="332"/>
      <c r="H2056" s="332"/>
      <c r="I2056" s="332"/>
      <c r="J2056" s="332"/>
    </row>
    <row r="2057" spans="1:10" x14ac:dyDescent="0.35">
      <c r="A2057" s="298" t="s">
        <v>903</v>
      </c>
      <c r="B2057" s="300" t="s">
        <v>3</v>
      </c>
      <c r="C2057" s="298" t="s">
        <v>4</v>
      </c>
      <c r="D2057" s="298" t="s">
        <v>5</v>
      </c>
      <c r="E2057" s="461" t="s">
        <v>249</v>
      </c>
      <c r="F2057" s="461"/>
      <c r="G2057" s="299" t="s">
        <v>6</v>
      </c>
      <c r="H2057" s="300" t="s">
        <v>7</v>
      </c>
      <c r="I2057" s="300" t="s">
        <v>8</v>
      </c>
      <c r="J2057" s="300" t="s">
        <v>10</v>
      </c>
    </row>
    <row r="2058" spans="1:10" ht="37.5" x14ac:dyDescent="0.35">
      <c r="A2058" s="301" t="s">
        <v>246</v>
      </c>
      <c r="B2058" s="303" t="s">
        <v>904</v>
      </c>
      <c r="C2058" s="301" t="s">
        <v>200</v>
      </c>
      <c r="D2058" s="301" t="s">
        <v>905</v>
      </c>
      <c r="E2058" s="462" t="s">
        <v>2130</v>
      </c>
      <c r="F2058" s="462"/>
      <c r="G2058" s="302" t="s">
        <v>226</v>
      </c>
      <c r="H2058" s="305">
        <v>1</v>
      </c>
      <c r="I2058" s="304">
        <v>17.43</v>
      </c>
      <c r="J2058" s="304">
        <v>17.43</v>
      </c>
    </row>
    <row r="2059" spans="1:10" ht="25" x14ac:dyDescent="0.35">
      <c r="A2059" s="306" t="s">
        <v>251</v>
      </c>
      <c r="B2059" s="308" t="s">
        <v>1596</v>
      </c>
      <c r="C2059" s="306" t="s">
        <v>200</v>
      </c>
      <c r="D2059" s="306" t="s">
        <v>1597</v>
      </c>
      <c r="E2059" s="465" t="s">
        <v>254</v>
      </c>
      <c r="F2059" s="465"/>
      <c r="G2059" s="307" t="s">
        <v>201</v>
      </c>
      <c r="H2059" s="310">
        <v>0.16209999999999999</v>
      </c>
      <c r="I2059" s="309">
        <v>33.799999999999997</v>
      </c>
      <c r="J2059" s="309">
        <v>5.47</v>
      </c>
    </row>
    <row r="2060" spans="1:10" ht="25" x14ac:dyDescent="0.35">
      <c r="A2060" s="306" t="s">
        <v>251</v>
      </c>
      <c r="B2060" s="308" t="s">
        <v>1598</v>
      </c>
      <c r="C2060" s="306" t="s">
        <v>200</v>
      </c>
      <c r="D2060" s="306" t="s">
        <v>1599</v>
      </c>
      <c r="E2060" s="465" t="s">
        <v>254</v>
      </c>
      <c r="F2060" s="465"/>
      <c r="G2060" s="307" t="s">
        <v>201</v>
      </c>
      <c r="H2060" s="310">
        <v>0.16209999999999999</v>
      </c>
      <c r="I2060" s="309">
        <v>26.27</v>
      </c>
      <c r="J2060" s="309">
        <v>4.25</v>
      </c>
    </row>
    <row r="2061" spans="1:10" ht="25" x14ac:dyDescent="0.35">
      <c r="A2061" s="311" t="s">
        <v>260</v>
      </c>
      <c r="B2061" s="313" t="s">
        <v>2121</v>
      </c>
      <c r="C2061" s="311" t="s">
        <v>200</v>
      </c>
      <c r="D2061" s="311" t="s">
        <v>2122</v>
      </c>
      <c r="E2061" s="463" t="s">
        <v>263</v>
      </c>
      <c r="F2061" s="463"/>
      <c r="G2061" s="312" t="s">
        <v>226</v>
      </c>
      <c r="H2061" s="315">
        <v>1.0999999999999999E-2</v>
      </c>
      <c r="I2061" s="314">
        <v>72.349999999999994</v>
      </c>
      <c r="J2061" s="314">
        <v>0.79584999999999995</v>
      </c>
    </row>
    <row r="2062" spans="1:10" ht="25" x14ac:dyDescent="0.35">
      <c r="A2062" s="311" t="s">
        <v>260</v>
      </c>
      <c r="B2062" s="313" t="s">
        <v>2124</v>
      </c>
      <c r="C2062" s="311" t="s">
        <v>200</v>
      </c>
      <c r="D2062" s="311" t="s">
        <v>2125</v>
      </c>
      <c r="E2062" s="463" t="s">
        <v>263</v>
      </c>
      <c r="F2062" s="463"/>
      <c r="G2062" s="312" t="s">
        <v>226</v>
      </c>
      <c r="H2062" s="315">
        <v>9.4000000000000004E-3</v>
      </c>
      <c r="I2062" s="314">
        <v>63.86</v>
      </c>
      <c r="J2062" s="314">
        <v>0.60028400000000004</v>
      </c>
    </row>
    <row r="2063" spans="1:10" ht="25" x14ac:dyDescent="0.35">
      <c r="A2063" s="311" t="s">
        <v>260</v>
      </c>
      <c r="B2063" s="313" t="s">
        <v>2192</v>
      </c>
      <c r="C2063" s="311" t="s">
        <v>200</v>
      </c>
      <c r="D2063" s="311" t="s">
        <v>2193</v>
      </c>
      <c r="E2063" s="463" t="s">
        <v>263</v>
      </c>
      <c r="F2063" s="463"/>
      <c r="G2063" s="312" t="s">
        <v>226</v>
      </c>
      <c r="H2063" s="315">
        <v>1</v>
      </c>
      <c r="I2063" s="314">
        <v>6.25</v>
      </c>
      <c r="J2063" s="314">
        <v>6.25</v>
      </c>
    </row>
    <row r="2064" spans="1:10" x14ac:dyDescent="0.35">
      <c r="A2064" s="311" t="s">
        <v>260</v>
      </c>
      <c r="B2064" s="313" t="s">
        <v>2117</v>
      </c>
      <c r="C2064" s="311" t="s">
        <v>200</v>
      </c>
      <c r="D2064" s="311" t="s">
        <v>2118</v>
      </c>
      <c r="E2064" s="463" t="s">
        <v>263</v>
      </c>
      <c r="F2064" s="463"/>
      <c r="G2064" s="312" t="s">
        <v>226</v>
      </c>
      <c r="H2064" s="315">
        <v>3.5999999999999997E-2</v>
      </c>
      <c r="I2064" s="314">
        <v>2.08</v>
      </c>
      <c r="J2064" s="314">
        <v>7.4880000000000002E-2</v>
      </c>
    </row>
    <row r="2065" spans="1:10" x14ac:dyDescent="0.35">
      <c r="A2065" s="316"/>
      <c r="B2065" s="316"/>
      <c r="C2065" s="316"/>
      <c r="D2065" s="316"/>
      <c r="E2065" s="316" t="s">
        <v>275</v>
      </c>
      <c r="F2065" s="317">
        <v>6.78</v>
      </c>
      <c r="G2065" s="316" t="s">
        <v>276</v>
      </c>
      <c r="H2065" s="317">
        <v>0</v>
      </c>
      <c r="I2065" s="316" t="s">
        <v>277</v>
      </c>
      <c r="J2065" s="317">
        <v>6.78</v>
      </c>
    </row>
    <row r="2066" spans="1:10" x14ac:dyDescent="0.35">
      <c r="A2066" s="316"/>
      <c r="B2066" s="316"/>
      <c r="C2066" s="316"/>
      <c r="D2066" s="316"/>
      <c r="E2066" s="316" t="s">
        <v>278</v>
      </c>
      <c r="F2066" s="317">
        <v>3.62</v>
      </c>
      <c r="G2066" s="316"/>
      <c r="H2066" s="464" t="s">
        <v>279</v>
      </c>
      <c r="I2066" s="464"/>
      <c r="J2066" s="317">
        <v>21.05</v>
      </c>
    </row>
    <row r="2067" spans="1:10" ht="15" thickBot="1" x14ac:dyDescent="0.4">
      <c r="A2067" s="333"/>
      <c r="B2067" s="333"/>
      <c r="C2067" s="333"/>
      <c r="D2067" s="333"/>
      <c r="E2067" s="333"/>
      <c r="F2067" s="333"/>
      <c r="G2067" s="333"/>
      <c r="H2067" s="335"/>
      <c r="I2067" s="333"/>
      <c r="J2067" s="334"/>
    </row>
    <row r="2068" spans="1:10" ht="15" thickTop="1" x14ac:dyDescent="0.35">
      <c r="A2068" s="332"/>
      <c r="B2068" s="332"/>
      <c r="C2068" s="332"/>
      <c r="D2068" s="332"/>
      <c r="E2068" s="332"/>
      <c r="F2068" s="332"/>
      <c r="G2068" s="332"/>
      <c r="H2068" s="332"/>
      <c r="I2068" s="332"/>
      <c r="J2068" s="332"/>
    </row>
    <row r="2069" spans="1:10" x14ac:dyDescent="0.35">
      <c r="A2069" s="298" t="s">
        <v>906</v>
      </c>
      <c r="B2069" s="300" t="s">
        <v>3</v>
      </c>
      <c r="C2069" s="298" t="s">
        <v>4</v>
      </c>
      <c r="D2069" s="298" t="s">
        <v>5</v>
      </c>
      <c r="E2069" s="461" t="s">
        <v>249</v>
      </c>
      <c r="F2069" s="461"/>
      <c r="G2069" s="299" t="s">
        <v>6</v>
      </c>
      <c r="H2069" s="300" t="s">
        <v>7</v>
      </c>
      <c r="I2069" s="300" t="s">
        <v>8</v>
      </c>
      <c r="J2069" s="300" t="s">
        <v>10</v>
      </c>
    </row>
    <row r="2070" spans="1:10" x14ac:dyDescent="0.35">
      <c r="A2070" s="301" t="s">
        <v>246</v>
      </c>
      <c r="B2070" s="303" t="s">
        <v>907</v>
      </c>
      <c r="C2070" s="301" t="s">
        <v>214</v>
      </c>
      <c r="D2070" s="301" t="s">
        <v>908</v>
      </c>
      <c r="E2070" s="462" t="s">
        <v>280</v>
      </c>
      <c r="F2070" s="462"/>
      <c r="G2070" s="302" t="s">
        <v>226</v>
      </c>
      <c r="H2070" s="305">
        <v>1</v>
      </c>
      <c r="I2070" s="304">
        <v>4940.17</v>
      </c>
      <c r="J2070" s="304">
        <v>4940.17</v>
      </c>
    </row>
    <row r="2071" spans="1:10" ht="25" x14ac:dyDescent="0.35">
      <c r="A2071" s="306" t="s">
        <v>251</v>
      </c>
      <c r="B2071" s="308" t="s">
        <v>1598</v>
      </c>
      <c r="C2071" s="306" t="s">
        <v>200</v>
      </c>
      <c r="D2071" s="306" t="s">
        <v>1599</v>
      </c>
      <c r="E2071" s="465" t="s">
        <v>254</v>
      </c>
      <c r="F2071" s="465"/>
      <c r="G2071" s="307" t="s">
        <v>201</v>
      </c>
      <c r="H2071" s="310">
        <v>5.26</v>
      </c>
      <c r="I2071" s="309">
        <v>26.27</v>
      </c>
      <c r="J2071" s="309">
        <v>138.18</v>
      </c>
    </row>
    <row r="2072" spans="1:10" ht="25" x14ac:dyDescent="0.35">
      <c r="A2072" s="306" t="s">
        <v>251</v>
      </c>
      <c r="B2072" s="308" t="s">
        <v>1596</v>
      </c>
      <c r="C2072" s="306" t="s">
        <v>200</v>
      </c>
      <c r="D2072" s="306" t="s">
        <v>1597</v>
      </c>
      <c r="E2072" s="465" t="s">
        <v>254</v>
      </c>
      <c r="F2072" s="465"/>
      <c r="G2072" s="307" t="s">
        <v>201</v>
      </c>
      <c r="H2072" s="310">
        <v>3.5059999999999998</v>
      </c>
      <c r="I2072" s="309">
        <v>33.799999999999997</v>
      </c>
      <c r="J2072" s="309">
        <v>118.5</v>
      </c>
    </row>
    <row r="2073" spans="1:10" x14ac:dyDescent="0.35">
      <c r="A2073" s="311" t="s">
        <v>260</v>
      </c>
      <c r="B2073" s="313" t="s">
        <v>2194</v>
      </c>
      <c r="C2073" s="311" t="s">
        <v>214</v>
      </c>
      <c r="D2073" s="311" t="s">
        <v>908</v>
      </c>
      <c r="E2073" s="463" t="s">
        <v>263</v>
      </c>
      <c r="F2073" s="463"/>
      <c r="G2073" s="312" t="s">
        <v>1834</v>
      </c>
      <c r="H2073" s="315">
        <v>1</v>
      </c>
      <c r="I2073" s="314">
        <v>4683.49</v>
      </c>
      <c r="J2073" s="314">
        <v>4683.49</v>
      </c>
    </row>
    <row r="2074" spans="1:10" x14ac:dyDescent="0.35">
      <c r="A2074" s="316"/>
      <c r="B2074" s="316"/>
      <c r="C2074" s="316"/>
      <c r="D2074" s="316"/>
      <c r="E2074" s="316" t="s">
        <v>275</v>
      </c>
      <c r="F2074" s="317">
        <v>177.07</v>
      </c>
      <c r="G2074" s="316" t="s">
        <v>276</v>
      </c>
      <c r="H2074" s="317">
        <v>0</v>
      </c>
      <c r="I2074" s="316" t="s">
        <v>277</v>
      </c>
      <c r="J2074" s="317">
        <v>177.07</v>
      </c>
    </row>
    <row r="2075" spans="1:10" x14ac:dyDescent="0.35">
      <c r="A2075" s="316"/>
      <c r="B2075" s="316"/>
      <c r="C2075" s="316"/>
      <c r="D2075" s="316"/>
      <c r="E2075" s="316" t="s">
        <v>278</v>
      </c>
      <c r="F2075" s="317">
        <v>1028.04</v>
      </c>
      <c r="G2075" s="316"/>
      <c r="H2075" s="464" t="s">
        <v>279</v>
      </c>
      <c r="I2075" s="464"/>
      <c r="J2075" s="317">
        <v>5968.21</v>
      </c>
    </row>
    <row r="2076" spans="1:10" ht="15" thickBot="1" x14ac:dyDescent="0.4">
      <c r="A2076" s="333"/>
      <c r="B2076" s="333"/>
      <c r="C2076" s="333"/>
      <c r="D2076" s="333"/>
      <c r="E2076" s="333"/>
      <c r="F2076" s="333"/>
      <c r="G2076" s="333"/>
      <c r="H2076" s="335"/>
      <c r="I2076" s="333"/>
      <c r="J2076" s="334"/>
    </row>
    <row r="2077" spans="1:10" ht="15" thickTop="1" x14ac:dyDescent="0.35">
      <c r="A2077" s="332"/>
      <c r="B2077" s="332"/>
      <c r="C2077" s="332"/>
      <c r="D2077" s="332"/>
      <c r="E2077" s="332"/>
      <c r="F2077" s="332"/>
      <c r="G2077" s="332"/>
      <c r="H2077" s="332"/>
      <c r="I2077" s="332"/>
      <c r="J2077" s="332"/>
    </row>
    <row r="2078" spans="1:10" x14ac:dyDescent="0.35">
      <c r="A2078" s="341" t="s">
        <v>909</v>
      </c>
      <c r="B2078" s="342" t="s">
        <v>3</v>
      </c>
      <c r="C2078" s="341" t="s">
        <v>4</v>
      </c>
      <c r="D2078" s="341" t="s">
        <v>5</v>
      </c>
      <c r="E2078" s="457" t="s">
        <v>249</v>
      </c>
      <c r="F2078" s="457"/>
      <c r="G2078" s="343" t="s">
        <v>6</v>
      </c>
      <c r="H2078" s="342" t="s">
        <v>7</v>
      </c>
      <c r="I2078" s="342" t="s">
        <v>8</v>
      </c>
      <c r="J2078" s="342" t="s">
        <v>10</v>
      </c>
    </row>
    <row r="2079" spans="1:10" ht="50" x14ac:dyDescent="0.35">
      <c r="A2079" s="344" t="s">
        <v>246</v>
      </c>
      <c r="B2079" s="345" t="s">
        <v>910</v>
      </c>
      <c r="C2079" s="344" t="s">
        <v>214</v>
      </c>
      <c r="D2079" s="344" t="s">
        <v>911</v>
      </c>
      <c r="E2079" s="458" t="s">
        <v>2086</v>
      </c>
      <c r="F2079" s="458"/>
      <c r="G2079" s="346" t="s">
        <v>912</v>
      </c>
      <c r="H2079" s="347">
        <v>1</v>
      </c>
      <c r="I2079" s="348">
        <v>4265.47</v>
      </c>
      <c r="J2079" s="348">
        <v>4265.47</v>
      </c>
    </row>
    <row r="2080" spans="1:10" ht="26.5" customHeight="1" x14ac:dyDescent="0.35">
      <c r="A2080" s="349" t="s">
        <v>251</v>
      </c>
      <c r="B2080" s="350" t="s">
        <v>1598</v>
      </c>
      <c r="C2080" s="349" t="s">
        <v>200</v>
      </c>
      <c r="D2080" s="349" t="s">
        <v>1599</v>
      </c>
      <c r="E2080" s="459" t="s">
        <v>254</v>
      </c>
      <c r="F2080" s="459"/>
      <c r="G2080" s="351" t="s">
        <v>201</v>
      </c>
      <c r="H2080" s="352">
        <v>2.5</v>
      </c>
      <c r="I2080" s="353">
        <v>26.27</v>
      </c>
      <c r="J2080" s="353">
        <v>65.67</v>
      </c>
    </row>
    <row r="2081" spans="1:10" ht="26.5" customHeight="1" x14ac:dyDescent="0.35">
      <c r="A2081" s="349" t="s">
        <v>251</v>
      </c>
      <c r="B2081" s="350" t="s">
        <v>1596</v>
      </c>
      <c r="C2081" s="349" t="s">
        <v>200</v>
      </c>
      <c r="D2081" s="349" t="s">
        <v>1597</v>
      </c>
      <c r="E2081" s="459" t="s">
        <v>254</v>
      </c>
      <c r="F2081" s="459"/>
      <c r="G2081" s="351" t="s">
        <v>201</v>
      </c>
      <c r="H2081" s="352">
        <v>1</v>
      </c>
      <c r="I2081" s="353">
        <v>33.799999999999997</v>
      </c>
      <c r="J2081" s="353">
        <v>33.799999999999997</v>
      </c>
    </row>
    <row r="2082" spans="1:10" ht="25" x14ac:dyDescent="0.35">
      <c r="A2082" s="356" t="s">
        <v>260</v>
      </c>
      <c r="B2082" s="357" t="s">
        <v>2856</v>
      </c>
      <c r="C2082" s="356" t="s">
        <v>1803</v>
      </c>
      <c r="D2082" s="356" t="s">
        <v>2857</v>
      </c>
      <c r="E2082" s="475" t="s">
        <v>263</v>
      </c>
      <c r="F2082" s="475"/>
      <c r="G2082" s="358" t="s">
        <v>1834</v>
      </c>
      <c r="H2082" s="359">
        <v>1</v>
      </c>
      <c r="I2082" s="360">
        <v>4166</v>
      </c>
      <c r="J2082" s="360">
        <v>4166</v>
      </c>
    </row>
    <row r="2083" spans="1:10" x14ac:dyDescent="0.35">
      <c r="A2083" s="354"/>
      <c r="B2083" s="354"/>
      <c r="C2083" s="354"/>
      <c r="D2083" s="354"/>
      <c r="E2083" s="354" t="s">
        <v>275</v>
      </c>
      <c r="F2083" s="355">
        <v>67.69</v>
      </c>
      <c r="G2083" s="354" t="s">
        <v>276</v>
      </c>
      <c r="H2083" s="355">
        <v>0</v>
      </c>
      <c r="I2083" s="354" t="s">
        <v>277</v>
      </c>
      <c r="J2083" s="355">
        <v>67.69</v>
      </c>
    </row>
    <row r="2084" spans="1:10" ht="14.5" customHeight="1" x14ac:dyDescent="0.35">
      <c r="A2084" s="354"/>
      <c r="B2084" s="354"/>
      <c r="C2084" s="354"/>
      <c r="D2084" s="354"/>
      <c r="E2084" s="354" t="s">
        <v>278</v>
      </c>
      <c r="F2084" s="355">
        <v>887.64</v>
      </c>
      <c r="G2084" s="354"/>
      <c r="H2084" s="460" t="s">
        <v>279</v>
      </c>
      <c r="I2084" s="460"/>
      <c r="J2084" s="355">
        <v>5153.1099999999997</v>
      </c>
    </row>
    <row r="2085" spans="1:10" ht="15" thickBot="1" x14ac:dyDescent="0.4">
      <c r="A2085" s="333"/>
      <c r="B2085" s="333"/>
      <c r="C2085" s="333"/>
      <c r="D2085" s="333"/>
      <c r="E2085" s="333"/>
      <c r="F2085" s="333"/>
      <c r="G2085" s="333"/>
      <c r="H2085" s="335"/>
      <c r="I2085" s="333"/>
      <c r="J2085" s="334"/>
    </row>
    <row r="2086" spans="1:10" ht="15" thickTop="1" x14ac:dyDescent="0.35">
      <c r="A2086" s="332"/>
      <c r="B2086" s="332"/>
      <c r="C2086" s="332"/>
      <c r="D2086" s="332"/>
      <c r="E2086" s="332"/>
      <c r="F2086" s="332"/>
      <c r="G2086" s="332"/>
      <c r="H2086" s="332"/>
      <c r="I2086" s="332"/>
      <c r="J2086" s="332"/>
    </row>
    <row r="2087" spans="1:10" x14ac:dyDescent="0.35">
      <c r="A2087" s="329" t="s">
        <v>913</v>
      </c>
      <c r="B2087" s="329"/>
      <c r="C2087" s="329"/>
      <c r="D2087" s="329" t="s">
        <v>914</v>
      </c>
      <c r="E2087" s="329"/>
      <c r="F2087" s="472"/>
      <c r="G2087" s="472"/>
      <c r="H2087" s="330"/>
      <c r="I2087" s="329"/>
      <c r="J2087" s="331">
        <v>68539.47</v>
      </c>
    </row>
    <row r="2088" spans="1:10" x14ac:dyDescent="0.35">
      <c r="A2088" s="298" t="s">
        <v>915</v>
      </c>
      <c r="B2088" s="300" t="s">
        <v>3</v>
      </c>
      <c r="C2088" s="298" t="s">
        <v>4</v>
      </c>
      <c r="D2088" s="298" t="s">
        <v>5</v>
      </c>
      <c r="E2088" s="461" t="s">
        <v>249</v>
      </c>
      <c r="F2088" s="461"/>
      <c r="G2088" s="299" t="s">
        <v>6</v>
      </c>
      <c r="H2088" s="300" t="s">
        <v>7</v>
      </c>
      <c r="I2088" s="300" t="s">
        <v>8</v>
      </c>
      <c r="J2088" s="300" t="s">
        <v>10</v>
      </c>
    </row>
    <row r="2089" spans="1:10" ht="50" x14ac:dyDescent="0.35">
      <c r="A2089" s="301" t="s">
        <v>246</v>
      </c>
      <c r="B2089" s="303" t="s">
        <v>916</v>
      </c>
      <c r="C2089" s="301" t="s">
        <v>200</v>
      </c>
      <c r="D2089" s="301" t="s">
        <v>917</v>
      </c>
      <c r="E2089" s="462" t="s">
        <v>2195</v>
      </c>
      <c r="F2089" s="462"/>
      <c r="G2089" s="302" t="s">
        <v>226</v>
      </c>
      <c r="H2089" s="305">
        <v>1</v>
      </c>
      <c r="I2089" s="304">
        <v>934.82</v>
      </c>
      <c r="J2089" s="304">
        <v>934.82</v>
      </c>
    </row>
    <row r="2090" spans="1:10" ht="75" x14ac:dyDescent="0.35">
      <c r="A2090" s="306" t="s">
        <v>251</v>
      </c>
      <c r="B2090" s="308" t="s">
        <v>1716</v>
      </c>
      <c r="C2090" s="306" t="s">
        <v>200</v>
      </c>
      <c r="D2090" s="306" t="s">
        <v>1717</v>
      </c>
      <c r="E2090" s="465" t="s">
        <v>1679</v>
      </c>
      <c r="F2090" s="465"/>
      <c r="G2090" s="307" t="s">
        <v>1680</v>
      </c>
      <c r="H2090" s="310">
        <v>1.3599999999999999E-2</v>
      </c>
      <c r="I2090" s="309">
        <v>164.42</v>
      </c>
      <c r="J2090" s="309">
        <v>2.23</v>
      </c>
    </row>
    <row r="2091" spans="1:10" ht="50" x14ac:dyDescent="0.35">
      <c r="A2091" s="306" t="s">
        <v>251</v>
      </c>
      <c r="B2091" s="308" t="s">
        <v>2196</v>
      </c>
      <c r="C2091" s="306" t="s">
        <v>200</v>
      </c>
      <c r="D2091" s="306" t="s">
        <v>2197</v>
      </c>
      <c r="E2091" s="465" t="s">
        <v>1637</v>
      </c>
      <c r="F2091" s="465"/>
      <c r="G2091" s="307" t="s">
        <v>217</v>
      </c>
      <c r="H2091" s="310">
        <v>0.1585</v>
      </c>
      <c r="I2091" s="309">
        <v>921.92</v>
      </c>
      <c r="J2091" s="309">
        <v>146.12</v>
      </c>
    </row>
    <row r="2092" spans="1:10" ht="75" x14ac:dyDescent="0.35">
      <c r="A2092" s="306" t="s">
        <v>251</v>
      </c>
      <c r="B2092" s="308" t="s">
        <v>1714</v>
      </c>
      <c r="C2092" s="306" t="s">
        <v>200</v>
      </c>
      <c r="D2092" s="306" t="s">
        <v>1715</v>
      </c>
      <c r="E2092" s="465" t="s">
        <v>1679</v>
      </c>
      <c r="F2092" s="465"/>
      <c r="G2092" s="307" t="s">
        <v>1685</v>
      </c>
      <c r="H2092" s="310">
        <v>2.76E-2</v>
      </c>
      <c r="I2092" s="309">
        <v>80.08</v>
      </c>
      <c r="J2092" s="309">
        <v>2.21</v>
      </c>
    </row>
    <row r="2093" spans="1:10" ht="50" x14ac:dyDescent="0.35">
      <c r="A2093" s="306" t="s">
        <v>251</v>
      </c>
      <c r="B2093" s="308" t="s">
        <v>2198</v>
      </c>
      <c r="C2093" s="306" t="s">
        <v>200</v>
      </c>
      <c r="D2093" s="306" t="s">
        <v>2199</v>
      </c>
      <c r="E2093" s="465" t="s">
        <v>299</v>
      </c>
      <c r="F2093" s="465"/>
      <c r="G2093" s="307" t="s">
        <v>217</v>
      </c>
      <c r="H2093" s="310">
        <v>0.1163</v>
      </c>
      <c r="I2093" s="309">
        <v>607.67999999999995</v>
      </c>
      <c r="J2093" s="309">
        <v>70.67</v>
      </c>
    </row>
    <row r="2094" spans="1:10" ht="37.5" x14ac:dyDescent="0.35">
      <c r="A2094" s="306" t="s">
        <v>251</v>
      </c>
      <c r="B2094" s="308" t="s">
        <v>2200</v>
      </c>
      <c r="C2094" s="306" t="s">
        <v>200</v>
      </c>
      <c r="D2094" s="306" t="s">
        <v>2201</v>
      </c>
      <c r="E2094" s="465" t="s">
        <v>2202</v>
      </c>
      <c r="F2094" s="465"/>
      <c r="G2094" s="307" t="s">
        <v>217</v>
      </c>
      <c r="H2094" s="310">
        <v>7.0000000000000007E-2</v>
      </c>
      <c r="I2094" s="309">
        <v>2870.27</v>
      </c>
      <c r="J2094" s="309">
        <v>200.91</v>
      </c>
    </row>
    <row r="2095" spans="1:10" ht="50" x14ac:dyDescent="0.35">
      <c r="A2095" s="306" t="s">
        <v>251</v>
      </c>
      <c r="B2095" s="308" t="s">
        <v>2203</v>
      </c>
      <c r="C2095" s="306" t="s">
        <v>200</v>
      </c>
      <c r="D2095" s="306" t="s">
        <v>2204</v>
      </c>
      <c r="E2095" s="465" t="s">
        <v>1637</v>
      </c>
      <c r="F2095" s="465"/>
      <c r="G2095" s="307" t="s">
        <v>217</v>
      </c>
      <c r="H2095" s="310">
        <v>1.9599999999999999E-2</v>
      </c>
      <c r="I2095" s="309">
        <v>690.36</v>
      </c>
      <c r="J2095" s="309">
        <v>13.53</v>
      </c>
    </row>
    <row r="2096" spans="1:10" ht="25" x14ac:dyDescent="0.35">
      <c r="A2096" s="306" t="s">
        <v>251</v>
      </c>
      <c r="B2096" s="308" t="s">
        <v>255</v>
      </c>
      <c r="C2096" s="306" t="s">
        <v>200</v>
      </c>
      <c r="D2096" s="306" t="s">
        <v>248</v>
      </c>
      <c r="E2096" s="465" t="s">
        <v>254</v>
      </c>
      <c r="F2096" s="465"/>
      <c r="G2096" s="307" t="s">
        <v>201</v>
      </c>
      <c r="H2096" s="310">
        <v>6.8139000000000003</v>
      </c>
      <c r="I2096" s="309">
        <v>34.28</v>
      </c>
      <c r="J2096" s="309">
        <v>233.58</v>
      </c>
    </row>
    <row r="2097" spans="1:10" ht="50" x14ac:dyDescent="0.35">
      <c r="A2097" s="306" t="s">
        <v>251</v>
      </c>
      <c r="B2097" s="308" t="s">
        <v>2205</v>
      </c>
      <c r="C2097" s="306" t="s">
        <v>200</v>
      </c>
      <c r="D2097" s="306" t="s">
        <v>2206</v>
      </c>
      <c r="E2097" s="465" t="s">
        <v>2207</v>
      </c>
      <c r="F2097" s="465"/>
      <c r="G2097" s="307" t="s">
        <v>205</v>
      </c>
      <c r="H2097" s="310">
        <v>1.21</v>
      </c>
      <c r="I2097" s="309">
        <v>9.09</v>
      </c>
      <c r="J2097" s="309">
        <v>10.99</v>
      </c>
    </row>
    <row r="2098" spans="1:10" ht="25" x14ac:dyDescent="0.35">
      <c r="A2098" s="306" t="s">
        <v>251</v>
      </c>
      <c r="B2098" s="308" t="s">
        <v>256</v>
      </c>
      <c r="C2098" s="306" t="s">
        <v>200</v>
      </c>
      <c r="D2098" s="306" t="s">
        <v>247</v>
      </c>
      <c r="E2098" s="465" t="s">
        <v>254</v>
      </c>
      <c r="F2098" s="465"/>
      <c r="G2098" s="307" t="s">
        <v>201</v>
      </c>
      <c r="H2098" s="310">
        <v>5.3537999999999997</v>
      </c>
      <c r="I2098" s="309">
        <v>25.81</v>
      </c>
      <c r="J2098" s="309">
        <v>138.18</v>
      </c>
    </row>
    <row r="2099" spans="1:10" ht="25" x14ac:dyDescent="0.35">
      <c r="A2099" s="311" t="s">
        <v>260</v>
      </c>
      <c r="B2099" s="313" t="s">
        <v>1724</v>
      </c>
      <c r="C2099" s="311" t="s">
        <v>200</v>
      </c>
      <c r="D2099" s="311" t="s">
        <v>1725</v>
      </c>
      <c r="E2099" s="463" t="s">
        <v>263</v>
      </c>
      <c r="F2099" s="463"/>
      <c r="G2099" s="312" t="s">
        <v>208</v>
      </c>
      <c r="H2099" s="315">
        <v>0.17599999999999999</v>
      </c>
      <c r="I2099" s="314">
        <v>3.6</v>
      </c>
      <c r="J2099" s="314">
        <v>0.63360000000000005</v>
      </c>
    </row>
    <row r="2100" spans="1:10" ht="25" x14ac:dyDescent="0.35">
      <c r="A2100" s="311" t="s">
        <v>260</v>
      </c>
      <c r="B2100" s="313" t="s">
        <v>1581</v>
      </c>
      <c r="C2100" s="311" t="s">
        <v>200</v>
      </c>
      <c r="D2100" s="311" t="s">
        <v>1582</v>
      </c>
      <c r="E2100" s="463" t="s">
        <v>263</v>
      </c>
      <c r="F2100" s="463"/>
      <c r="G2100" s="312" t="s">
        <v>208</v>
      </c>
      <c r="H2100" s="315">
        <v>0.14799999999999999</v>
      </c>
      <c r="I2100" s="314">
        <v>10.28</v>
      </c>
      <c r="J2100" s="314">
        <v>1.5214399999999999</v>
      </c>
    </row>
    <row r="2101" spans="1:10" ht="25" x14ac:dyDescent="0.35">
      <c r="A2101" s="311" t="s">
        <v>260</v>
      </c>
      <c r="B2101" s="313" t="s">
        <v>2208</v>
      </c>
      <c r="C2101" s="311" t="s">
        <v>200</v>
      </c>
      <c r="D2101" s="311" t="s">
        <v>2209</v>
      </c>
      <c r="E2101" s="463" t="s">
        <v>263</v>
      </c>
      <c r="F2101" s="463"/>
      <c r="G2101" s="312" t="s">
        <v>226</v>
      </c>
      <c r="H2101" s="315">
        <v>168.21899999999999</v>
      </c>
      <c r="I2101" s="314">
        <v>0.62</v>
      </c>
      <c r="J2101" s="314">
        <v>104.29577999999999</v>
      </c>
    </row>
    <row r="2102" spans="1:10" ht="25" x14ac:dyDescent="0.35">
      <c r="A2102" s="311" t="s">
        <v>260</v>
      </c>
      <c r="B2102" s="313" t="s">
        <v>1726</v>
      </c>
      <c r="C2102" s="311" t="s">
        <v>200</v>
      </c>
      <c r="D2102" s="311" t="s">
        <v>1727</v>
      </c>
      <c r="E2102" s="463" t="s">
        <v>263</v>
      </c>
      <c r="F2102" s="463"/>
      <c r="G2102" s="312" t="s">
        <v>89</v>
      </c>
      <c r="H2102" s="315">
        <v>6.7999999999999996E-3</v>
      </c>
      <c r="I2102" s="314">
        <v>6.24</v>
      </c>
      <c r="J2102" s="314">
        <v>4.2431999999999997E-2</v>
      </c>
    </row>
    <row r="2103" spans="1:10" ht="25" x14ac:dyDescent="0.35">
      <c r="A2103" s="311" t="s">
        <v>260</v>
      </c>
      <c r="B2103" s="313" t="s">
        <v>1670</v>
      </c>
      <c r="C2103" s="311" t="s">
        <v>200</v>
      </c>
      <c r="D2103" s="311" t="s">
        <v>1671</v>
      </c>
      <c r="E2103" s="463" t="s">
        <v>263</v>
      </c>
      <c r="F2103" s="463"/>
      <c r="G2103" s="312" t="s">
        <v>264</v>
      </c>
      <c r="H2103" s="315">
        <v>1.5599999999999999E-2</v>
      </c>
      <c r="I2103" s="314">
        <v>16.63</v>
      </c>
      <c r="J2103" s="314">
        <v>0.25942799999999999</v>
      </c>
    </row>
    <row r="2104" spans="1:10" ht="37.5" x14ac:dyDescent="0.35">
      <c r="A2104" s="311" t="s">
        <v>260</v>
      </c>
      <c r="B2104" s="313" t="s">
        <v>1807</v>
      </c>
      <c r="C2104" s="311" t="s">
        <v>200</v>
      </c>
      <c r="D2104" s="311" t="s">
        <v>1808</v>
      </c>
      <c r="E2104" s="463" t="s">
        <v>263</v>
      </c>
      <c r="F2104" s="463"/>
      <c r="G2104" s="312" t="s">
        <v>208</v>
      </c>
      <c r="H2104" s="315">
        <v>0.55200000000000005</v>
      </c>
      <c r="I2104" s="314">
        <v>17.53</v>
      </c>
      <c r="J2104" s="314">
        <v>9.6765600000000003</v>
      </c>
    </row>
    <row r="2105" spans="1:10" x14ac:dyDescent="0.35">
      <c r="A2105" s="316"/>
      <c r="B2105" s="316"/>
      <c r="C2105" s="316"/>
      <c r="D2105" s="316"/>
      <c r="E2105" s="316" t="s">
        <v>275</v>
      </c>
      <c r="F2105" s="317">
        <v>390.02</v>
      </c>
      <c r="G2105" s="316" t="s">
        <v>276</v>
      </c>
      <c r="H2105" s="317">
        <v>0</v>
      </c>
      <c r="I2105" s="316" t="s">
        <v>277</v>
      </c>
      <c r="J2105" s="317">
        <v>390.02</v>
      </c>
    </row>
    <row r="2106" spans="1:10" x14ac:dyDescent="0.35">
      <c r="A2106" s="316"/>
      <c r="B2106" s="316"/>
      <c r="C2106" s="316"/>
      <c r="D2106" s="316"/>
      <c r="E2106" s="316" t="s">
        <v>278</v>
      </c>
      <c r="F2106" s="317">
        <v>194.53</v>
      </c>
      <c r="G2106" s="316"/>
      <c r="H2106" s="464" t="s">
        <v>279</v>
      </c>
      <c r="I2106" s="464"/>
      <c r="J2106" s="317">
        <v>1129.3499999999999</v>
      </c>
    </row>
    <row r="2107" spans="1:10" ht="15" thickBot="1" x14ac:dyDescent="0.4">
      <c r="A2107" s="333"/>
      <c r="B2107" s="333"/>
      <c r="C2107" s="333"/>
      <c r="D2107" s="333"/>
      <c r="E2107" s="333"/>
      <c r="F2107" s="333"/>
      <c r="G2107" s="333"/>
      <c r="H2107" s="335"/>
      <c r="I2107" s="333"/>
      <c r="J2107" s="334"/>
    </row>
    <row r="2108" spans="1:10" ht="15" thickTop="1" x14ac:dyDescent="0.35">
      <c r="A2108" s="332"/>
      <c r="B2108" s="332"/>
      <c r="C2108" s="332"/>
      <c r="D2108" s="332"/>
      <c r="E2108" s="332"/>
      <c r="F2108" s="332"/>
      <c r="G2108" s="332"/>
      <c r="H2108" s="332"/>
      <c r="I2108" s="332"/>
      <c r="J2108" s="332"/>
    </row>
    <row r="2109" spans="1:10" x14ac:dyDescent="0.35">
      <c r="A2109" s="298" t="s">
        <v>918</v>
      </c>
      <c r="B2109" s="300" t="s">
        <v>3</v>
      </c>
      <c r="C2109" s="298" t="s">
        <v>4</v>
      </c>
      <c r="D2109" s="298" t="s">
        <v>5</v>
      </c>
      <c r="E2109" s="461" t="s">
        <v>249</v>
      </c>
      <c r="F2109" s="461"/>
      <c r="G2109" s="299" t="s">
        <v>6</v>
      </c>
      <c r="H2109" s="300" t="s">
        <v>7</v>
      </c>
      <c r="I2109" s="300" t="s">
        <v>8</v>
      </c>
      <c r="J2109" s="300" t="s">
        <v>10</v>
      </c>
    </row>
    <row r="2110" spans="1:10" ht="50" x14ac:dyDescent="0.35">
      <c r="A2110" s="301" t="s">
        <v>246</v>
      </c>
      <c r="B2110" s="303" t="s">
        <v>919</v>
      </c>
      <c r="C2110" s="301" t="s">
        <v>200</v>
      </c>
      <c r="D2110" s="301" t="s">
        <v>920</v>
      </c>
      <c r="E2110" s="462" t="s">
        <v>2195</v>
      </c>
      <c r="F2110" s="462"/>
      <c r="G2110" s="302" t="s">
        <v>226</v>
      </c>
      <c r="H2110" s="305">
        <v>1</v>
      </c>
      <c r="I2110" s="304">
        <v>653.38</v>
      </c>
      <c r="J2110" s="304">
        <v>653.38</v>
      </c>
    </row>
    <row r="2111" spans="1:10" ht="50" x14ac:dyDescent="0.35">
      <c r="A2111" s="306" t="s">
        <v>251</v>
      </c>
      <c r="B2111" s="308" t="s">
        <v>2203</v>
      </c>
      <c r="C2111" s="306" t="s">
        <v>200</v>
      </c>
      <c r="D2111" s="306" t="s">
        <v>2204</v>
      </c>
      <c r="E2111" s="465" t="s">
        <v>1637</v>
      </c>
      <c r="F2111" s="465"/>
      <c r="G2111" s="307" t="s">
        <v>217</v>
      </c>
      <c r="H2111" s="310">
        <v>1.4800000000000001E-2</v>
      </c>
      <c r="I2111" s="309">
        <v>690.36</v>
      </c>
      <c r="J2111" s="309">
        <v>10.210000000000001</v>
      </c>
    </row>
    <row r="2112" spans="1:10" ht="50" x14ac:dyDescent="0.35">
      <c r="A2112" s="306" t="s">
        <v>251</v>
      </c>
      <c r="B2112" s="308" t="s">
        <v>2198</v>
      </c>
      <c r="C2112" s="306" t="s">
        <v>200</v>
      </c>
      <c r="D2112" s="306" t="s">
        <v>2199</v>
      </c>
      <c r="E2112" s="465" t="s">
        <v>299</v>
      </c>
      <c r="F2112" s="465"/>
      <c r="G2112" s="307" t="s">
        <v>217</v>
      </c>
      <c r="H2112" s="310">
        <v>7.4399999999999994E-2</v>
      </c>
      <c r="I2112" s="309">
        <v>607.67999999999995</v>
      </c>
      <c r="J2112" s="309">
        <v>45.21</v>
      </c>
    </row>
    <row r="2113" spans="1:10" ht="75" x14ac:dyDescent="0.35">
      <c r="A2113" s="306" t="s">
        <v>251</v>
      </c>
      <c r="B2113" s="308" t="s">
        <v>1716</v>
      </c>
      <c r="C2113" s="306" t="s">
        <v>200</v>
      </c>
      <c r="D2113" s="306" t="s">
        <v>1717</v>
      </c>
      <c r="E2113" s="465" t="s">
        <v>1679</v>
      </c>
      <c r="F2113" s="465"/>
      <c r="G2113" s="307" t="s">
        <v>1680</v>
      </c>
      <c r="H2113" s="310">
        <v>8.6999999999999994E-3</v>
      </c>
      <c r="I2113" s="309">
        <v>164.42</v>
      </c>
      <c r="J2113" s="309">
        <v>1.43</v>
      </c>
    </row>
    <row r="2114" spans="1:10" ht="37.5" x14ac:dyDescent="0.35">
      <c r="A2114" s="306" t="s">
        <v>251</v>
      </c>
      <c r="B2114" s="308" t="s">
        <v>2200</v>
      </c>
      <c r="C2114" s="306" t="s">
        <v>200</v>
      </c>
      <c r="D2114" s="306" t="s">
        <v>2201</v>
      </c>
      <c r="E2114" s="465" t="s">
        <v>2202</v>
      </c>
      <c r="F2114" s="465"/>
      <c r="G2114" s="307" t="s">
        <v>217</v>
      </c>
      <c r="H2114" s="310">
        <v>4.48E-2</v>
      </c>
      <c r="I2114" s="309">
        <v>2870.27</v>
      </c>
      <c r="J2114" s="309">
        <v>128.58000000000001</v>
      </c>
    </row>
    <row r="2115" spans="1:10" ht="75" x14ac:dyDescent="0.35">
      <c r="A2115" s="306" t="s">
        <v>251</v>
      </c>
      <c r="B2115" s="308" t="s">
        <v>1714</v>
      </c>
      <c r="C2115" s="306" t="s">
        <v>200</v>
      </c>
      <c r="D2115" s="306" t="s">
        <v>1715</v>
      </c>
      <c r="E2115" s="465" t="s">
        <v>1679</v>
      </c>
      <c r="F2115" s="465"/>
      <c r="G2115" s="307" t="s">
        <v>1685</v>
      </c>
      <c r="H2115" s="310">
        <v>1.78E-2</v>
      </c>
      <c r="I2115" s="309">
        <v>80.08</v>
      </c>
      <c r="J2115" s="309">
        <v>1.42</v>
      </c>
    </row>
    <row r="2116" spans="1:10" ht="25" x14ac:dyDescent="0.35">
      <c r="A2116" s="306" t="s">
        <v>251</v>
      </c>
      <c r="B2116" s="308" t="s">
        <v>256</v>
      </c>
      <c r="C2116" s="306" t="s">
        <v>200</v>
      </c>
      <c r="D2116" s="306" t="s">
        <v>247</v>
      </c>
      <c r="E2116" s="465" t="s">
        <v>254</v>
      </c>
      <c r="F2116" s="465"/>
      <c r="G2116" s="307" t="s">
        <v>201</v>
      </c>
      <c r="H2116" s="310">
        <v>4.0027999999999997</v>
      </c>
      <c r="I2116" s="309">
        <v>25.81</v>
      </c>
      <c r="J2116" s="309">
        <v>103.31</v>
      </c>
    </row>
    <row r="2117" spans="1:10" ht="50" x14ac:dyDescent="0.35">
      <c r="A2117" s="306" t="s">
        <v>251</v>
      </c>
      <c r="B2117" s="308" t="s">
        <v>2205</v>
      </c>
      <c r="C2117" s="306" t="s">
        <v>200</v>
      </c>
      <c r="D2117" s="306" t="s">
        <v>2206</v>
      </c>
      <c r="E2117" s="465" t="s">
        <v>2207</v>
      </c>
      <c r="F2117" s="465"/>
      <c r="G2117" s="307" t="s">
        <v>205</v>
      </c>
      <c r="H2117" s="310">
        <v>0.81</v>
      </c>
      <c r="I2117" s="309">
        <v>9.09</v>
      </c>
      <c r="J2117" s="309">
        <v>7.36</v>
      </c>
    </row>
    <row r="2118" spans="1:10" ht="37.5" x14ac:dyDescent="0.35">
      <c r="A2118" s="306" t="s">
        <v>251</v>
      </c>
      <c r="B2118" s="308" t="s">
        <v>2210</v>
      </c>
      <c r="C2118" s="306" t="s">
        <v>200</v>
      </c>
      <c r="D2118" s="306" t="s">
        <v>2211</v>
      </c>
      <c r="E2118" s="465" t="s">
        <v>1637</v>
      </c>
      <c r="F2118" s="465"/>
      <c r="G2118" s="307" t="s">
        <v>217</v>
      </c>
      <c r="H2118" s="310">
        <v>0.11559999999999999</v>
      </c>
      <c r="I2118" s="309">
        <v>777.15</v>
      </c>
      <c r="J2118" s="309">
        <v>89.83</v>
      </c>
    </row>
    <row r="2119" spans="1:10" ht="25" x14ac:dyDescent="0.35">
      <c r="A2119" s="306" t="s">
        <v>251</v>
      </c>
      <c r="B2119" s="308" t="s">
        <v>255</v>
      </c>
      <c r="C2119" s="306" t="s">
        <v>200</v>
      </c>
      <c r="D2119" s="306" t="s">
        <v>248</v>
      </c>
      <c r="E2119" s="465" t="s">
        <v>254</v>
      </c>
      <c r="F2119" s="465"/>
      <c r="G2119" s="307" t="s">
        <v>201</v>
      </c>
      <c r="H2119" s="310">
        <v>5.0944000000000003</v>
      </c>
      <c r="I2119" s="309">
        <v>34.28</v>
      </c>
      <c r="J2119" s="309">
        <v>174.63</v>
      </c>
    </row>
    <row r="2120" spans="1:10" ht="25" x14ac:dyDescent="0.35">
      <c r="A2120" s="311" t="s">
        <v>260</v>
      </c>
      <c r="B2120" s="313" t="s">
        <v>1581</v>
      </c>
      <c r="C2120" s="311" t="s">
        <v>200</v>
      </c>
      <c r="D2120" s="311" t="s">
        <v>1582</v>
      </c>
      <c r="E2120" s="463" t="s">
        <v>263</v>
      </c>
      <c r="F2120" s="463"/>
      <c r="G2120" s="312" t="s">
        <v>208</v>
      </c>
      <c r="H2120" s="315">
        <v>0.11840000000000001</v>
      </c>
      <c r="I2120" s="314">
        <v>10.28</v>
      </c>
      <c r="J2120" s="314">
        <v>1.217152</v>
      </c>
    </row>
    <row r="2121" spans="1:10" ht="25" x14ac:dyDescent="0.35">
      <c r="A2121" s="311" t="s">
        <v>260</v>
      </c>
      <c r="B2121" s="313" t="s">
        <v>2208</v>
      </c>
      <c r="C2121" s="311" t="s">
        <v>200</v>
      </c>
      <c r="D2121" s="311" t="s">
        <v>2209</v>
      </c>
      <c r="E2121" s="463" t="s">
        <v>263</v>
      </c>
      <c r="F2121" s="463"/>
      <c r="G2121" s="312" t="s">
        <v>226</v>
      </c>
      <c r="H2121" s="315">
        <v>131.81880000000001</v>
      </c>
      <c r="I2121" s="314">
        <v>0.62</v>
      </c>
      <c r="J2121" s="314">
        <v>81.727655999999996</v>
      </c>
    </row>
    <row r="2122" spans="1:10" ht="25" x14ac:dyDescent="0.35">
      <c r="A2122" s="311" t="s">
        <v>260</v>
      </c>
      <c r="B2122" s="313" t="s">
        <v>1726</v>
      </c>
      <c r="C2122" s="311" t="s">
        <v>200</v>
      </c>
      <c r="D2122" s="311" t="s">
        <v>1727</v>
      </c>
      <c r="E2122" s="463" t="s">
        <v>263</v>
      </c>
      <c r="F2122" s="463"/>
      <c r="G2122" s="312" t="s">
        <v>89</v>
      </c>
      <c r="H2122" s="315">
        <v>5.4000000000000003E-3</v>
      </c>
      <c r="I2122" s="314">
        <v>6.24</v>
      </c>
      <c r="J2122" s="314">
        <v>3.3695999999999997E-2</v>
      </c>
    </row>
    <row r="2123" spans="1:10" ht="25" x14ac:dyDescent="0.35">
      <c r="A2123" s="311" t="s">
        <v>260</v>
      </c>
      <c r="B2123" s="313" t="s">
        <v>1670</v>
      </c>
      <c r="C2123" s="311" t="s">
        <v>200</v>
      </c>
      <c r="D2123" s="311" t="s">
        <v>1671</v>
      </c>
      <c r="E2123" s="463" t="s">
        <v>263</v>
      </c>
      <c r="F2123" s="463"/>
      <c r="G2123" s="312" t="s">
        <v>264</v>
      </c>
      <c r="H2123" s="315">
        <v>1.2500000000000001E-2</v>
      </c>
      <c r="I2123" s="314">
        <v>16.63</v>
      </c>
      <c r="J2123" s="314">
        <v>0.207875</v>
      </c>
    </row>
    <row r="2124" spans="1:10" ht="25" x14ac:dyDescent="0.35">
      <c r="A2124" s="311" t="s">
        <v>260</v>
      </c>
      <c r="B2124" s="313" t="s">
        <v>1724</v>
      </c>
      <c r="C2124" s="311" t="s">
        <v>200</v>
      </c>
      <c r="D2124" s="311" t="s">
        <v>1725</v>
      </c>
      <c r="E2124" s="463" t="s">
        <v>263</v>
      </c>
      <c r="F2124" s="463"/>
      <c r="G2124" s="312" t="s">
        <v>208</v>
      </c>
      <c r="H2124" s="315">
        <v>0.14080000000000001</v>
      </c>
      <c r="I2124" s="314">
        <v>3.6</v>
      </c>
      <c r="J2124" s="314">
        <v>0.50688</v>
      </c>
    </row>
    <row r="2125" spans="1:10" ht="37.5" x14ac:dyDescent="0.35">
      <c r="A2125" s="311" t="s">
        <v>260</v>
      </c>
      <c r="B2125" s="313" t="s">
        <v>1807</v>
      </c>
      <c r="C2125" s="311" t="s">
        <v>200</v>
      </c>
      <c r="D2125" s="311" t="s">
        <v>1808</v>
      </c>
      <c r="E2125" s="463" t="s">
        <v>263</v>
      </c>
      <c r="F2125" s="463"/>
      <c r="G2125" s="312" t="s">
        <v>208</v>
      </c>
      <c r="H2125" s="315">
        <v>0.44159999999999999</v>
      </c>
      <c r="I2125" s="314">
        <v>17.53</v>
      </c>
      <c r="J2125" s="314">
        <v>7.7412479999999997</v>
      </c>
    </row>
    <row r="2126" spans="1:10" x14ac:dyDescent="0.35">
      <c r="A2126" s="316"/>
      <c r="B2126" s="316"/>
      <c r="C2126" s="316"/>
      <c r="D2126" s="316"/>
      <c r="E2126" s="316" t="s">
        <v>275</v>
      </c>
      <c r="F2126" s="317">
        <v>278.33999999999997</v>
      </c>
      <c r="G2126" s="316" t="s">
        <v>276</v>
      </c>
      <c r="H2126" s="317">
        <v>0</v>
      </c>
      <c r="I2126" s="316" t="s">
        <v>277</v>
      </c>
      <c r="J2126" s="317">
        <v>278.33999999999997</v>
      </c>
    </row>
    <row r="2127" spans="1:10" x14ac:dyDescent="0.35">
      <c r="A2127" s="316"/>
      <c r="B2127" s="316"/>
      <c r="C2127" s="316"/>
      <c r="D2127" s="316"/>
      <c r="E2127" s="316" t="s">
        <v>278</v>
      </c>
      <c r="F2127" s="317">
        <v>135.96</v>
      </c>
      <c r="G2127" s="316"/>
      <c r="H2127" s="464" t="s">
        <v>279</v>
      </c>
      <c r="I2127" s="464"/>
      <c r="J2127" s="317">
        <v>789.34</v>
      </c>
    </row>
    <row r="2128" spans="1:10" ht="15" thickBot="1" x14ac:dyDescent="0.4">
      <c r="A2128" s="333"/>
      <c r="B2128" s="333"/>
      <c r="C2128" s="333"/>
      <c r="D2128" s="333"/>
      <c r="E2128" s="333"/>
      <c r="F2128" s="333"/>
      <c r="G2128" s="333"/>
      <c r="H2128" s="335"/>
      <c r="I2128" s="333"/>
      <c r="J2128" s="334"/>
    </row>
    <row r="2129" spans="1:10" ht="15" thickTop="1" x14ac:dyDescent="0.35">
      <c r="A2129" s="332"/>
      <c r="B2129" s="332"/>
      <c r="C2129" s="332"/>
      <c r="D2129" s="332"/>
      <c r="E2129" s="332"/>
      <c r="F2129" s="332"/>
      <c r="G2129" s="332"/>
      <c r="H2129" s="332"/>
      <c r="I2129" s="332"/>
      <c r="J2129" s="332"/>
    </row>
    <row r="2130" spans="1:10" x14ac:dyDescent="0.35">
      <c r="A2130" s="298" t="s">
        <v>921</v>
      </c>
      <c r="B2130" s="300" t="s">
        <v>3</v>
      </c>
      <c r="C2130" s="298" t="s">
        <v>4</v>
      </c>
      <c r="D2130" s="298" t="s">
        <v>5</v>
      </c>
      <c r="E2130" s="461" t="s">
        <v>249</v>
      </c>
      <c r="F2130" s="461"/>
      <c r="G2130" s="299" t="s">
        <v>6</v>
      </c>
      <c r="H2130" s="300" t="s">
        <v>7</v>
      </c>
      <c r="I2130" s="300" t="s">
        <v>8</v>
      </c>
      <c r="J2130" s="300" t="s">
        <v>10</v>
      </c>
    </row>
    <row r="2131" spans="1:10" ht="50" x14ac:dyDescent="0.35">
      <c r="A2131" s="301" t="s">
        <v>246</v>
      </c>
      <c r="B2131" s="303" t="s">
        <v>922</v>
      </c>
      <c r="C2131" s="301" t="s">
        <v>200</v>
      </c>
      <c r="D2131" s="301" t="s">
        <v>923</v>
      </c>
      <c r="E2131" s="462" t="s">
        <v>2212</v>
      </c>
      <c r="F2131" s="462"/>
      <c r="G2131" s="302" t="s">
        <v>226</v>
      </c>
      <c r="H2131" s="305">
        <v>1</v>
      </c>
      <c r="I2131" s="304">
        <v>69.510000000000005</v>
      </c>
      <c r="J2131" s="304">
        <v>69.510000000000005</v>
      </c>
    </row>
    <row r="2132" spans="1:10" ht="25" x14ac:dyDescent="0.35">
      <c r="A2132" s="306" t="s">
        <v>251</v>
      </c>
      <c r="B2132" s="308" t="s">
        <v>1596</v>
      </c>
      <c r="C2132" s="306" t="s">
        <v>200</v>
      </c>
      <c r="D2132" s="306" t="s">
        <v>1597</v>
      </c>
      <c r="E2132" s="465" t="s">
        <v>254</v>
      </c>
      <c r="F2132" s="465"/>
      <c r="G2132" s="307" t="s">
        <v>201</v>
      </c>
      <c r="H2132" s="310">
        <v>0.42309999999999998</v>
      </c>
      <c r="I2132" s="309">
        <v>33.799999999999997</v>
      </c>
      <c r="J2132" s="309">
        <v>14.3</v>
      </c>
    </row>
    <row r="2133" spans="1:10" ht="25" x14ac:dyDescent="0.35">
      <c r="A2133" s="306" t="s">
        <v>251</v>
      </c>
      <c r="B2133" s="308" t="s">
        <v>1598</v>
      </c>
      <c r="C2133" s="306" t="s">
        <v>200</v>
      </c>
      <c r="D2133" s="306" t="s">
        <v>1599</v>
      </c>
      <c r="E2133" s="465" t="s">
        <v>254</v>
      </c>
      <c r="F2133" s="465"/>
      <c r="G2133" s="307" t="s">
        <v>201</v>
      </c>
      <c r="H2133" s="310">
        <v>0.42309999999999998</v>
      </c>
      <c r="I2133" s="309">
        <v>26.27</v>
      </c>
      <c r="J2133" s="309">
        <v>11.11</v>
      </c>
    </row>
    <row r="2134" spans="1:10" ht="25" x14ac:dyDescent="0.35">
      <c r="A2134" s="311" t="s">
        <v>260</v>
      </c>
      <c r="B2134" s="313" t="s">
        <v>2124</v>
      </c>
      <c r="C2134" s="311" t="s">
        <v>200</v>
      </c>
      <c r="D2134" s="311" t="s">
        <v>2125</v>
      </c>
      <c r="E2134" s="463" t="s">
        <v>263</v>
      </c>
      <c r="F2134" s="463"/>
      <c r="G2134" s="312" t="s">
        <v>226</v>
      </c>
      <c r="H2134" s="315">
        <v>2.92E-2</v>
      </c>
      <c r="I2134" s="314">
        <v>63.86</v>
      </c>
      <c r="J2134" s="314">
        <v>1.8647119999999999</v>
      </c>
    </row>
    <row r="2135" spans="1:10" ht="25" x14ac:dyDescent="0.35">
      <c r="A2135" s="311" t="s">
        <v>260</v>
      </c>
      <c r="B2135" s="313" t="s">
        <v>2121</v>
      </c>
      <c r="C2135" s="311" t="s">
        <v>200</v>
      </c>
      <c r="D2135" s="311" t="s">
        <v>2122</v>
      </c>
      <c r="E2135" s="463" t="s">
        <v>263</v>
      </c>
      <c r="F2135" s="463"/>
      <c r="G2135" s="312" t="s">
        <v>226</v>
      </c>
      <c r="H2135" s="315">
        <v>4.3999999999999997E-2</v>
      </c>
      <c r="I2135" s="314">
        <v>72.349999999999994</v>
      </c>
      <c r="J2135" s="314">
        <v>3.1833999999999998</v>
      </c>
    </row>
    <row r="2136" spans="1:10" x14ac:dyDescent="0.35">
      <c r="A2136" s="311" t="s">
        <v>260</v>
      </c>
      <c r="B2136" s="313" t="s">
        <v>2117</v>
      </c>
      <c r="C2136" s="311" t="s">
        <v>200</v>
      </c>
      <c r="D2136" s="311" t="s">
        <v>2118</v>
      </c>
      <c r="E2136" s="463" t="s">
        <v>263</v>
      </c>
      <c r="F2136" s="463"/>
      <c r="G2136" s="312" t="s">
        <v>226</v>
      </c>
      <c r="H2136" s="315">
        <v>1.54E-2</v>
      </c>
      <c r="I2136" s="314">
        <v>2.08</v>
      </c>
      <c r="J2136" s="314">
        <v>3.2031999999999998E-2</v>
      </c>
    </row>
    <row r="2137" spans="1:10" ht="25" x14ac:dyDescent="0.35">
      <c r="A2137" s="311" t="s">
        <v>260</v>
      </c>
      <c r="B2137" s="313" t="s">
        <v>2213</v>
      </c>
      <c r="C2137" s="311" t="s">
        <v>200</v>
      </c>
      <c r="D2137" s="311" t="s">
        <v>2214</v>
      </c>
      <c r="E2137" s="463" t="s">
        <v>263</v>
      </c>
      <c r="F2137" s="463"/>
      <c r="G2137" s="312" t="s">
        <v>226</v>
      </c>
      <c r="H2137" s="315">
        <v>1</v>
      </c>
      <c r="I2137" s="314">
        <v>39.03</v>
      </c>
      <c r="J2137" s="314">
        <v>39.03</v>
      </c>
    </row>
    <row r="2138" spans="1:10" x14ac:dyDescent="0.35">
      <c r="A2138" s="316"/>
      <c r="B2138" s="316"/>
      <c r="C2138" s="316"/>
      <c r="D2138" s="316"/>
      <c r="E2138" s="316" t="s">
        <v>275</v>
      </c>
      <c r="F2138" s="317">
        <v>17.72</v>
      </c>
      <c r="G2138" s="316" t="s">
        <v>276</v>
      </c>
      <c r="H2138" s="317">
        <v>0</v>
      </c>
      <c r="I2138" s="316" t="s">
        <v>277</v>
      </c>
      <c r="J2138" s="317">
        <v>17.72</v>
      </c>
    </row>
    <row r="2139" spans="1:10" x14ac:dyDescent="0.35">
      <c r="A2139" s="316"/>
      <c r="B2139" s="316"/>
      <c r="C2139" s="316"/>
      <c r="D2139" s="316"/>
      <c r="E2139" s="316" t="s">
        <v>278</v>
      </c>
      <c r="F2139" s="317">
        <v>14.46</v>
      </c>
      <c r="G2139" s="316"/>
      <c r="H2139" s="464" t="s">
        <v>279</v>
      </c>
      <c r="I2139" s="464"/>
      <c r="J2139" s="317">
        <v>83.97</v>
      </c>
    </row>
    <row r="2140" spans="1:10" ht="15" thickBot="1" x14ac:dyDescent="0.4">
      <c r="A2140" s="333"/>
      <c r="B2140" s="333"/>
      <c r="C2140" s="333"/>
      <c r="D2140" s="333"/>
      <c r="E2140" s="333"/>
      <c r="F2140" s="333"/>
      <c r="G2140" s="333"/>
      <c r="H2140" s="335"/>
      <c r="I2140" s="333"/>
      <c r="J2140" s="334"/>
    </row>
    <row r="2141" spans="1:10" ht="15" thickTop="1" x14ac:dyDescent="0.35">
      <c r="A2141" s="332"/>
      <c r="B2141" s="332"/>
      <c r="C2141" s="332"/>
      <c r="D2141" s="332"/>
      <c r="E2141" s="332"/>
      <c r="F2141" s="332"/>
      <c r="G2141" s="332"/>
      <c r="H2141" s="332"/>
      <c r="I2141" s="332"/>
      <c r="J2141" s="332"/>
    </row>
    <row r="2142" spans="1:10" x14ac:dyDescent="0.35">
      <c r="A2142" s="298" t="s">
        <v>924</v>
      </c>
      <c r="B2142" s="300" t="s">
        <v>3</v>
      </c>
      <c r="C2142" s="298" t="s">
        <v>4</v>
      </c>
      <c r="D2142" s="298" t="s">
        <v>5</v>
      </c>
      <c r="E2142" s="461" t="s">
        <v>249</v>
      </c>
      <c r="F2142" s="461"/>
      <c r="G2142" s="299" t="s">
        <v>6</v>
      </c>
      <c r="H2142" s="300" t="s">
        <v>7</v>
      </c>
      <c r="I2142" s="300" t="s">
        <v>8</v>
      </c>
      <c r="J2142" s="300" t="s">
        <v>10</v>
      </c>
    </row>
    <row r="2143" spans="1:10" ht="50" x14ac:dyDescent="0.35">
      <c r="A2143" s="301" t="s">
        <v>246</v>
      </c>
      <c r="B2143" s="303" t="s">
        <v>925</v>
      </c>
      <c r="C2143" s="301" t="s">
        <v>200</v>
      </c>
      <c r="D2143" s="301" t="s">
        <v>926</v>
      </c>
      <c r="E2143" s="462" t="s">
        <v>2212</v>
      </c>
      <c r="F2143" s="462"/>
      <c r="G2143" s="302" t="s">
        <v>226</v>
      </c>
      <c r="H2143" s="305">
        <v>1</v>
      </c>
      <c r="I2143" s="304">
        <v>100.26</v>
      </c>
      <c r="J2143" s="304">
        <v>100.26</v>
      </c>
    </row>
    <row r="2144" spans="1:10" ht="25" x14ac:dyDescent="0.35">
      <c r="A2144" s="306" t="s">
        <v>251</v>
      </c>
      <c r="B2144" s="308" t="s">
        <v>1596</v>
      </c>
      <c r="C2144" s="306" t="s">
        <v>200</v>
      </c>
      <c r="D2144" s="306" t="s">
        <v>1597</v>
      </c>
      <c r="E2144" s="465" t="s">
        <v>254</v>
      </c>
      <c r="F2144" s="465"/>
      <c r="G2144" s="307" t="s">
        <v>201</v>
      </c>
      <c r="H2144" s="310">
        <v>0.47770000000000001</v>
      </c>
      <c r="I2144" s="309">
        <v>33.799999999999997</v>
      </c>
      <c r="J2144" s="309">
        <v>16.14</v>
      </c>
    </row>
    <row r="2145" spans="1:10" ht="25" x14ac:dyDescent="0.35">
      <c r="A2145" s="306" t="s">
        <v>251</v>
      </c>
      <c r="B2145" s="308" t="s">
        <v>1598</v>
      </c>
      <c r="C2145" s="306" t="s">
        <v>200</v>
      </c>
      <c r="D2145" s="306" t="s">
        <v>1599</v>
      </c>
      <c r="E2145" s="465" t="s">
        <v>254</v>
      </c>
      <c r="F2145" s="465"/>
      <c r="G2145" s="307" t="s">
        <v>201</v>
      </c>
      <c r="H2145" s="310">
        <v>0.47770000000000001</v>
      </c>
      <c r="I2145" s="309">
        <v>26.27</v>
      </c>
      <c r="J2145" s="309">
        <v>12.54</v>
      </c>
    </row>
    <row r="2146" spans="1:10" ht="25" x14ac:dyDescent="0.35">
      <c r="A2146" s="311" t="s">
        <v>260</v>
      </c>
      <c r="B2146" s="313" t="s">
        <v>2215</v>
      </c>
      <c r="C2146" s="311" t="s">
        <v>200</v>
      </c>
      <c r="D2146" s="311" t="s">
        <v>2216</v>
      </c>
      <c r="E2146" s="463" t="s">
        <v>263</v>
      </c>
      <c r="F2146" s="463"/>
      <c r="G2146" s="312" t="s">
        <v>226</v>
      </c>
      <c r="H2146" s="315">
        <v>1</v>
      </c>
      <c r="I2146" s="314">
        <v>59.77</v>
      </c>
      <c r="J2146" s="314">
        <v>59.77</v>
      </c>
    </row>
    <row r="2147" spans="1:10" ht="25" x14ac:dyDescent="0.35">
      <c r="A2147" s="311" t="s">
        <v>260</v>
      </c>
      <c r="B2147" s="313" t="s">
        <v>2121</v>
      </c>
      <c r="C2147" s="311" t="s">
        <v>200</v>
      </c>
      <c r="D2147" s="311" t="s">
        <v>2122</v>
      </c>
      <c r="E2147" s="463" t="s">
        <v>263</v>
      </c>
      <c r="F2147" s="463"/>
      <c r="G2147" s="312" t="s">
        <v>226</v>
      </c>
      <c r="H2147" s="315">
        <v>0.104</v>
      </c>
      <c r="I2147" s="314">
        <v>72.349999999999994</v>
      </c>
      <c r="J2147" s="314">
        <v>7.5244</v>
      </c>
    </row>
    <row r="2148" spans="1:10" x14ac:dyDescent="0.35">
      <c r="A2148" s="311" t="s">
        <v>260</v>
      </c>
      <c r="B2148" s="313" t="s">
        <v>2117</v>
      </c>
      <c r="C2148" s="311" t="s">
        <v>200</v>
      </c>
      <c r="D2148" s="311" t="s">
        <v>2118</v>
      </c>
      <c r="E2148" s="463" t="s">
        <v>263</v>
      </c>
      <c r="F2148" s="463"/>
      <c r="G2148" s="312" t="s">
        <v>226</v>
      </c>
      <c r="H2148" s="315">
        <v>1.84E-2</v>
      </c>
      <c r="I2148" s="314">
        <v>2.08</v>
      </c>
      <c r="J2148" s="314">
        <v>3.8272E-2</v>
      </c>
    </row>
    <row r="2149" spans="1:10" ht="25" x14ac:dyDescent="0.35">
      <c r="A2149" s="311" t="s">
        <v>260</v>
      </c>
      <c r="B2149" s="313" t="s">
        <v>2124</v>
      </c>
      <c r="C2149" s="311" t="s">
        <v>200</v>
      </c>
      <c r="D2149" s="311" t="s">
        <v>2125</v>
      </c>
      <c r="E2149" s="463" t="s">
        <v>263</v>
      </c>
      <c r="F2149" s="463"/>
      <c r="G2149" s="312" t="s">
        <v>226</v>
      </c>
      <c r="H2149" s="315">
        <v>6.6799999999999998E-2</v>
      </c>
      <c r="I2149" s="314">
        <v>63.86</v>
      </c>
      <c r="J2149" s="314">
        <v>4.2658480000000001</v>
      </c>
    </row>
    <row r="2150" spans="1:10" x14ac:dyDescent="0.35">
      <c r="A2150" s="316"/>
      <c r="B2150" s="316"/>
      <c r="C2150" s="316"/>
      <c r="D2150" s="316"/>
      <c r="E2150" s="316" t="s">
        <v>275</v>
      </c>
      <c r="F2150" s="317">
        <v>20.010000000000002</v>
      </c>
      <c r="G2150" s="316" t="s">
        <v>276</v>
      </c>
      <c r="H2150" s="317">
        <v>0</v>
      </c>
      <c r="I2150" s="316" t="s">
        <v>277</v>
      </c>
      <c r="J2150" s="317">
        <v>20.010000000000002</v>
      </c>
    </row>
    <row r="2151" spans="1:10" x14ac:dyDescent="0.35">
      <c r="A2151" s="316"/>
      <c r="B2151" s="316"/>
      <c r="C2151" s="316"/>
      <c r="D2151" s="316"/>
      <c r="E2151" s="316" t="s">
        <v>278</v>
      </c>
      <c r="F2151" s="317">
        <v>20.86</v>
      </c>
      <c r="G2151" s="316"/>
      <c r="H2151" s="464" t="s">
        <v>279</v>
      </c>
      <c r="I2151" s="464"/>
      <c r="J2151" s="317">
        <v>121.12</v>
      </c>
    </row>
    <row r="2152" spans="1:10" ht="15" thickBot="1" x14ac:dyDescent="0.4">
      <c r="A2152" s="333"/>
      <c r="B2152" s="333"/>
      <c r="C2152" s="333"/>
      <c r="D2152" s="333"/>
      <c r="E2152" s="333"/>
      <c r="F2152" s="333"/>
      <c r="G2152" s="333"/>
      <c r="H2152" s="335"/>
      <c r="I2152" s="333"/>
      <c r="J2152" s="334"/>
    </row>
    <row r="2153" spans="1:10" ht="15" thickTop="1" x14ac:dyDescent="0.35">
      <c r="A2153" s="332"/>
      <c r="B2153" s="332"/>
      <c r="C2153" s="332"/>
      <c r="D2153" s="332"/>
      <c r="E2153" s="332"/>
      <c r="F2153" s="332"/>
      <c r="G2153" s="332"/>
      <c r="H2153" s="332"/>
      <c r="I2153" s="332"/>
      <c r="J2153" s="332"/>
    </row>
    <row r="2154" spans="1:10" x14ac:dyDescent="0.35">
      <c r="A2154" s="298" t="s">
        <v>927</v>
      </c>
      <c r="B2154" s="300" t="s">
        <v>3</v>
      </c>
      <c r="C2154" s="298" t="s">
        <v>4</v>
      </c>
      <c r="D2154" s="298" t="s">
        <v>5</v>
      </c>
      <c r="E2154" s="461" t="s">
        <v>249</v>
      </c>
      <c r="F2154" s="461"/>
      <c r="G2154" s="299" t="s">
        <v>6</v>
      </c>
      <c r="H2154" s="300" t="s">
        <v>7</v>
      </c>
      <c r="I2154" s="300" t="s">
        <v>8</v>
      </c>
      <c r="J2154" s="300" t="s">
        <v>10</v>
      </c>
    </row>
    <row r="2155" spans="1:10" ht="50" x14ac:dyDescent="0.35">
      <c r="A2155" s="301" t="s">
        <v>246</v>
      </c>
      <c r="B2155" s="303" t="s">
        <v>928</v>
      </c>
      <c r="C2155" s="301" t="s">
        <v>200</v>
      </c>
      <c r="D2155" s="301" t="s">
        <v>929</v>
      </c>
      <c r="E2155" s="462" t="s">
        <v>2212</v>
      </c>
      <c r="F2155" s="462"/>
      <c r="G2155" s="302" t="s">
        <v>226</v>
      </c>
      <c r="H2155" s="305">
        <v>1</v>
      </c>
      <c r="I2155" s="304">
        <v>21.29</v>
      </c>
      <c r="J2155" s="304">
        <v>21.29</v>
      </c>
    </row>
    <row r="2156" spans="1:10" ht="25" x14ac:dyDescent="0.35">
      <c r="A2156" s="306" t="s">
        <v>251</v>
      </c>
      <c r="B2156" s="308" t="s">
        <v>1596</v>
      </c>
      <c r="C2156" s="306" t="s">
        <v>200</v>
      </c>
      <c r="D2156" s="306" t="s">
        <v>1597</v>
      </c>
      <c r="E2156" s="465" t="s">
        <v>254</v>
      </c>
      <c r="F2156" s="465"/>
      <c r="G2156" s="307" t="s">
        <v>201</v>
      </c>
      <c r="H2156" s="310">
        <v>0.16520000000000001</v>
      </c>
      <c r="I2156" s="309">
        <v>33.799999999999997</v>
      </c>
      <c r="J2156" s="309">
        <v>5.58</v>
      </c>
    </row>
    <row r="2157" spans="1:10" ht="25" x14ac:dyDescent="0.35">
      <c r="A2157" s="306" t="s">
        <v>251</v>
      </c>
      <c r="B2157" s="308" t="s">
        <v>1598</v>
      </c>
      <c r="C2157" s="306" t="s">
        <v>200</v>
      </c>
      <c r="D2157" s="306" t="s">
        <v>1599</v>
      </c>
      <c r="E2157" s="465" t="s">
        <v>254</v>
      </c>
      <c r="F2157" s="465"/>
      <c r="G2157" s="307" t="s">
        <v>201</v>
      </c>
      <c r="H2157" s="310">
        <v>0.16520000000000001</v>
      </c>
      <c r="I2157" s="309">
        <v>26.27</v>
      </c>
      <c r="J2157" s="309">
        <v>4.33</v>
      </c>
    </row>
    <row r="2158" spans="1:10" ht="25" x14ac:dyDescent="0.35">
      <c r="A2158" s="311" t="s">
        <v>260</v>
      </c>
      <c r="B2158" s="313" t="s">
        <v>2121</v>
      </c>
      <c r="C2158" s="311" t="s">
        <v>200</v>
      </c>
      <c r="D2158" s="311" t="s">
        <v>2122</v>
      </c>
      <c r="E2158" s="463" t="s">
        <v>263</v>
      </c>
      <c r="F2158" s="463"/>
      <c r="G2158" s="312" t="s">
        <v>226</v>
      </c>
      <c r="H2158" s="315">
        <v>7.4999999999999997E-3</v>
      </c>
      <c r="I2158" s="314">
        <v>72.349999999999994</v>
      </c>
      <c r="J2158" s="314">
        <v>0.54262500000000002</v>
      </c>
    </row>
    <row r="2159" spans="1:10" ht="25" x14ac:dyDescent="0.35">
      <c r="A2159" s="311" t="s">
        <v>260</v>
      </c>
      <c r="B2159" s="313" t="s">
        <v>2217</v>
      </c>
      <c r="C2159" s="311" t="s">
        <v>200</v>
      </c>
      <c r="D2159" s="311" t="s">
        <v>2218</v>
      </c>
      <c r="E2159" s="463" t="s">
        <v>263</v>
      </c>
      <c r="F2159" s="463"/>
      <c r="G2159" s="312" t="s">
        <v>226</v>
      </c>
      <c r="H2159" s="315">
        <v>1</v>
      </c>
      <c r="I2159" s="314">
        <v>10.46</v>
      </c>
      <c r="J2159" s="314">
        <v>10.46</v>
      </c>
    </row>
    <row r="2160" spans="1:10" ht="25" x14ac:dyDescent="0.35">
      <c r="A2160" s="311" t="s">
        <v>260</v>
      </c>
      <c r="B2160" s="313" t="s">
        <v>2124</v>
      </c>
      <c r="C2160" s="311" t="s">
        <v>200</v>
      </c>
      <c r="D2160" s="311" t="s">
        <v>2125</v>
      </c>
      <c r="E2160" s="463" t="s">
        <v>263</v>
      </c>
      <c r="F2160" s="463"/>
      <c r="G2160" s="312" t="s">
        <v>226</v>
      </c>
      <c r="H2160" s="315">
        <v>4.8999999999999998E-3</v>
      </c>
      <c r="I2160" s="314">
        <v>63.86</v>
      </c>
      <c r="J2160" s="314">
        <v>0.31291400000000003</v>
      </c>
    </row>
    <row r="2161" spans="1:10" x14ac:dyDescent="0.35">
      <c r="A2161" s="311" t="s">
        <v>260</v>
      </c>
      <c r="B2161" s="313" t="s">
        <v>2117</v>
      </c>
      <c r="C2161" s="311" t="s">
        <v>200</v>
      </c>
      <c r="D2161" s="311" t="s">
        <v>2118</v>
      </c>
      <c r="E2161" s="463" t="s">
        <v>263</v>
      </c>
      <c r="F2161" s="463"/>
      <c r="G2161" s="312" t="s">
        <v>226</v>
      </c>
      <c r="H2161" s="315">
        <v>3.5999999999999997E-2</v>
      </c>
      <c r="I2161" s="314">
        <v>2.08</v>
      </c>
      <c r="J2161" s="314">
        <v>7.4880000000000002E-2</v>
      </c>
    </row>
    <row r="2162" spans="1:10" x14ac:dyDescent="0.35">
      <c r="A2162" s="316"/>
      <c r="B2162" s="316"/>
      <c r="C2162" s="316"/>
      <c r="D2162" s="316"/>
      <c r="E2162" s="316" t="s">
        <v>275</v>
      </c>
      <c r="F2162" s="317">
        <v>6.91</v>
      </c>
      <c r="G2162" s="316" t="s">
        <v>276</v>
      </c>
      <c r="H2162" s="317">
        <v>0</v>
      </c>
      <c r="I2162" s="316" t="s">
        <v>277</v>
      </c>
      <c r="J2162" s="317">
        <v>6.91</v>
      </c>
    </row>
    <row r="2163" spans="1:10" x14ac:dyDescent="0.35">
      <c r="A2163" s="316"/>
      <c r="B2163" s="316"/>
      <c r="C2163" s="316"/>
      <c r="D2163" s="316"/>
      <c r="E2163" s="316" t="s">
        <v>278</v>
      </c>
      <c r="F2163" s="317">
        <v>4.43</v>
      </c>
      <c r="G2163" s="316"/>
      <c r="H2163" s="464" t="s">
        <v>279</v>
      </c>
      <c r="I2163" s="464"/>
      <c r="J2163" s="317">
        <v>25.72</v>
      </c>
    </row>
    <row r="2164" spans="1:10" ht="15" thickBot="1" x14ac:dyDescent="0.4">
      <c r="A2164" s="333"/>
      <c r="B2164" s="333"/>
      <c r="C2164" s="333"/>
      <c r="D2164" s="333"/>
      <c r="E2164" s="333"/>
      <c r="F2164" s="333"/>
      <c r="G2164" s="333"/>
      <c r="H2164" s="335"/>
      <c r="I2164" s="333"/>
      <c r="J2164" s="334"/>
    </row>
    <row r="2165" spans="1:10" ht="15" thickTop="1" x14ac:dyDescent="0.35">
      <c r="A2165" s="332"/>
      <c r="B2165" s="332"/>
      <c r="C2165" s="332"/>
      <c r="D2165" s="332"/>
      <c r="E2165" s="332"/>
      <c r="F2165" s="332"/>
      <c r="G2165" s="332"/>
      <c r="H2165" s="332"/>
      <c r="I2165" s="332"/>
      <c r="J2165" s="332"/>
    </row>
    <row r="2166" spans="1:10" x14ac:dyDescent="0.35">
      <c r="A2166" s="298" t="s">
        <v>930</v>
      </c>
      <c r="B2166" s="300" t="s">
        <v>3</v>
      </c>
      <c r="C2166" s="298" t="s">
        <v>4</v>
      </c>
      <c r="D2166" s="298" t="s">
        <v>5</v>
      </c>
      <c r="E2166" s="461" t="s">
        <v>249</v>
      </c>
      <c r="F2166" s="461"/>
      <c r="G2166" s="299" t="s">
        <v>6</v>
      </c>
      <c r="H2166" s="300" t="s">
        <v>7</v>
      </c>
      <c r="I2166" s="300" t="s">
        <v>8</v>
      </c>
      <c r="J2166" s="300" t="s">
        <v>10</v>
      </c>
    </row>
    <row r="2167" spans="1:10" ht="25" x14ac:dyDescent="0.35">
      <c r="A2167" s="301" t="s">
        <v>246</v>
      </c>
      <c r="B2167" s="303" t="s">
        <v>931</v>
      </c>
      <c r="C2167" s="301" t="s">
        <v>200</v>
      </c>
      <c r="D2167" s="301" t="s">
        <v>932</v>
      </c>
      <c r="E2167" s="462" t="s">
        <v>2031</v>
      </c>
      <c r="F2167" s="462"/>
      <c r="G2167" s="302" t="s">
        <v>226</v>
      </c>
      <c r="H2167" s="305">
        <v>1</v>
      </c>
      <c r="I2167" s="304">
        <v>11.4</v>
      </c>
      <c r="J2167" s="304">
        <v>11.4</v>
      </c>
    </row>
    <row r="2168" spans="1:10" ht="25" x14ac:dyDescent="0.35">
      <c r="A2168" s="306" t="s">
        <v>251</v>
      </c>
      <c r="B2168" s="308" t="s">
        <v>256</v>
      </c>
      <c r="C2168" s="306" t="s">
        <v>200</v>
      </c>
      <c r="D2168" s="306" t="s">
        <v>247</v>
      </c>
      <c r="E2168" s="465" t="s">
        <v>254</v>
      </c>
      <c r="F2168" s="465"/>
      <c r="G2168" s="307" t="s">
        <v>201</v>
      </c>
      <c r="H2168" s="310">
        <v>3.2185800000000001E-2</v>
      </c>
      <c r="I2168" s="309">
        <v>25.81</v>
      </c>
      <c r="J2168" s="309">
        <v>0.83</v>
      </c>
    </row>
    <row r="2169" spans="1:10" ht="25" x14ac:dyDescent="0.35">
      <c r="A2169" s="306" t="s">
        <v>251</v>
      </c>
      <c r="B2169" s="308" t="s">
        <v>1596</v>
      </c>
      <c r="C2169" s="306" t="s">
        <v>200</v>
      </c>
      <c r="D2169" s="306" t="s">
        <v>1597</v>
      </c>
      <c r="E2169" s="465" t="s">
        <v>254</v>
      </c>
      <c r="F2169" s="465"/>
      <c r="G2169" s="307" t="s">
        <v>201</v>
      </c>
      <c r="H2169" s="310">
        <v>8.3852399999999994E-2</v>
      </c>
      <c r="I2169" s="309">
        <v>33.799999999999997</v>
      </c>
      <c r="J2169" s="309">
        <v>2.83</v>
      </c>
    </row>
    <row r="2170" spans="1:10" ht="37.5" x14ac:dyDescent="0.35">
      <c r="A2170" s="311" t="s">
        <v>260</v>
      </c>
      <c r="B2170" s="313" t="s">
        <v>2219</v>
      </c>
      <c r="C2170" s="311" t="s">
        <v>200</v>
      </c>
      <c r="D2170" s="311" t="s">
        <v>2220</v>
      </c>
      <c r="E2170" s="463" t="s">
        <v>263</v>
      </c>
      <c r="F2170" s="463"/>
      <c r="G2170" s="312" t="s">
        <v>226</v>
      </c>
      <c r="H2170" s="315">
        <v>1</v>
      </c>
      <c r="I2170" s="314">
        <v>7.74</v>
      </c>
      <c r="J2170" s="314">
        <v>7.74</v>
      </c>
    </row>
    <row r="2171" spans="1:10" x14ac:dyDescent="0.35">
      <c r="A2171" s="316"/>
      <c r="B2171" s="316"/>
      <c r="C2171" s="316"/>
      <c r="D2171" s="316"/>
      <c r="E2171" s="316" t="s">
        <v>275</v>
      </c>
      <c r="F2171" s="317">
        <v>2.59</v>
      </c>
      <c r="G2171" s="316" t="s">
        <v>276</v>
      </c>
      <c r="H2171" s="317">
        <v>0</v>
      </c>
      <c r="I2171" s="316" t="s">
        <v>277</v>
      </c>
      <c r="J2171" s="317">
        <v>2.59</v>
      </c>
    </row>
    <row r="2172" spans="1:10" x14ac:dyDescent="0.35">
      <c r="A2172" s="316"/>
      <c r="B2172" s="316"/>
      <c r="C2172" s="316"/>
      <c r="D2172" s="316"/>
      <c r="E2172" s="316" t="s">
        <v>278</v>
      </c>
      <c r="F2172" s="317">
        <v>2.37</v>
      </c>
      <c r="G2172" s="316"/>
      <c r="H2172" s="464" t="s">
        <v>279</v>
      </c>
      <c r="I2172" s="464"/>
      <c r="J2172" s="317">
        <v>13.77</v>
      </c>
    </row>
    <row r="2173" spans="1:10" ht="15" thickBot="1" x14ac:dyDescent="0.4">
      <c r="A2173" s="333"/>
      <c r="B2173" s="333"/>
      <c r="C2173" s="333"/>
      <c r="D2173" s="333"/>
      <c r="E2173" s="333"/>
      <c r="F2173" s="333"/>
      <c r="G2173" s="333"/>
      <c r="H2173" s="335"/>
      <c r="I2173" s="333"/>
      <c r="J2173" s="334"/>
    </row>
    <row r="2174" spans="1:10" ht="15" thickTop="1" x14ac:dyDescent="0.35">
      <c r="A2174" s="332"/>
      <c r="B2174" s="332"/>
      <c r="C2174" s="332"/>
      <c r="D2174" s="332"/>
      <c r="E2174" s="332"/>
      <c r="F2174" s="332"/>
      <c r="G2174" s="332"/>
      <c r="H2174" s="332"/>
      <c r="I2174" s="332"/>
      <c r="J2174" s="332"/>
    </row>
    <row r="2175" spans="1:10" x14ac:dyDescent="0.35">
      <c r="A2175" s="298" t="s">
        <v>933</v>
      </c>
      <c r="B2175" s="300" t="s">
        <v>3</v>
      </c>
      <c r="C2175" s="298" t="s">
        <v>4</v>
      </c>
      <c r="D2175" s="298" t="s">
        <v>5</v>
      </c>
      <c r="E2175" s="461" t="s">
        <v>249</v>
      </c>
      <c r="F2175" s="461"/>
      <c r="G2175" s="299" t="s">
        <v>6</v>
      </c>
      <c r="H2175" s="300" t="s">
        <v>7</v>
      </c>
      <c r="I2175" s="300" t="s">
        <v>8</v>
      </c>
      <c r="J2175" s="300" t="s">
        <v>10</v>
      </c>
    </row>
    <row r="2176" spans="1:10" ht="25" x14ac:dyDescent="0.35">
      <c r="A2176" s="301" t="s">
        <v>246</v>
      </c>
      <c r="B2176" s="303" t="s">
        <v>934</v>
      </c>
      <c r="C2176" s="301" t="s">
        <v>200</v>
      </c>
      <c r="D2176" s="301" t="s">
        <v>935</v>
      </c>
      <c r="E2176" s="462" t="s">
        <v>2031</v>
      </c>
      <c r="F2176" s="462"/>
      <c r="G2176" s="302" t="s">
        <v>226</v>
      </c>
      <c r="H2176" s="305">
        <v>1</v>
      </c>
      <c r="I2176" s="304">
        <v>21.15</v>
      </c>
      <c r="J2176" s="304">
        <v>21.15</v>
      </c>
    </row>
    <row r="2177" spans="1:10" ht="25" x14ac:dyDescent="0.35">
      <c r="A2177" s="306" t="s">
        <v>251</v>
      </c>
      <c r="B2177" s="308" t="s">
        <v>1596</v>
      </c>
      <c r="C2177" s="306" t="s">
        <v>200</v>
      </c>
      <c r="D2177" s="306" t="s">
        <v>1597</v>
      </c>
      <c r="E2177" s="465" t="s">
        <v>254</v>
      </c>
      <c r="F2177" s="465"/>
      <c r="G2177" s="307" t="s">
        <v>201</v>
      </c>
      <c r="H2177" s="310">
        <v>0.14374700000000001</v>
      </c>
      <c r="I2177" s="309">
        <v>33.799999999999997</v>
      </c>
      <c r="J2177" s="309">
        <v>4.8499999999999996</v>
      </c>
    </row>
    <row r="2178" spans="1:10" ht="25" x14ac:dyDescent="0.35">
      <c r="A2178" s="306" t="s">
        <v>251</v>
      </c>
      <c r="B2178" s="308" t="s">
        <v>256</v>
      </c>
      <c r="C2178" s="306" t="s">
        <v>200</v>
      </c>
      <c r="D2178" s="306" t="s">
        <v>247</v>
      </c>
      <c r="E2178" s="465" t="s">
        <v>254</v>
      </c>
      <c r="F2178" s="465"/>
      <c r="G2178" s="307" t="s">
        <v>201</v>
      </c>
      <c r="H2178" s="310">
        <v>5.5175599999999998E-2</v>
      </c>
      <c r="I2178" s="309">
        <v>25.81</v>
      </c>
      <c r="J2178" s="309">
        <v>1.42</v>
      </c>
    </row>
    <row r="2179" spans="1:10" ht="25" x14ac:dyDescent="0.35">
      <c r="A2179" s="311" t="s">
        <v>260</v>
      </c>
      <c r="B2179" s="313" t="s">
        <v>2221</v>
      </c>
      <c r="C2179" s="311" t="s">
        <v>200</v>
      </c>
      <c r="D2179" s="311" t="s">
        <v>2222</v>
      </c>
      <c r="E2179" s="463" t="s">
        <v>263</v>
      </c>
      <c r="F2179" s="463"/>
      <c r="G2179" s="312" t="s">
        <v>226</v>
      </c>
      <c r="H2179" s="315">
        <v>1</v>
      </c>
      <c r="I2179" s="314">
        <v>14.88</v>
      </c>
      <c r="J2179" s="314">
        <v>14.88</v>
      </c>
    </row>
    <row r="2180" spans="1:10" x14ac:dyDescent="0.35">
      <c r="A2180" s="316"/>
      <c r="B2180" s="316"/>
      <c r="C2180" s="316"/>
      <c r="D2180" s="316"/>
      <c r="E2180" s="316" t="s">
        <v>275</v>
      </c>
      <c r="F2180" s="317">
        <v>4.45</v>
      </c>
      <c r="G2180" s="316" t="s">
        <v>276</v>
      </c>
      <c r="H2180" s="317">
        <v>0</v>
      </c>
      <c r="I2180" s="316" t="s">
        <v>277</v>
      </c>
      <c r="J2180" s="317">
        <v>4.45</v>
      </c>
    </row>
    <row r="2181" spans="1:10" x14ac:dyDescent="0.35">
      <c r="A2181" s="316"/>
      <c r="B2181" s="316"/>
      <c r="C2181" s="316"/>
      <c r="D2181" s="316"/>
      <c r="E2181" s="316" t="s">
        <v>278</v>
      </c>
      <c r="F2181" s="317">
        <v>4.4000000000000004</v>
      </c>
      <c r="G2181" s="316"/>
      <c r="H2181" s="464" t="s">
        <v>279</v>
      </c>
      <c r="I2181" s="464"/>
      <c r="J2181" s="317">
        <v>25.55</v>
      </c>
    </row>
    <row r="2182" spans="1:10" ht="15" thickBot="1" x14ac:dyDescent="0.4">
      <c r="A2182" s="333"/>
      <c r="B2182" s="333"/>
      <c r="C2182" s="333"/>
      <c r="D2182" s="333"/>
      <c r="E2182" s="333"/>
      <c r="F2182" s="333"/>
      <c r="G2182" s="333"/>
      <c r="H2182" s="335"/>
      <c r="I2182" s="333"/>
      <c r="J2182" s="334"/>
    </row>
    <row r="2183" spans="1:10" ht="15" thickTop="1" x14ac:dyDescent="0.35">
      <c r="A2183" s="332"/>
      <c r="B2183" s="332"/>
      <c r="C2183" s="332"/>
      <c r="D2183" s="332"/>
      <c r="E2183" s="332"/>
      <c r="F2183" s="332"/>
      <c r="G2183" s="332"/>
      <c r="H2183" s="332"/>
      <c r="I2183" s="332"/>
      <c r="J2183" s="332"/>
    </row>
    <row r="2184" spans="1:10" x14ac:dyDescent="0.35">
      <c r="A2184" s="341" t="s">
        <v>936</v>
      </c>
      <c r="B2184" s="342" t="s">
        <v>3</v>
      </c>
      <c r="C2184" s="341" t="s">
        <v>4</v>
      </c>
      <c r="D2184" s="341" t="s">
        <v>5</v>
      </c>
      <c r="E2184" s="457" t="s">
        <v>249</v>
      </c>
      <c r="F2184" s="457"/>
      <c r="G2184" s="343" t="s">
        <v>6</v>
      </c>
      <c r="H2184" s="342" t="s">
        <v>7</v>
      </c>
      <c r="I2184" s="342" t="s">
        <v>8</v>
      </c>
      <c r="J2184" s="342" t="s">
        <v>10</v>
      </c>
    </row>
    <row r="2185" spans="1:10" ht="14.5" customHeight="1" x14ac:dyDescent="0.35">
      <c r="A2185" s="344" t="s">
        <v>246</v>
      </c>
      <c r="B2185" s="345" t="s">
        <v>937</v>
      </c>
      <c r="C2185" s="344" t="s">
        <v>214</v>
      </c>
      <c r="D2185" s="344" t="s">
        <v>938</v>
      </c>
      <c r="E2185" s="458" t="s">
        <v>2086</v>
      </c>
      <c r="F2185" s="458"/>
      <c r="G2185" s="346" t="s">
        <v>226</v>
      </c>
      <c r="H2185" s="347">
        <v>1</v>
      </c>
      <c r="I2185" s="348">
        <v>285.27</v>
      </c>
      <c r="J2185" s="348">
        <v>285.27</v>
      </c>
    </row>
    <row r="2186" spans="1:10" ht="26.5" customHeight="1" x14ac:dyDescent="0.35">
      <c r="A2186" s="349" t="s">
        <v>251</v>
      </c>
      <c r="B2186" s="350" t="s">
        <v>1598</v>
      </c>
      <c r="C2186" s="349" t="s">
        <v>200</v>
      </c>
      <c r="D2186" s="349" t="s">
        <v>1599</v>
      </c>
      <c r="E2186" s="459" t="s">
        <v>254</v>
      </c>
      <c r="F2186" s="459"/>
      <c r="G2186" s="351" t="s">
        <v>201</v>
      </c>
      <c r="H2186" s="352">
        <v>1</v>
      </c>
      <c r="I2186" s="353">
        <v>26.27</v>
      </c>
      <c r="J2186" s="353">
        <v>26.27</v>
      </c>
    </row>
    <row r="2187" spans="1:10" ht="26.5" customHeight="1" x14ac:dyDescent="0.35">
      <c r="A2187" s="349" t="s">
        <v>251</v>
      </c>
      <c r="B2187" s="350" t="s">
        <v>1596</v>
      </c>
      <c r="C2187" s="349" t="s">
        <v>200</v>
      </c>
      <c r="D2187" s="349" t="s">
        <v>1597</v>
      </c>
      <c r="E2187" s="459" t="s">
        <v>254</v>
      </c>
      <c r="F2187" s="459"/>
      <c r="G2187" s="351" t="s">
        <v>201</v>
      </c>
      <c r="H2187" s="352">
        <v>0.65</v>
      </c>
      <c r="I2187" s="353">
        <v>33.799999999999997</v>
      </c>
      <c r="J2187" s="353">
        <v>21.97</v>
      </c>
    </row>
    <row r="2188" spans="1:10" ht="25" x14ac:dyDescent="0.35">
      <c r="A2188" s="356" t="s">
        <v>260</v>
      </c>
      <c r="B2188" s="357" t="s">
        <v>2858</v>
      </c>
      <c r="C2188" s="356" t="s">
        <v>1803</v>
      </c>
      <c r="D2188" s="356" t="s">
        <v>2859</v>
      </c>
      <c r="E2188" s="475" t="s">
        <v>263</v>
      </c>
      <c r="F2188" s="475"/>
      <c r="G2188" s="358" t="s">
        <v>1834</v>
      </c>
      <c r="H2188" s="359">
        <v>1</v>
      </c>
      <c r="I2188" s="360">
        <v>236.95</v>
      </c>
      <c r="J2188" s="360">
        <v>236.95</v>
      </c>
    </row>
    <row r="2189" spans="1:10" x14ac:dyDescent="0.35">
      <c r="A2189" s="356" t="s">
        <v>260</v>
      </c>
      <c r="B2189" s="357" t="s">
        <v>2842</v>
      </c>
      <c r="C2189" s="356" t="s">
        <v>1803</v>
      </c>
      <c r="D2189" s="356" t="s">
        <v>2843</v>
      </c>
      <c r="E2189" s="475" t="s">
        <v>263</v>
      </c>
      <c r="F2189" s="475"/>
      <c r="G2189" s="358" t="s">
        <v>1991</v>
      </c>
      <c r="H2189" s="359">
        <v>0.28000000000000003</v>
      </c>
      <c r="I2189" s="360">
        <v>0.31</v>
      </c>
      <c r="J2189" s="360">
        <v>8.6800000000000002E-2</v>
      </c>
    </row>
    <row r="2190" spans="1:10" x14ac:dyDescent="0.35">
      <c r="A2190" s="354"/>
      <c r="B2190" s="354"/>
      <c r="C2190" s="354"/>
      <c r="D2190" s="354"/>
      <c r="E2190" s="354" t="s">
        <v>275</v>
      </c>
      <c r="F2190" s="355">
        <v>33.25</v>
      </c>
      <c r="G2190" s="354" t="s">
        <v>276</v>
      </c>
      <c r="H2190" s="355">
        <v>0</v>
      </c>
      <c r="I2190" s="354" t="s">
        <v>277</v>
      </c>
      <c r="J2190" s="355">
        <v>33.25</v>
      </c>
    </row>
    <row r="2191" spans="1:10" ht="14.5" customHeight="1" x14ac:dyDescent="0.35">
      <c r="A2191" s="354"/>
      <c r="B2191" s="354"/>
      <c r="C2191" s="354"/>
      <c r="D2191" s="354"/>
      <c r="E2191" s="354" t="s">
        <v>278</v>
      </c>
      <c r="F2191" s="355">
        <v>59.36</v>
      </c>
      <c r="G2191" s="354"/>
      <c r="H2191" s="460" t="s">
        <v>279</v>
      </c>
      <c r="I2191" s="460"/>
      <c r="J2191" s="355">
        <v>344.63</v>
      </c>
    </row>
    <row r="2192" spans="1:10" ht="15" thickBot="1" x14ac:dyDescent="0.4">
      <c r="A2192" s="333"/>
      <c r="B2192" s="333"/>
      <c r="C2192" s="333"/>
      <c r="D2192" s="333"/>
      <c r="E2192" s="333"/>
      <c r="F2192" s="333"/>
      <c r="G2192" s="333"/>
      <c r="H2192" s="335"/>
      <c r="I2192" s="333"/>
      <c r="J2192" s="334"/>
    </row>
    <row r="2193" spans="1:10" ht="15" thickTop="1" x14ac:dyDescent="0.35">
      <c r="A2193" s="332"/>
      <c r="B2193" s="332"/>
      <c r="C2193" s="332"/>
      <c r="D2193" s="332"/>
      <c r="E2193" s="332"/>
      <c r="F2193" s="332"/>
      <c r="G2193" s="332"/>
      <c r="H2193" s="332"/>
      <c r="I2193" s="332"/>
      <c r="J2193" s="332"/>
    </row>
    <row r="2194" spans="1:10" x14ac:dyDescent="0.35">
      <c r="A2194" s="298" t="s">
        <v>939</v>
      </c>
      <c r="B2194" s="300" t="s">
        <v>3</v>
      </c>
      <c r="C2194" s="298" t="s">
        <v>4</v>
      </c>
      <c r="D2194" s="298" t="s">
        <v>5</v>
      </c>
      <c r="E2194" s="461" t="s">
        <v>249</v>
      </c>
      <c r="F2194" s="461"/>
      <c r="G2194" s="299" t="s">
        <v>6</v>
      </c>
      <c r="H2194" s="300" t="s">
        <v>7</v>
      </c>
      <c r="I2194" s="300" t="s">
        <v>8</v>
      </c>
      <c r="J2194" s="300" t="s">
        <v>10</v>
      </c>
    </row>
    <row r="2195" spans="1:10" ht="37.5" x14ac:dyDescent="0.35">
      <c r="A2195" s="301" t="s">
        <v>246</v>
      </c>
      <c r="B2195" s="303" t="s">
        <v>940</v>
      </c>
      <c r="C2195" s="301" t="s">
        <v>200</v>
      </c>
      <c r="D2195" s="301" t="s">
        <v>941</v>
      </c>
      <c r="E2195" s="462" t="s">
        <v>2031</v>
      </c>
      <c r="F2195" s="462"/>
      <c r="G2195" s="302" t="s">
        <v>226</v>
      </c>
      <c r="H2195" s="305">
        <v>1</v>
      </c>
      <c r="I2195" s="304">
        <v>9.25</v>
      </c>
      <c r="J2195" s="304">
        <v>9.25</v>
      </c>
    </row>
    <row r="2196" spans="1:10" ht="25" x14ac:dyDescent="0.35">
      <c r="A2196" s="306" t="s">
        <v>251</v>
      </c>
      <c r="B2196" s="308" t="s">
        <v>1596</v>
      </c>
      <c r="C2196" s="306" t="s">
        <v>200</v>
      </c>
      <c r="D2196" s="306" t="s">
        <v>1597</v>
      </c>
      <c r="E2196" s="465" t="s">
        <v>254</v>
      </c>
      <c r="F2196" s="465"/>
      <c r="G2196" s="307" t="s">
        <v>201</v>
      </c>
      <c r="H2196" s="310">
        <v>0.1078103</v>
      </c>
      <c r="I2196" s="309">
        <v>33.799999999999997</v>
      </c>
      <c r="J2196" s="309">
        <v>3.64</v>
      </c>
    </row>
    <row r="2197" spans="1:10" ht="25" x14ac:dyDescent="0.35">
      <c r="A2197" s="306" t="s">
        <v>251</v>
      </c>
      <c r="B2197" s="308" t="s">
        <v>256</v>
      </c>
      <c r="C2197" s="306" t="s">
        <v>200</v>
      </c>
      <c r="D2197" s="306" t="s">
        <v>247</v>
      </c>
      <c r="E2197" s="465" t="s">
        <v>254</v>
      </c>
      <c r="F2197" s="465"/>
      <c r="G2197" s="307" t="s">
        <v>201</v>
      </c>
      <c r="H2197" s="310">
        <v>4.13817E-2</v>
      </c>
      <c r="I2197" s="309">
        <v>25.81</v>
      </c>
      <c r="J2197" s="309">
        <v>1.06</v>
      </c>
    </row>
    <row r="2198" spans="1:10" ht="25" x14ac:dyDescent="0.35">
      <c r="A2198" s="311" t="s">
        <v>260</v>
      </c>
      <c r="B2198" s="313" t="s">
        <v>2223</v>
      </c>
      <c r="C2198" s="311" t="s">
        <v>200</v>
      </c>
      <c r="D2198" s="311" t="s">
        <v>2224</v>
      </c>
      <c r="E2198" s="463" t="s">
        <v>263</v>
      </c>
      <c r="F2198" s="463"/>
      <c r="G2198" s="312" t="s">
        <v>226</v>
      </c>
      <c r="H2198" s="315">
        <v>1</v>
      </c>
      <c r="I2198" s="314">
        <v>4.55</v>
      </c>
      <c r="J2198" s="314">
        <v>4.55</v>
      </c>
    </row>
    <row r="2199" spans="1:10" x14ac:dyDescent="0.35">
      <c r="A2199" s="316"/>
      <c r="B2199" s="316"/>
      <c r="C2199" s="316"/>
      <c r="D2199" s="316"/>
      <c r="E2199" s="316" t="s">
        <v>275</v>
      </c>
      <c r="F2199" s="317">
        <v>3.33</v>
      </c>
      <c r="G2199" s="316" t="s">
        <v>276</v>
      </c>
      <c r="H2199" s="317">
        <v>0</v>
      </c>
      <c r="I2199" s="316" t="s">
        <v>277</v>
      </c>
      <c r="J2199" s="317">
        <v>3.33</v>
      </c>
    </row>
    <row r="2200" spans="1:10" x14ac:dyDescent="0.35">
      <c r="A2200" s="316"/>
      <c r="B2200" s="316"/>
      <c r="C2200" s="316"/>
      <c r="D2200" s="316"/>
      <c r="E2200" s="316" t="s">
        <v>278</v>
      </c>
      <c r="F2200" s="317">
        <v>1.92</v>
      </c>
      <c r="G2200" s="316"/>
      <c r="H2200" s="464" t="s">
        <v>279</v>
      </c>
      <c r="I2200" s="464"/>
      <c r="J2200" s="317">
        <v>11.17</v>
      </c>
    </row>
    <row r="2201" spans="1:10" ht="15" thickBot="1" x14ac:dyDescent="0.4">
      <c r="A2201" s="333"/>
      <c r="B2201" s="333"/>
      <c r="C2201" s="333"/>
      <c r="D2201" s="333"/>
      <c r="E2201" s="333"/>
      <c r="F2201" s="333"/>
      <c r="G2201" s="333"/>
      <c r="H2201" s="335"/>
      <c r="I2201" s="333"/>
      <c r="J2201" s="334"/>
    </row>
    <row r="2202" spans="1:10" ht="15" thickTop="1" x14ac:dyDescent="0.35">
      <c r="A2202" s="332"/>
      <c r="B2202" s="332"/>
      <c r="C2202" s="332"/>
      <c r="D2202" s="332"/>
      <c r="E2202" s="332"/>
      <c r="F2202" s="332"/>
      <c r="G2202" s="332"/>
      <c r="H2202" s="332"/>
      <c r="I2202" s="332"/>
      <c r="J2202" s="332"/>
    </row>
    <row r="2203" spans="1:10" x14ac:dyDescent="0.35">
      <c r="A2203" s="298" t="s">
        <v>942</v>
      </c>
      <c r="B2203" s="300" t="s">
        <v>3</v>
      </c>
      <c r="C2203" s="298" t="s">
        <v>4</v>
      </c>
      <c r="D2203" s="298" t="s">
        <v>5</v>
      </c>
      <c r="E2203" s="461" t="s">
        <v>249</v>
      </c>
      <c r="F2203" s="461"/>
      <c r="G2203" s="299" t="s">
        <v>6</v>
      </c>
      <c r="H2203" s="300" t="s">
        <v>7</v>
      </c>
      <c r="I2203" s="300" t="s">
        <v>8</v>
      </c>
      <c r="J2203" s="300" t="s">
        <v>10</v>
      </c>
    </row>
    <row r="2204" spans="1:10" ht="37.5" x14ac:dyDescent="0.35">
      <c r="A2204" s="301" t="s">
        <v>246</v>
      </c>
      <c r="B2204" s="303" t="s">
        <v>943</v>
      </c>
      <c r="C2204" s="301" t="s">
        <v>200</v>
      </c>
      <c r="D2204" s="301" t="s">
        <v>944</v>
      </c>
      <c r="E2204" s="462" t="s">
        <v>2225</v>
      </c>
      <c r="F2204" s="462"/>
      <c r="G2204" s="302" t="s">
        <v>226</v>
      </c>
      <c r="H2204" s="305">
        <v>1</v>
      </c>
      <c r="I2204" s="304">
        <v>64.48</v>
      </c>
      <c r="J2204" s="304">
        <v>64.48</v>
      </c>
    </row>
    <row r="2205" spans="1:10" ht="25" x14ac:dyDescent="0.35">
      <c r="A2205" s="306" t="s">
        <v>251</v>
      </c>
      <c r="B2205" s="308" t="s">
        <v>256</v>
      </c>
      <c r="C2205" s="306" t="s">
        <v>200</v>
      </c>
      <c r="D2205" s="306" t="s">
        <v>247</v>
      </c>
      <c r="E2205" s="465" t="s">
        <v>254</v>
      </c>
      <c r="F2205" s="465"/>
      <c r="G2205" s="307" t="s">
        <v>201</v>
      </c>
      <c r="H2205" s="310">
        <v>8.0799999999999997E-2</v>
      </c>
      <c r="I2205" s="309">
        <v>25.81</v>
      </c>
      <c r="J2205" s="309">
        <v>2.08</v>
      </c>
    </row>
    <row r="2206" spans="1:10" ht="25" x14ac:dyDescent="0.35">
      <c r="A2206" s="306" t="s">
        <v>251</v>
      </c>
      <c r="B2206" s="308" t="s">
        <v>2226</v>
      </c>
      <c r="C2206" s="306" t="s">
        <v>200</v>
      </c>
      <c r="D2206" s="306" t="s">
        <v>2227</v>
      </c>
      <c r="E2206" s="465" t="s">
        <v>254</v>
      </c>
      <c r="F2206" s="465"/>
      <c r="G2206" s="307" t="s">
        <v>201</v>
      </c>
      <c r="H2206" s="310">
        <v>0.25240000000000001</v>
      </c>
      <c r="I2206" s="309">
        <v>30.52</v>
      </c>
      <c r="J2206" s="309">
        <v>7.7</v>
      </c>
    </row>
    <row r="2207" spans="1:10" ht="37.5" x14ac:dyDescent="0.35">
      <c r="A2207" s="311" t="s">
        <v>260</v>
      </c>
      <c r="B2207" s="313" t="s">
        <v>2228</v>
      </c>
      <c r="C2207" s="311" t="s">
        <v>200</v>
      </c>
      <c r="D2207" s="311" t="s">
        <v>2229</v>
      </c>
      <c r="E2207" s="463" t="s">
        <v>263</v>
      </c>
      <c r="F2207" s="463"/>
      <c r="G2207" s="312" t="s">
        <v>226</v>
      </c>
      <c r="H2207" s="315">
        <v>6.25E-2</v>
      </c>
      <c r="I2207" s="314">
        <v>26.35</v>
      </c>
      <c r="J2207" s="314">
        <v>1.6468750000000001</v>
      </c>
    </row>
    <row r="2208" spans="1:10" ht="25" x14ac:dyDescent="0.35">
      <c r="A2208" s="311" t="s">
        <v>260</v>
      </c>
      <c r="B2208" s="313" t="s">
        <v>2230</v>
      </c>
      <c r="C2208" s="311" t="s">
        <v>200</v>
      </c>
      <c r="D2208" s="311" t="s">
        <v>2231</v>
      </c>
      <c r="E2208" s="463" t="s">
        <v>263</v>
      </c>
      <c r="F2208" s="463"/>
      <c r="G2208" s="312" t="s">
        <v>226</v>
      </c>
      <c r="H2208" s="315">
        <v>1</v>
      </c>
      <c r="I2208" s="314">
        <v>49.74</v>
      </c>
      <c r="J2208" s="314">
        <v>49.74</v>
      </c>
    </row>
    <row r="2209" spans="1:10" ht="25" x14ac:dyDescent="0.35">
      <c r="A2209" s="311" t="s">
        <v>260</v>
      </c>
      <c r="B2209" s="313" t="s">
        <v>2232</v>
      </c>
      <c r="C2209" s="311" t="s">
        <v>200</v>
      </c>
      <c r="D2209" s="311" t="s">
        <v>2233</v>
      </c>
      <c r="E2209" s="463" t="s">
        <v>263</v>
      </c>
      <c r="F2209" s="463"/>
      <c r="G2209" s="312" t="s">
        <v>226</v>
      </c>
      <c r="H2209" s="315">
        <v>1</v>
      </c>
      <c r="I2209" s="314">
        <v>3.32</v>
      </c>
      <c r="J2209" s="314">
        <v>3.32</v>
      </c>
    </row>
    <row r="2210" spans="1:10" x14ac:dyDescent="0.35">
      <c r="A2210" s="316"/>
      <c r="B2210" s="316"/>
      <c r="C2210" s="316"/>
      <c r="D2210" s="316"/>
      <c r="E2210" s="316" t="s">
        <v>275</v>
      </c>
      <c r="F2210" s="317">
        <v>6.9</v>
      </c>
      <c r="G2210" s="316" t="s">
        <v>276</v>
      </c>
      <c r="H2210" s="317">
        <v>0</v>
      </c>
      <c r="I2210" s="316" t="s">
        <v>277</v>
      </c>
      <c r="J2210" s="317">
        <v>6.9</v>
      </c>
    </row>
    <row r="2211" spans="1:10" x14ac:dyDescent="0.35">
      <c r="A2211" s="316"/>
      <c r="B2211" s="316"/>
      <c r="C2211" s="316"/>
      <c r="D2211" s="316"/>
      <c r="E2211" s="316" t="s">
        <v>278</v>
      </c>
      <c r="F2211" s="317">
        <v>13.41</v>
      </c>
      <c r="G2211" s="316"/>
      <c r="H2211" s="464" t="s">
        <v>279</v>
      </c>
      <c r="I2211" s="464"/>
      <c r="J2211" s="317">
        <v>77.89</v>
      </c>
    </row>
    <row r="2212" spans="1:10" ht="15" thickBot="1" x14ac:dyDescent="0.4">
      <c r="A2212" s="333"/>
      <c r="B2212" s="333"/>
      <c r="C2212" s="333"/>
      <c r="D2212" s="333"/>
      <c r="E2212" s="333"/>
      <c r="F2212" s="333"/>
      <c r="G2212" s="333"/>
      <c r="H2212" s="335"/>
      <c r="I2212" s="333"/>
      <c r="J2212" s="334"/>
    </row>
    <row r="2213" spans="1:10" ht="15" thickTop="1" x14ac:dyDescent="0.35">
      <c r="A2213" s="332"/>
      <c r="B2213" s="332"/>
      <c r="C2213" s="332"/>
      <c r="D2213" s="332"/>
      <c r="E2213" s="332"/>
      <c r="F2213" s="332"/>
      <c r="G2213" s="332"/>
      <c r="H2213" s="332"/>
      <c r="I2213" s="332"/>
      <c r="J2213" s="332"/>
    </row>
    <row r="2214" spans="1:10" x14ac:dyDescent="0.35">
      <c r="A2214" s="298" t="s">
        <v>945</v>
      </c>
      <c r="B2214" s="300" t="s">
        <v>3</v>
      </c>
      <c r="C2214" s="298" t="s">
        <v>4</v>
      </c>
      <c r="D2214" s="298" t="s">
        <v>5</v>
      </c>
      <c r="E2214" s="461" t="s">
        <v>249</v>
      </c>
      <c r="F2214" s="461"/>
      <c r="G2214" s="299" t="s">
        <v>6</v>
      </c>
      <c r="H2214" s="300" t="s">
        <v>7</v>
      </c>
      <c r="I2214" s="300" t="s">
        <v>8</v>
      </c>
      <c r="J2214" s="300" t="s">
        <v>10</v>
      </c>
    </row>
    <row r="2215" spans="1:10" ht="50" x14ac:dyDescent="0.35">
      <c r="A2215" s="301" t="s">
        <v>246</v>
      </c>
      <c r="B2215" s="303" t="s">
        <v>946</v>
      </c>
      <c r="C2215" s="301" t="s">
        <v>200</v>
      </c>
      <c r="D2215" s="301" t="s">
        <v>947</v>
      </c>
      <c r="E2215" s="462" t="s">
        <v>2234</v>
      </c>
      <c r="F2215" s="462"/>
      <c r="G2215" s="302" t="s">
        <v>226</v>
      </c>
      <c r="H2215" s="305">
        <v>1</v>
      </c>
      <c r="I2215" s="304">
        <v>43.18</v>
      </c>
      <c r="J2215" s="304">
        <v>43.18</v>
      </c>
    </row>
    <row r="2216" spans="1:10" ht="25" x14ac:dyDescent="0.35">
      <c r="A2216" s="306" t="s">
        <v>251</v>
      </c>
      <c r="B2216" s="308" t="s">
        <v>1596</v>
      </c>
      <c r="C2216" s="306" t="s">
        <v>200</v>
      </c>
      <c r="D2216" s="306" t="s">
        <v>1597</v>
      </c>
      <c r="E2216" s="465" t="s">
        <v>254</v>
      </c>
      <c r="F2216" s="465"/>
      <c r="G2216" s="307" t="s">
        <v>201</v>
      </c>
      <c r="H2216" s="310">
        <v>0.2172</v>
      </c>
      <c r="I2216" s="309">
        <v>33.799999999999997</v>
      </c>
      <c r="J2216" s="309">
        <v>7.34</v>
      </c>
    </row>
    <row r="2217" spans="1:10" ht="25" x14ac:dyDescent="0.35">
      <c r="A2217" s="306" t="s">
        <v>251</v>
      </c>
      <c r="B2217" s="308" t="s">
        <v>1598</v>
      </c>
      <c r="C2217" s="306" t="s">
        <v>200</v>
      </c>
      <c r="D2217" s="306" t="s">
        <v>1599</v>
      </c>
      <c r="E2217" s="465" t="s">
        <v>254</v>
      </c>
      <c r="F2217" s="465"/>
      <c r="G2217" s="307" t="s">
        <v>201</v>
      </c>
      <c r="H2217" s="310">
        <v>0.2172</v>
      </c>
      <c r="I2217" s="309">
        <v>26.27</v>
      </c>
      <c r="J2217" s="309">
        <v>5.7</v>
      </c>
    </row>
    <row r="2218" spans="1:10" ht="25" x14ac:dyDescent="0.35">
      <c r="A2218" s="311" t="s">
        <v>260</v>
      </c>
      <c r="B2218" s="313" t="s">
        <v>2235</v>
      </c>
      <c r="C2218" s="311" t="s">
        <v>200</v>
      </c>
      <c r="D2218" s="311" t="s">
        <v>2236</v>
      </c>
      <c r="E2218" s="463" t="s">
        <v>263</v>
      </c>
      <c r="F2218" s="463"/>
      <c r="G2218" s="312" t="s">
        <v>226</v>
      </c>
      <c r="H2218" s="315">
        <v>1</v>
      </c>
      <c r="I2218" s="314">
        <v>21.11</v>
      </c>
      <c r="J2218" s="314">
        <v>21.11</v>
      </c>
    </row>
    <row r="2219" spans="1:10" ht="37.5" x14ac:dyDescent="0.35">
      <c r="A2219" s="311" t="s">
        <v>260</v>
      </c>
      <c r="B2219" s="313" t="s">
        <v>2228</v>
      </c>
      <c r="C2219" s="311" t="s">
        <v>200</v>
      </c>
      <c r="D2219" s="311" t="s">
        <v>2229</v>
      </c>
      <c r="E2219" s="463" t="s">
        <v>263</v>
      </c>
      <c r="F2219" s="463"/>
      <c r="G2219" s="312" t="s">
        <v>226</v>
      </c>
      <c r="H2219" s="315">
        <v>0.115</v>
      </c>
      <c r="I2219" s="314">
        <v>26.35</v>
      </c>
      <c r="J2219" s="314">
        <v>3.0302500000000001</v>
      </c>
    </row>
    <row r="2220" spans="1:10" ht="25" x14ac:dyDescent="0.35">
      <c r="A2220" s="311" t="s">
        <v>260</v>
      </c>
      <c r="B2220" s="313" t="s">
        <v>2237</v>
      </c>
      <c r="C2220" s="311" t="s">
        <v>200</v>
      </c>
      <c r="D2220" s="311" t="s">
        <v>2238</v>
      </c>
      <c r="E2220" s="463" t="s">
        <v>263</v>
      </c>
      <c r="F2220" s="463"/>
      <c r="G2220" s="312" t="s">
        <v>226</v>
      </c>
      <c r="H2220" s="315">
        <v>2</v>
      </c>
      <c r="I2220" s="314">
        <v>3</v>
      </c>
      <c r="J2220" s="314">
        <v>6</v>
      </c>
    </row>
    <row r="2221" spans="1:10" x14ac:dyDescent="0.35">
      <c r="A2221" s="316"/>
      <c r="B2221" s="316"/>
      <c r="C2221" s="316"/>
      <c r="D2221" s="316"/>
      <c r="E2221" s="316" t="s">
        <v>275</v>
      </c>
      <c r="F2221" s="317">
        <v>9.09</v>
      </c>
      <c r="G2221" s="316" t="s">
        <v>276</v>
      </c>
      <c r="H2221" s="317">
        <v>0</v>
      </c>
      <c r="I2221" s="316" t="s">
        <v>277</v>
      </c>
      <c r="J2221" s="317">
        <v>9.09</v>
      </c>
    </row>
    <row r="2222" spans="1:10" x14ac:dyDescent="0.35">
      <c r="A2222" s="316"/>
      <c r="B2222" s="316"/>
      <c r="C2222" s="316"/>
      <c r="D2222" s="316"/>
      <c r="E2222" s="316" t="s">
        <v>278</v>
      </c>
      <c r="F2222" s="317">
        <v>8.98</v>
      </c>
      <c r="G2222" s="316"/>
      <c r="H2222" s="464" t="s">
        <v>279</v>
      </c>
      <c r="I2222" s="464"/>
      <c r="J2222" s="317">
        <v>52.16</v>
      </c>
    </row>
    <row r="2223" spans="1:10" ht="15" thickBot="1" x14ac:dyDescent="0.4">
      <c r="A2223" s="333"/>
      <c r="B2223" s="333"/>
      <c r="C2223" s="333"/>
      <c r="D2223" s="333"/>
      <c r="E2223" s="333"/>
      <c r="F2223" s="333"/>
      <c r="G2223" s="333"/>
      <c r="H2223" s="335"/>
      <c r="I2223" s="333"/>
      <c r="J2223" s="334"/>
    </row>
    <row r="2224" spans="1:10" ht="15" thickTop="1" x14ac:dyDescent="0.35">
      <c r="A2224" s="332"/>
      <c r="B2224" s="332"/>
      <c r="C2224" s="332"/>
      <c r="D2224" s="332"/>
      <c r="E2224" s="332"/>
      <c r="F2224" s="332"/>
      <c r="G2224" s="332"/>
      <c r="H2224" s="332"/>
      <c r="I2224" s="332"/>
      <c r="J2224" s="332"/>
    </row>
    <row r="2225" spans="1:10" x14ac:dyDescent="0.35">
      <c r="A2225" s="298" t="s">
        <v>948</v>
      </c>
      <c r="B2225" s="300" t="s">
        <v>3</v>
      </c>
      <c r="C2225" s="298" t="s">
        <v>4</v>
      </c>
      <c r="D2225" s="298" t="s">
        <v>5</v>
      </c>
      <c r="E2225" s="461" t="s">
        <v>249</v>
      </c>
      <c r="F2225" s="461"/>
      <c r="G2225" s="299" t="s">
        <v>6</v>
      </c>
      <c r="H2225" s="300" t="s">
        <v>7</v>
      </c>
      <c r="I2225" s="300" t="s">
        <v>8</v>
      </c>
      <c r="J2225" s="300" t="s">
        <v>10</v>
      </c>
    </row>
    <row r="2226" spans="1:10" ht="50" x14ac:dyDescent="0.35">
      <c r="A2226" s="301" t="s">
        <v>246</v>
      </c>
      <c r="B2226" s="303" t="s">
        <v>949</v>
      </c>
      <c r="C2226" s="301" t="s">
        <v>200</v>
      </c>
      <c r="D2226" s="301" t="s">
        <v>950</v>
      </c>
      <c r="E2226" s="462" t="s">
        <v>2234</v>
      </c>
      <c r="F2226" s="462"/>
      <c r="G2226" s="302" t="s">
        <v>226</v>
      </c>
      <c r="H2226" s="305">
        <v>1</v>
      </c>
      <c r="I2226" s="304">
        <v>13.89</v>
      </c>
      <c r="J2226" s="304">
        <v>13.89</v>
      </c>
    </row>
    <row r="2227" spans="1:10" ht="25" x14ac:dyDescent="0.35">
      <c r="A2227" s="306" t="s">
        <v>251</v>
      </c>
      <c r="B2227" s="308" t="s">
        <v>1598</v>
      </c>
      <c r="C2227" s="306" t="s">
        <v>200</v>
      </c>
      <c r="D2227" s="306" t="s">
        <v>1599</v>
      </c>
      <c r="E2227" s="465" t="s">
        <v>254</v>
      </c>
      <c r="F2227" s="465"/>
      <c r="G2227" s="307" t="s">
        <v>201</v>
      </c>
      <c r="H2227" s="310">
        <v>0.127</v>
      </c>
      <c r="I2227" s="309">
        <v>26.27</v>
      </c>
      <c r="J2227" s="309">
        <v>3.33</v>
      </c>
    </row>
    <row r="2228" spans="1:10" ht="25" x14ac:dyDescent="0.35">
      <c r="A2228" s="306" t="s">
        <v>251</v>
      </c>
      <c r="B2228" s="308" t="s">
        <v>1596</v>
      </c>
      <c r="C2228" s="306" t="s">
        <v>200</v>
      </c>
      <c r="D2228" s="306" t="s">
        <v>1597</v>
      </c>
      <c r="E2228" s="465" t="s">
        <v>254</v>
      </c>
      <c r="F2228" s="465"/>
      <c r="G2228" s="307" t="s">
        <v>201</v>
      </c>
      <c r="H2228" s="310">
        <v>0.127</v>
      </c>
      <c r="I2228" s="309">
        <v>33.799999999999997</v>
      </c>
      <c r="J2228" s="309">
        <v>4.29</v>
      </c>
    </row>
    <row r="2229" spans="1:10" x14ac:dyDescent="0.35">
      <c r="A2229" s="311" t="s">
        <v>260</v>
      </c>
      <c r="B2229" s="313" t="s">
        <v>2117</v>
      </c>
      <c r="C2229" s="311" t="s">
        <v>200</v>
      </c>
      <c r="D2229" s="311" t="s">
        <v>2118</v>
      </c>
      <c r="E2229" s="463" t="s">
        <v>263</v>
      </c>
      <c r="F2229" s="463"/>
      <c r="G2229" s="312" t="s">
        <v>226</v>
      </c>
      <c r="H2229" s="315">
        <v>7.1000000000000004E-3</v>
      </c>
      <c r="I2229" s="314">
        <v>2.08</v>
      </c>
      <c r="J2229" s="314">
        <v>1.4768E-2</v>
      </c>
    </row>
    <row r="2230" spans="1:10" ht="25" x14ac:dyDescent="0.35">
      <c r="A2230" s="311" t="s">
        <v>260</v>
      </c>
      <c r="B2230" s="313" t="s">
        <v>2121</v>
      </c>
      <c r="C2230" s="311" t="s">
        <v>200</v>
      </c>
      <c r="D2230" s="311" t="s">
        <v>2122</v>
      </c>
      <c r="E2230" s="463" t="s">
        <v>263</v>
      </c>
      <c r="F2230" s="463"/>
      <c r="G2230" s="312" t="s">
        <v>226</v>
      </c>
      <c r="H2230" s="315">
        <v>1.4999999999999999E-2</v>
      </c>
      <c r="I2230" s="314">
        <v>72.349999999999994</v>
      </c>
      <c r="J2230" s="314">
        <v>1.08525</v>
      </c>
    </row>
    <row r="2231" spans="1:10" ht="25" x14ac:dyDescent="0.35">
      <c r="A2231" s="311" t="s">
        <v>260</v>
      </c>
      <c r="B2231" s="313" t="s">
        <v>2124</v>
      </c>
      <c r="C2231" s="311" t="s">
        <v>200</v>
      </c>
      <c r="D2231" s="311" t="s">
        <v>2125</v>
      </c>
      <c r="E2231" s="463" t="s">
        <v>263</v>
      </c>
      <c r="F2231" s="463"/>
      <c r="G2231" s="312" t="s">
        <v>226</v>
      </c>
      <c r="H2231" s="315">
        <v>9.9000000000000008E-3</v>
      </c>
      <c r="I2231" s="314">
        <v>63.86</v>
      </c>
      <c r="J2231" s="314">
        <v>0.63221400000000005</v>
      </c>
    </row>
    <row r="2232" spans="1:10" ht="25" x14ac:dyDescent="0.35">
      <c r="A2232" s="311" t="s">
        <v>260</v>
      </c>
      <c r="B2232" s="313" t="s">
        <v>2239</v>
      </c>
      <c r="C2232" s="311" t="s">
        <v>200</v>
      </c>
      <c r="D2232" s="311" t="s">
        <v>2240</v>
      </c>
      <c r="E2232" s="463" t="s">
        <v>263</v>
      </c>
      <c r="F2232" s="463"/>
      <c r="G2232" s="312" t="s">
        <v>226</v>
      </c>
      <c r="H2232" s="315">
        <v>1</v>
      </c>
      <c r="I2232" s="314">
        <v>4.55</v>
      </c>
      <c r="J2232" s="314">
        <v>4.55</v>
      </c>
    </row>
    <row r="2233" spans="1:10" x14ac:dyDescent="0.35">
      <c r="A2233" s="316"/>
      <c r="B2233" s="316"/>
      <c r="C2233" s="316"/>
      <c r="D2233" s="316"/>
      <c r="E2233" s="316" t="s">
        <v>275</v>
      </c>
      <c r="F2233" s="317">
        <v>5.31</v>
      </c>
      <c r="G2233" s="316" t="s">
        <v>276</v>
      </c>
      <c r="H2233" s="317">
        <v>0</v>
      </c>
      <c r="I2233" s="316" t="s">
        <v>277</v>
      </c>
      <c r="J2233" s="317">
        <v>5.31</v>
      </c>
    </row>
    <row r="2234" spans="1:10" x14ac:dyDescent="0.35">
      <c r="A2234" s="316"/>
      <c r="B2234" s="316"/>
      <c r="C2234" s="316"/>
      <c r="D2234" s="316"/>
      <c r="E2234" s="316" t="s">
        <v>278</v>
      </c>
      <c r="F2234" s="317">
        <v>2.89</v>
      </c>
      <c r="G2234" s="316"/>
      <c r="H2234" s="464" t="s">
        <v>279</v>
      </c>
      <c r="I2234" s="464"/>
      <c r="J2234" s="317">
        <v>16.78</v>
      </c>
    </row>
    <row r="2235" spans="1:10" ht="15" thickBot="1" x14ac:dyDescent="0.4">
      <c r="A2235" s="333"/>
      <c r="B2235" s="333"/>
      <c r="C2235" s="333"/>
      <c r="D2235" s="333"/>
      <c r="E2235" s="333"/>
      <c r="F2235" s="333"/>
      <c r="G2235" s="333"/>
      <c r="H2235" s="335"/>
      <c r="I2235" s="333"/>
      <c r="J2235" s="334"/>
    </row>
    <row r="2236" spans="1:10" ht="15" thickTop="1" x14ac:dyDescent="0.35">
      <c r="A2236" s="332"/>
      <c r="B2236" s="332"/>
      <c r="C2236" s="332"/>
      <c r="D2236" s="332"/>
      <c r="E2236" s="332"/>
      <c r="F2236" s="332"/>
      <c r="G2236" s="332"/>
      <c r="H2236" s="332"/>
      <c r="I2236" s="332"/>
      <c r="J2236" s="332"/>
    </row>
    <row r="2237" spans="1:10" x14ac:dyDescent="0.35">
      <c r="A2237" s="298" t="s">
        <v>951</v>
      </c>
      <c r="B2237" s="300" t="s">
        <v>3</v>
      </c>
      <c r="C2237" s="298" t="s">
        <v>4</v>
      </c>
      <c r="D2237" s="298" t="s">
        <v>5</v>
      </c>
      <c r="E2237" s="461" t="s">
        <v>249</v>
      </c>
      <c r="F2237" s="461"/>
      <c r="G2237" s="299" t="s">
        <v>6</v>
      </c>
      <c r="H2237" s="300" t="s">
        <v>7</v>
      </c>
      <c r="I2237" s="300" t="s">
        <v>8</v>
      </c>
      <c r="J2237" s="300" t="s">
        <v>10</v>
      </c>
    </row>
    <row r="2238" spans="1:10" ht="50" x14ac:dyDescent="0.35">
      <c r="A2238" s="301" t="s">
        <v>246</v>
      </c>
      <c r="B2238" s="303" t="s">
        <v>952</v>
      </c>
      <c r="C2238" s="301" t="s">
        <v>200</v>
      </c>
      <c r="D2238" s="301" t="s">
        <v>953</v>
      </c>
      <c r="E2238" s="462" t="s">
        <v>2234</v>
      </c>
      <c r="F2238" s="462"/>
      <c r="G2238" s="302" t="s">
        <v>226</v>
      </c>
      <c r="H2238" s="305">
        <v>1</v>
      </c>
      <c r="I2238" s="304">
        <v>28.85</v>
      </c>
      <c r="J2238" s="304">
        <v>28.85</v>
      </c>
    </row>
    <row r="2239" spans="1:10" ht="25" x14ac:dyDescent="0.35">
      <c r="A2239" s="306" t="s">
        <v>251</v>
      </c>
      <c r="B2239" s="308" t="s">
        <v>1596</v>
      </c>
      <c r="C2239" s="306" t="s">
        <v>200</v>
      </c>
      <c r="D2239" s="306" t="s">
        <v>1597</v>
      </c>
      <c r="E2239" s="465" t="s">
        <v>254</v>
      </c>
      <c r="F2239" s="465"/>
      <c r="G2239" s="307" t="s">
        <v>201</v>
      </c>
      <c r="H2239" s="310">
        <v>0.19259999999999999</v>
      </c>
      <c r="I2239" s="309">
        <v>33.799999999999997</v>
      </c>
      <c r="J2239" s="309">
        <v>6.5</v>
      </c>
    </row>
    <row r="2240" spans="1:10" ht="25" x14ac:dyDescent="0.35">
      <c r="A2240" s="306" t="s">
        <v>251</v>
      </c>
      <c r="B2240" s="308" t="s">
        <v>1598</v>
      </c>
      <c r="C2240" s="306" t="s">
        <v>200</v>
      </c>
      <c r="D2240" s="306" t="s">
        <v>1599</v>
      </c>
      <c r="E2240" s="465" t="s">
        <v>254</v>
      </c>
      <c r="F2240" s="465"/>
      <c r="G2240" s="307" t="s">
        <v>201</v>
      </c>
      <c r="H2240" s="310">
        <v>0.19259999999999999</v>
      </c>
      <c r="I2240" s="309">
        <v>26.27</v>
      </c>
      <c r="J2240" s="309">
        <v>5.05</v>
      </c>
    </row>
    <row r="2241" spans="1:10" ht="25" x14ac:dyDescent="0.35">
      <c r="A2241" s="311" t="s">
        <v>260</v>
      </c>
      <c r="B2241" s="313" t="s">
        <v>2237</v>
      </c>
      <c r="C2241" s="311" t="s">
        <v>200</v>
      </c>
      <c r="D2241" s="311" t="s">
        <v>2238</v>
      </c>
      <c r="E2241" s="463" t="s">
        <v>263</v>
      </c>
      <c r="F2241" s="463"/>
      <c r="G2241" s="312" t="s">
        <v>226</v>
      </c>
      <c r="H2241" s="315">
        <v>2</v>
      </c>
      <c r="I2241" s="314">
        <v>3</v>
      </c>
      <c r="J2241" s="314">
        <v>6</v>
      </c>
    </row>
    <row r="2242" spans="1:10" ht="37.5" x14ac:dyDescent="0.35">
      <c r="A2242" s="311" t="s">
        <v>260</v>
      </c>
      <c r="B2242" s="313" t="s">
        <v>2228</v>
      </c>
      <c r="C2242" s="311" t="s">
        <v>200</v>
      </c>
      <c r="D2242" s="311" t="s">
        <v>2229</v>
      </c>
      <c r="E2242" s="463" t="s">
        <v>263</v>
      </c>
      <c r="F2242" s="463"/>
      <c r="G2242" s="312" t="s">
        <v>226</v>
      </c>
      <c r="H2242" s="315">
        <v>0.115</v>
      </c>
      <c r="I2242" s="314">
        <v>26.35</v>
      </c>
      <c r="J2242" s="314">
        <v>3.0302500000000001</v>
      </c>
    </row>
    <row r="2243" spans="1:10" ht="25" x14ac:dyDescent="0.35">
      <c r="A2243" s="311" t="s">
        <v>260</v>
      </c>
      <c r="B2243" s="313" t="s">
        <v>2241</v>
      </c>
      <c r="C2243" s="311" t="s">
        <v>200</v>
      </c>
      <c r="D2243" s="311" t="s">
        <v>2242</v>
      </c>
      <c r="E2243" s="463" t="s">
        <v>263</v>
      </c>
      <c r="F2243" s="463"/>
      <c r="G2243" s="312" t="s">
        <v>226</v>
      </c>
      <c r="H2243" s="315">
        <v>1</v>
      </c>
      <c r="I2243" s="314">
        <v>8.27</v>
      </c>
      <c r="J2243" s="314">
        <v>8.27</v>
      </c>
    </row>
    <row r="2244" spans="1:10" x14ac:dyDescent="0.35">
      <c r="A2244" s="316"/>
      <c r="B2244" s="316"/>
      <c r="C2244" s="316"/>
      <c r="D2244" s="316"/>
      <c r="E2244" s="316" t="s">
        <v>275</v>
      </c>
      <c r="F2244" s="317">
        <v>8.07</v>
      </c>
      <c r="G2244" s="316" t="s">
        <v>276</v>
      </c>
      <c r="H2244" s="317">
        <v>0</v>
      </c>
      <c r="I2244" s="316" t="s">
        <v>277</v>
      </c>
      <c r="J2244" s="317">
        <v>8.07</v>
      </c>
    </row>
    <row r="2245" spans="1:10" x14ac:dyDescent="0.35">
      <c r="A2245" s="316"/>
      <c r="B2245" s="316"/>
      <c r="C2245" s="316"/>
      <c r="D2245" s="316"/>
      <c r="E2245" s="316" t="s">
        <v>278</v>
      </c>
      <c r="F2245" s="317">
        <v>6</v>
      </c>
      <c r="G2245" s="316"/>
      <c r="H2245" s="464" t="s">
        <v>279</v>
      </c>
      <c r="I2245" s="464"/>
      <c r="J2245" s="317">
        <v>34.85</v>
      </c>
    </row>
    <row r="2246" spans="1:10" ht="15" thickBot="1" x14ac:dyDescent="0.4">
      <c r="A2246" s="333"/>
      <c r="B2246" s="333"/>
      <c r="C2246" s="333"/>
      <c r="D2246" s="333"/>
      <c r="E2246" s="333"/>
      <c r="F2246" s="333"/>
      <c r="G2246" s="333"/>
      <c r="H2246" s="335"/>
      <c r="I2246" s="333"/>
      <c r="J2246" s="334"/>
    </row>
    <row r="2247" spans="1:10" ht="15" thickTop="1" x14ac:dyDescent="0.35">
      <c r="A2247" s="332"/>
      <c r="B2247" s="332"/>
      <c r="C2247" s="332"/>
      <c r="D2247" s="332"/>
      <c r="E2247" s="332"/>
      <c r="F2247" s="332"/>
      <c r="G2247" s="332"/>
      <c r="H2247" s="332"/>
      <c r="I2247" s="332"/>
      <c r="J2247" s="332"/>
    </row>
    <row r="2248" spans="1:10" x14ac:dyDescent="0.35">
      <c r="A2248" s="298" t="s">
        <v>954</v>
      </c>
      <c r="B2248" s="300" t="s">
        <v>3</v>
      </c>
      <c r="C2248" s="298" t="s">
        <v>4</v>
      </c>
      <c r="D2248" s="298" t="s">
        <v>5</v>
      </c>
      <c r="E2248" s="461" t="s">
        <v>249</v>
      </c>
      <c r="F2248" s="461"/>
      <c r="G2248" s="299" t="s">
        <v>6</v>
      </c>
      <c r="H2248" s="300" t="s">
        <v>7</v>
      </c>
      <c r="I2248" s="300" t="s">
        <v>8</v>
      </c>
      <c r="J2248" s="300" t="s">
        <v>10</v>
      </c>
    </row>
    <row r="2249" spans="1:10" ht="50" x14ac:dyDescent="0.35">
      <c r="A2249" s="301" t="s">
        <v>246</v>
      </c>
      <c r="B2249" s="303" t="s">
        <v>955</v>
      </c>
      <c r="C2249" s="301" t="s">
        <v>200</v>
      </c>
      <c r="D2249" s="301" t="s">
        <v>956</v>
      </c>
      <c r="E2249" s="462" t="s">
        <v>2234</v>
      </c>
      <c r="F2249" s="462"/>
      <c r="G2249" s="302" t="s">
        <v>226</v>
      </c>
      <c r="H2249" s="305">
        <v>1</v>
      </c>
      <c r="I2249" s="304">
        <v>11.46</v>
      </c>
      <c r="J2249" s="304">
        <v>11.46</v>
      </c>
    </row>
    <row r="2250" spans="1:10" ht="25" x14ac:dyDescent="0.35">
      <c r="A2250" s="306" t="s">
        <v>251</v>
      </c>
      <c r="B2250" s="308" t="s">
        <v>1598</v>
      </c>
      <c r="C2250" s="306" t="s">
        <v>200</v>
      </c>
      <c r="D2250" s="306" t="s">
        <v>1599</v>
      </c>
      <c r="E2250" s="465" t="s">
        <v>254</v>
      </c>
      <c r="F2250" s="465"/>
      <c r="G2250" s="307" t="s">
        <v>201</v>
      </c>
      <c r="H2250" s="310">
        <v>0.127</v>
      </c>
      <c r="I2250" s="309">
        <v>26.27</v>
      </c>
      <c r="J2250" s="309">
        <v>3.33</v>
      </c>
    </row>
    <row r="2251" spans="1:10" ht="25" x14ac:dyDescent="0.35">
      <c r="A2251" s="306" t="s">
        <v>251</v>
      </c>
      <c r="B2251" s="308" t="s">
        <v>1596</v>
      </c>
      <c r="C2251" s="306" t="s">
        <v>200</v>
      </c>
      <c r="D2251" s="306" t="s">
        <v>1597</v>
      </c>
      <c r="E2251" s="465" t="s">
        <v>254</v>
      </c>
      <c r="F2251" s="465"/>
      <c r="G2251" s="307" t="s">
        <v>201</v>
      </c>
      <c r="H2251" s="310">
        <v>0.127</v>
      </c>
      <c r="I2251" s="309">
        <v>33.799999999999997</v>
      </c>
      <c r="J2251" s="309">
        <v>4.29</v>
      </c>
    </row>
    <row r="2252" spans="1:10" x14ac:dyDescent="0.35">
      <c r="A2252" s="311" t="s">
        <v>260</v>
      </c>
      <c r="B2252" s="313" t="s">
        <v>2117</v>
      </c>
      <c r="C2252" s="311" t="s">
        <v>200</v>
      </c>
      <c r="D2252" s="311" t="s">
        <v>2118</v>
      </c>
      <c r="E2252" s="463" t="s">
        <v>263</v>
      </c>
      <c r="F2252" s="463"/>
      <c r="G2252" s="312" t="s">
        <v>226</v>
      </c>
      <c r="H2252" s="315">
        <v>7.1000000000000004E-3</v>
      </c>
      <c r="I2252" s="314">
        <v>2.08</v>
      </c>
      <c r="J2252" s="314">
        <v>1.4768E-2</v>
      </c>
    </row>
    <row r="2253" spans="1:10" ht="25" x14ac:dyDescent="0.35">
      <c r="A2253" s="311" t="s">
        <v>260</v>
      </c>
      <c r="B2253" s="313" t="s">
        <v>2121</v>
      </c>
      <c r="C2253" s="311" t="s">
        <v>200</v>
      </c>
      <c r="D2253" s="311" t="s">
        <v>2122</v>
      </c>
      <c r="E2253" s="463" t="s">
        <v>263</v>
      </c>
      <c r="F2253" s="463"/>
      <c r="G2253" s="312" t="s">
        <v>226</v>
      </c>
      <c r="H2253" s="315">
        <v>1.4999999999999999E-2</v>
      </c>
      <c r="I2253" s="314">
        <v>72.349999999999994</v>
      </c>
      <c r="J2253" s="314">
        <v>1.08525</v>
      </c>
    </row>
    <row r="2254" spans="1:10" ht="25" x14ac:dyDescent="0.35">
      <c r="A2254" s="311" t="s">
        <v>260</v>
      </c>
      <c r="B2254" s="313" t="s">
        <v>2243</v>
      </c>
      <c r="C2254" s="311" t="s">
        <v>200</v>
      </c>
      <c r="D2254" s="311" t="s">
        <v>2244</v>
      </c>
      <c r="E2254" s="463" t="s">
        <v>263</v>
      </c>
      <c r="F2254" s="463"/>
      <c r="G2254" s="312" t="s">
        <v>226</v>
      </c>
      <c r="H2254" s="315">
        <v>1</v>
      </c>
      <c r="I2254" s="314">
        <v>2.12</v>
      </c>
      <c r="J2254" s="314">
        <v>2.12</v>
      </c>
    </row>
    <row r="2255" spans="1:10" ht="25" x14ac:dyDescent="0.35">
      <c r="A2255" s="311" t="s">
        <v>260</v>
      </c>
      <c r="B2255" s="313" t="s">
        <v>2124</v>
      </c>
      <c r="C2255" s="311" t="s">
        <v>200</v>
      </c>
      <c r="D2255" s="311" t="s">
        <v>2125</v>
      </c>
      <c r="E2255" s="463" t="s">
        <v>263</v>
      </c>
      <c r="F2255" s="463"/>
      <c r="G2255" s="312" t="s">
        <v>226</v>
      </c>
      <c r="H2255" s="315">
        <v>9.9000000000000008E-3</v>
      </c>
      <c r="I2255" s="314">
        <v>63.86</v>
      </c>
      <c r="J2255" s="314">
        <v>0.63221400000000005</v>
      </c>
    </row>
    <row r="2256" spans="1:10" x14ac:dyDescent="0.35">
      <c r="A2256" s="316"/>
      <c r="B2256" s="316"/>
      <c r="C2256" s="316"/>
      <c r="D2256" s="316"/>
      <c r="E2256" s="316" t="s">
        <v>275</v>
      </c>
      <c r="F2256" s="317">
        <v>5.31</v>
      </c>
      <c r="G2256" s="316" t="s">
        <v>276</v>
      </c>
      <c r="H2256" s="317">
        <v>0</v>
      </c>
      <c r="I2256" s="316" t="s">
        <v>277</v>
      </c>
      <c r="J2256" s="317">
        <v>5.31</v>
      </c>
    </row>
    <row r="2257" spans="1:10" x14ac:dyDescent="0.35">
      <c r="A2257" s="316"/>
      <c r="B2257" s="316"/>
      <c r="C2257" s="316"/>
      <c r="D2257" s="316"/>
      <c r="E2257" s="316" t="s">
        <v>278</v>
      </c>
      <c r="F2257" s="317">
        <v>2.38</v>
      </c>
      <c r="G2257" s="316"/>
      <c r="H2257" s="464" t="s">
        <v>279</v>
      </c>
      <c r="I2257" s="464"/>
      <c r="J2257" s="317">
        <v>13.84</v>
      </c>
    </row>
    <row r="2258" spans="1:10" ht="15" thickBot="1" x14ac:dyDescent="0.4">
      <c r="A2258" s="333"/>
      <c r="B2258" s="333"/>
      <c r="C2258" s="333"/>
      <c r="D2258" s="333"/>
      <c r="E2258" s="333"/>
      <c r="F2258" s="333"/>
      <c r="G2258" s="333"/>
      <c r="H2258" s="335"/>
      <c r="I2258" s="333"/>
      <c r="J2258" s="334"/>
    </row>
    <row r="2259" spans="1:10" ht="15" thickTop="1" x14ac:dyDescent="0.35">
      <c r="A2259" s="332"/>
      <c r="B2259" s="332"/>
      <c r="C2259" s="332"/>
      <c r="D2259" s="332"/>
      <c r="E2259" s="332"/>
      <c r="F2259" s="332"/>
      <c r="G2259" s="332"/>
      <c r="H2259" s="332"/>
      <c r="I2259" s="332"/>
      <c r="J2259" s="332"/>
    </row>
    <row r="2260" spans="1:10" x14ac:dyDescent="0.35">
      <c r="A2260" s="298" t="s">
        <v>957</v>
      </c>
      <c r="B2260" s="300" t="s">
        <v>3</v>
      </c>
      <c r="C2260" s="298" t="s">
        <v>4</v>
      </c>
      <c r="D2260" s="298" t="s">
        <v>5</v>
      </c>
      <c r="E2260" s="461" t="s">
        <v>249</v>
      </c>
      <c r="F2260" s="461"/>
      <c r="G2260" s="299" t="s">
        <v>6</v>
      </c>
      <c r="H2260" s="300" t="s">
        <v>7</v>
      </c>
      <c r="I2260" s="300" t="s">
        <v>8</v>
      </c>
      <c r="J2260" s="300" t="s">
        <v>10</v>
      </c>
    </row>
    <row r="2261" spans="1:10" ht="50" x14ac:dyDescent="0.35">
      <c r="A2261" s="301" t="s">
        <v>246</v>
      </c>
      <c r="B2261" s="303" t="s">
        <v>958</v>
      </c>
      <c r="C2261" s="301" t="s">
        <v>200</v>
      </c>
      <c r="D2261" s="301" t="s">
        <v>959</v>
      </c>
      <c r="E2261" s="462" t="s">
        <v>2234</v>
      </c>
      <c r="F2261" s="462"/>
      <c r="G2261" s="302" t="s">
        <v>226</v>
      </c>
      <c r="H2261" s="305">
        <v>1</v>
      </c>
      <c r="I2261" s="304">
        <v>16.399999999999999</v>
      </c>
      <c r="J2261" s="304">
        <v>16.399999999999999</v>
      </c>
    </row>
    <row r="2262" spans="1:10" ht="25" x14ac:dyDescent="0.35">
      <c r="A2262" s="306" t="s">
        <v>251</v>
      </c>
      <c r="B2262" s="308" t="s">
        <v>1596</v>
      </c>
      <c r="C2262" s="306" t="s">
        <v>200</v>
      </c>
      <c r="D2262" s="306" t="s">
        <v>1597</v>
      </c>
      <c r="E2262" s="465" t="s">
        <v>254</v>
      </c>
      <c r="F2262" s="465"/>
      <c r="G2262" s="307" t="s">
        <v>201</v>
      </c>
      <c r="H2262" s="310">
        <v>0.13789999999999999</v>
      </c>
      <c r="I2262" s="309">
        <v>33.799999999999997</v>
      </c>
      <c r="J2262" s="309">
        <v>4.66</v>
      </c>
    </row>
    <row r="2263" spans="1:10" ht="25" x14ac:dyDescent="0.35">
      <c r="A2263" s="306" t="s">
        <v>251</v>
      </c>
      <c r="B2263" s="308" t="s">
        <v>1598</v>
      </c>
      <c r="C2263" s="306" t="s">
        <v>200</v>
      </c>
      <c r="D2263" s="306" t="s">
        <v>1599</v>
      </c>
      <c r="E2263" s="465" t="s">
        <v>254</v>
      </c>
      <c r="F2263" s="465"/>
      <c r="G2263" s="307" t="s">
        <v>201</v>
      </c>
      <c r="H2263" s="310">
        <v>0.13789999999999999</v>
      </c>
      <c r="I2263" s="309">
        <v>26.27</v>
      </c>
      <c r="J2263" s="309">
        <v>3.62</v>
      </c>
    </row>
    <row r="2264" spans="1:10" ht="25" x14ac:dyDescent="0.35">
      <c r="A2264" s="311" t="s">
        <v>260</v>
      </c>
      <c r="B2264" s="313" t="s">
        <v>2245</v>
      </c>
      <c r="C2264" s="311" t="s">
        <v>200</v>
      </c>
      <c r="D2264" s="311" t="s">
        <v>2246</v>
      </c>
      <c r="E2264" s="463" t="s">
        <v>263</v>
      </c>
      <c r="F2264" s="463"/>
      <c r="G2264" s="312" t="s">
        <v>226</v>
      </c>
      <c r="H2264" s="315">
        <v>1</v>
      </c>
      <c r="I2264" s="314">
        <v>3.43</v>
      </c>
      <c r="J2264" s="314">
        <v>3.43</v>
      </c>
    </row>
    <row r="2265" spans="1:10" ht="37.5" x14ac:dyDescent="0.35">
      <c r="A2265" s="311" t="s">
        <v>260</v>
      </c>
      <c r="B2265" s="313" t="s">
        <v>2228</v>
      </c>
      <c r="C2265" s="311" t="s">
        <v>200</v>
      </c>
      <c r="D2265" s="311" t="s">
        <v>2229</v>
      </c>
      <c r="E2265" s="463" t="s">
        <v>263</v>
      </c>
      <c r="F2265" s="463"/>
      <c r="G2265" s="312" t="s">
        <v>226</v>
      </c>
      <c r="H2265" s="315">
        <v>0.05</v>
      </c>
      <c r="I2265" s="314">
        <v>26.35</v>
      </c>
      <c r="J2265" s="314">
        <v>1.3174999999999999</v>
      </c>
    </row>
    <row r="2266" spans="1:10" ht="25" x14ac:dyDescent="0.35">
      <c r="A2266" s="311" t="s">
        <v>260</v>
      </c>
      <c r="B2266" s="313" t="s">
        <v>2247</v>
      </c>
      <c r="C2266" s="311" t="s">
        <v>200</v>
      </c>
      <c r="D2266" s="311" t="s">
        <v>2248</v>
      </c>
      <c r="E2266" s="463" t="s">
        <v>263</v>
      </c>
      <c r="F2266" s="463"/>
      <c r="G2266" s="312" t="s">
        <v>226</v>
      </c>
      <c r="H2266" s="315">
        <v>2</v>
      </c>
      <c r="I2266" s="314">
        <v>1.69</v>
      </c>
      <c r="J2266" s="314">
        <v>3.38</v>
      </c>
    </row>
    <row r="2267" spans="1:10" x14ac:dyDescent="0.35">
      <c r="A2267" s="316"/>
      <c r="B2267" s="316"/>
      <c r="C2267" s="316"/>
      <c r="D2267" s="316"/>
      <c r="E2267" s="316" t="s">
        <v>275</v>
      </c>
      <c r="F2267" s="317">
        <v>5.77</v>
      </c>
      <c r="G2267" s="316" t="s">
        <v>276</v>
      </c>
      <c r="H2267" s="317">
        <v>0</v>
      </c>
      <c r="I2267" s="316" t="s">
        <v>277</v>
      </c>
      <c r="J2267" s="317">
        <v>5.77</v>
      </c>
    </row>
    <row r="2268" spans="1:10" x14ac:dyDescent="0.35">
      <c r="A2268" s="316"/>
      <c r="B2268" s="316"/>
      <c r="C2268" s="316"/>
      <c r="D2268" s="316"/>
      <c r="E2268" s="316" t="s">
        <v>278</v>
      </c>
      <c r="F2268" s="317">
        <v>3.41</v>
      </c>
      <c r="G2268" s="316"/>
      <c r="H2268" s="464" t="s">
        <v>279</v>
      </c>
      <c r="I2268" s="464"/>
      <c r="J2268" s="317">
        <v>19.809999999999999</v>
      </c>
    </row>
    <row r="2269" spans="1:10" ht="15" thickBot="1" x14ac:dyDescent="0.4">
      <c r="A2269" s="333"/>
      <c r="B2269" s="333"/>
      <c r="C2269" s="333"/>
      <c r="D2269" s="333"/>
      <c r="E2269" s="333"/>
      <c r="F2269" s="333"/>
      <c r="G2269" s="333"/>
      <c r="H2269" s="335"/>
      <c r="I2269" s="333"/>
      <c r="J2269" s="334"/>
    </row>
    <row r="2270" spans="1:10" ht="15" thickTop="1" x14ac:dyDescent="0.35">
      <c r="A2270" s="332"/>
      <c r="B2270" s="332"/>
      <c r="C2270" s="332"/>
      <c r="D2270" s="332"/>
      <c r="E2270" s="332"/>
      <c r="F2270" s="332"/>
      <c r="G2270" s="332"/>
      <c r="H2270" s="332"/>
      <c r="I2270" s="332"/>
      <c r="J2270" s="332"/>
    </row>
    <row r="2271" spans="1:10" x14ac:dyDescent="0.35">
      <c r="A2271" s="298" t="s">
        <v>960</v>
      </c>
      <c r="B2271" s="300" t="s">
        <v>3</v>
      </c>
      <c r="C2271" s="298" t="s">
        <v>4</v>
      </c>
      <c r="D2271" s="298" t="s">
        <v>5</v>
      </c>
      <c r="E2271" s="461" t="s">
        <v>249</v>
      </c>
      <c r="F2271" s="461"/>
      <c r="G2271" s="299" t="s">
        <v>6</v>
      </c>
      <c r="H2271" s="300" t="s">
        <v>7</v>
      </c>
      <c r="I2271" s="300" t="s">
        <v>8</v>
      </c>
      <c r="J2271" s="300" t="s">
        <v>10</v>
      </c>
    </row>
    <row r="2272" spans="1:10" ht="50" x14ac:dyDescent="0.35">
      <c r="A2272" s="301" t="s">
        <v>246</v>
      </c>
      <c r="B2272" s="303" t="s">
        <v>961</v>
      </c>
      <c r="C2272" s="301" t="s">
        <v>200</v>
      </c>
      <c r="D2272" s="301" t="s">
        <v>962</v>
      </c>
      <c r="E2272" s="462" t="s">
        <v>2234</v>
      </c>
      <c r="F2272" s="462"/>
      <c r="G2272" s="302" t="s">
        <v>226</v>
      </c>
      <c r="H2272" s="305">
        <v>1</v>
      </c>
      <c r="I2272" s="304">
        <v>24.03</v>
      </c>
      <c r="J2272" s="304">
        <v>24.03</v>
      </c>
    </row>
    <row r="2273" spans="1:10" ht="25" x14ac:dyDescent="0.35">
      <c r="A2273" s="306" t="s">
        <v>251</v>
      </c>
      <c r="B2273" s="308" t="s">
        <v>1596</v>
      </c>
      <c r="C2273" s="306" t="s">
        <v>200</v>
      </c>
      <c r="D2273" s="306" t="s">
        <v>1597</v>
      </c>
      <c r="E2273" s="465" t="s">
        <v>254</v>
      </c>
      <c r="F2273" s="465"/>
      <c r="G2273" s="307" t="s">
        <v>201</v>
      </c>
      <c r="H2273" s="310">
        <v>0.16520000000000001</v>
      </c>
      <c r="I2273" s="309">
        <v>33.799999999999997</v>
      </c>
      <c r="J2273" s="309">
        <v>5.58</v>
      </c>
    </row>
    <row r="2274" spans="1:10" ht="25" x14ac:dyDescent="0.35">
      <c r="A2274" s="306" t="s">
        <v>251</v>
      </c>
      <c r="B2274" s="308" t="s">
        <v>1598</v>
      </c>
      <c r="C2274" s="306" t="s">
        <v>200</v>
      </c>
      <c r="D2274" s="306" t="s">
        <v>1599</v>
      </c>
      <c r="E2274" s="465" t="s">
        <v>254</v>
      </c>
      <c r="F2274" s="465"/>
      <c r="G2274" s="307" t="s">
        <v>201</v>
      </c>
      <c r="H2274" s="310">
        <v>0.16520000000000001</v>
      </c>
      <c r="I2274" s="309">
        <v>26.27</v>
      </c>
      <c r="J2274" s="309">
        <v>4.33</v>
      </c>
    </row>
    <row r="2275" spans="1:10" ht="25" x14ac:dyDescent="0.35">
      <c r="A2275" s="311" t="s">
        <v>260</v>
      </c>
      <c r="B2275" s="313" t="s">
        <v>2249</v>
      </c>
      <c r="C2275" s="311" t="s">
        <v>200</v>
      </c>
      <c r="D2275" s="311" t="s">
        <v>2250</v>
      </c>
      <c r="E2275" s="463" t="s">
        <v>263</v>
      </c>
      <c r="F2275" s="463"/>
      <c r="G2275" s="312" t="s">
        <v>226</v>
      </c>
      <c r="H2275" s="315">
        <v>2</v>
      </c>
      <c r="I2275" s="314">
        <v>2.4900000000000002</v>
      </c>
      <c r="J2275" s="314">
        <v>4.9800000000000004</v>
      </c>
    </row>
    <row r="2276" spans="1:10" ht="25" x14ac:dyDescent="0.35">
      <c r="A2276" s="311" t="s">
        <v>260</v>
      </c>
      <c r="B2276" s="313" t="s">
        <v>2251</v>
      </c>
      <c r="C2276" s="311" t="s">
        <v>200</v>
      </c>
      <c r="D2276" s="311" t="s">
        <v>2252</v>
      </c>
      <c r="E2276" s="463" t="s">
        <v>263</v>
      </c>
      <c r="F2276" s="463"/>
      <c r="G2276" s="312" t="s">
        <v>226</v>
      </c>
      <c r="H2276" s="315">
        <v>1</v>
      </c>
      <c r="I2276" s="314">
        <v>7.17</v>
      </c>
      <c r="J2276" s="314">
        <v>7.17</v>
      </c>
    </row>
    <row r="2277" spans="1:10" ht="37.5" x14ac:dyDescent="0.35">
      <c r="A2277" s="311" t="s">
        <v>260</v>
      </c>
      <c r="B2277" s="313" t="s">
        <v>2228</v>
      </c>
      <c r="C2277" s="311" t="s">
        <v>200</v>
      </c>
      <c r="D2277" s="311" t="s">
        <v>2229</v>
      </c>
      <c r="E2277" s="463" t="s">
        <v>263</v>
      </c>
      <c r="F2277" s="463"/>
      <c r="G2277" s="312" t="s">
        <v>226</v>
      </c>
      <c r="H2277" s="315">
        <v>7.4999999999999997E-2</v>
      </c>
      <c r="I2277" s="314">
        <v>26.35</v>
      </c>
      <c r="J2277" s="314">
        <v>1.9762500000000001</v>
      </c>
    </row>
    <row r="2278" spans="1:10" x14ac:dyDescent="0.35">
      <c r="A2278" s="316"/>
      <c r="B2278" s="316"/>
      <c r="C2278" s="316"/>
      <c r="D2278" s="316"/>
      <c r="E2278" s="316" t="s">
        <v>275</v>
      </c>
      <c r="F2278" s="317">
        <v>6.91</v>
      </c>
      <c r="G2278" s="316" t="s">
        <v>276</v>
      </c>
      <c r="H2278" s="317">
        <v>0</v>
      </c>
      <c r="I2278" s="316" t="s">
        <v>277</v>
      </c>
      <c r="J2278" s="317">
        <v>6.91</v>
      </c>
    </row>
    <row r="2279" spans="1:10" x14ac:dyDescent="0.35">
      <c r="A2279" s="316"/>
      <c r="B2279" s="316"/>
      <c r="C2279" s="316"/>
      <c r="D2279" s="316"/>
      <c r="E2279" s="316" t="s">
        <v>278</v>
      </c>
      <c r="F2279" s="317">
        <v>5</v>
      </c>
      <c r="G2279" s="316"/>
      <c r="H2279" s="464" t="s">
        <v>279</v>
      </c>
      <c r="I2279" s="464"/>
      <c r="J2279" s="317">
        <v>29.03</v>
      </c>
    </row>
    <row r="2280" spans="1:10" ht="15" thickBot="1" x14ac:dyDescent="0.4">
      <c r="A2280" s="333"/>
      <c r="B2280" s="333"/>
      <c r="C2280" s="333"/>
      <c r="D2280" s="333"/>
      <c r="E2280" s="333"/>
      <c r="F2280" s="333"/>
      <c r="G2280" s="333"/>
      <c r="H2280" s="335"/>
      <c r="I2280" s="333"/>
      <c r="J2280" s="334"/>
    </row>
    <row r="2281" spans="1:10" ht="15" thickTop="1" x14ac:dyDescent="0.35">
      <c r="A2281" s="332"/>
      <c r="B2281" s="332"/>
      <c r="C2281" s="332"/>
      <c r="D2281" s="332"/>
      <c r="E2281" s="332"/>
      <c r="F2281" s="332"/>
      <c r="G2281" s="332"/>
      <c r="H2281" s="332"/>
      <c r="I2281" s="332"/>
      <c r="J2281" s="332"/>
    </row>
    <row r="2282" spans="1:10" x14ac:dyDescent="0.35">
      <c r="A2282" s="298" t="s">
        <v>963</v>
      </c>
      <c r="B2282" s="300" t="s">
        <v>3</v>
      </c>
      <c r="C2282" s="298" t="s">
        <v>4</v>
      </c>
      <c r="D2282" s="298" t="s">
        <v>5</v>
      </c>
      <c r="E2282" s="461" t="s">
        <v>249</v>
      </c>
      <c r="F2282" s="461"/>
      <c r="G2282" s="299" t="s">
        <v>6</v>
      </c>
      <c r="H2282" s="300" t="s">
        <v>7</v>
      </c>
      <c r="I2282" s="300" t="s">
        <v>8</v>
      </c>
      <c r="J2282" s="300" t="s">
        <v>10</v>
      </c>
    </row>
    <row r="2283" spans="1:10" ht="50" x14ac:dyDescent="0.35">
      <c r="A2283" s="301" t="s">
        <v>246</v>
      </c>
      <c r="B2283" s="303" t="s">
        <v>964</v>
      </c>
      <c r="C2283" s="301" t="s">
        <v>200</v>
      </c>
      <c r="D2283" s="301" t="s">
        <v>965</v>
      </c>
      <c r="E2283" s="462" t="s">
        <v>2234</v>
      </c>
      <c r="F2283" s="462"/>
      <c r="G2283" s="302" t="s">
        <v>226</v>
      </c>
      <c r="H2283" s="305">
        <v>1</v>
      </c>
      <c r="I2283" s="304">
        <v>11.25</v>
      </c>
      <c r="J2283" s="304">
        <v>11.25</v>
      </c>
    </row>
    <row r="2284" spans="1:10" ht="25" x14ac:dyDescent="0.35">
      <c r="A2284" s="306" t="s">
        <v>251</v>
      </c>
      <c r="B2284" s="308" t="s">
        <v>1596</v>
      </c>
      <c r="C2284" s="306" t="s">
        <v>200</v>
      </c>
      <c r="D2284" s="306" t="s">
        <v>1597</v>
      </c>
      <c r="E2284" s="465" t="s">
        <v>254</v>
      </c>
      <c r="F2284" s="465"/>
      <c r="G2284" s="307" t="s">
        <v>201</v>
      </c>
      <c r="H2284" s="310">
        <v>0.127</v>
      </c>
      <c r="I2284" s="309">
        <v>33.799999999999997</v>
      </c>
      <c r="J2284" s="309">
        <v>4.29</v>
      </c>
    </row>
    <row r="2285" spans="1:10" ht="25" x14ac:dyDescent="0.35">
      <c r="A2285" s="306" t="s">
        <v>251</v>
      </c>
      <c r="B2285" s="308" t="s">
        <v>1598</v>
      </c>
      <c r="C2285" s="306" t="s">
        <v>200</v>
      </c>
      <c r="D2285" s="306" t="s">
        <v>1599</v>
      </c>
      <c r="E2285" s="465" t="s">
        <v>254</v>
      </c>
      <c r="F2285" s="465"/>
      <c r="G2285" s="307" t="s">
        <v>201</v>
      </c>
      <c r="H2285" s="310">
        <v>0.127</v>
      </c>
      <c r="I2285" s="309">
        <v>26.27</v>
      </c>
      <c r="J2285" s="309">
        <v>3.33</v>
      </c>
    </row>
    <row r="2286" spans="1:10" ht="25" x14ac:dyDescent="0.35">
      <c r="A2286" s="311" t="s">
        <v>260</v>
      </c>
      <c r="B2286" s="313" t="s">
        <v>2121</v>
      </c>
      <c r="C2286" s="311" t="s">
        <v>200</v>
      </c>
      <c r="D2286" s="311" t="s">
        <v>2122</v>
      </c>
      <c r="E2286" s="463" t="s">
        <v>263</v>
      </c>
      <c r="F2286" s="463"/>
      <c r="G2286" s="312" t="s">
        <v>226</v>
      </c>
      <c r="H2286" s="315">
        <v>1.4999999999999999E-2</v>
      </c>
      <c r="I2286" s="314">
        <v>72.349999999999994</v>
      </c>
      <c r="J2286" s="314">
        <v>1.08525</v>
      </c>
    </row>
    <row r="2287" spans="1:10" ht="25" x14ac:dyDescent="0.35">
      <c r="A2287" s="311" t="s">
        <v>260</v>
      </c>
      <c r="B2287" s="313" t="s">
        <v>2124</v>
      </c>
      <c r="C2287" s="311" t="s">
        <v>200</v>
      </c>
      <c r="D2287" s="311" t="s">
        <v>2125</v>
      </c>
      <c r="E2287" s="463" t="s">
        <v>263</v>
      </c>
      <c r="F2287" s="463"/>
      <c r="G2287" s="312" t="s">
        <v>226</v>
      </c>
      <c r="H2287" s="315">
        <v>9.9000000000000008E-3</v>
      </c>
      <c r="I2287" s="314">
        <v>63.86</v>
      </c>
      <c r="J2287" s="314">
        <v>0.63221400000000005</v>
      </c>
    </row>
    <row r="2288" spans="1:10" ht="25" x14ac:dyDescent="0.35">
      <c r="A2288" s="311" t="s">
        <v>260</v>
      </c>
      <c r="B2288" s="313" t="s">
        <v>2253</v>
      </c>
      <c r="C2288" s="311" t="s">
        <v>200</v>
      </c>
      <c r="D2288" s="311" t="s">
        <v>2254</v>
      </c>
      <c r="E2288" s="463" t="s">
        <v>263</v>
      </c>
      <c r="F2288" s="463"/>
      <c r="G2288" s="312" t="s">
        <v>226</v>
      </c>
      <c r="H2288" s="315">
        <v>1</v>
      </c>
      <c r="I2288" s="314">
        <v>1.91</v>
      </c>
      <c r="J2288" s="314">
        <v>1.91</v>
      </c>
    </row>
    <row r="2289" spans="1:10" x14ac:dyDescent="0.35">
      <c r="A2289" s="311" t="s">
        <v>260</v>
      </c>
      <c r="B2289" s="313" t="s">
        <v>2117</v>
      </c>
      <c r="C2289" s="311" t="s">
        <v>200</v>
      </c>
      <c r="D2289" s="311" t="s">
        <v>2118</v>
      </c>
      <c r="E2289" s="463" t="s">
        <v>263</v>
      </c>
      <c r="F2289" s="463"/>
      <c r="G2289" s="312" t="s">
        <v>226</v>
      </c>
      <c r="H2289" s="315">
        <v>7.1000000000000004E-3</v>
      </c>
      <c r="I2289" s="314">
        <v>2.08</v>
      </c>
      <c r="J2289" s="314">
        <v>1.4768E-2</v>
      </c>
    </row>
    <row r="2290" spans="1:10" x14ac:dyDescent="0.35">
      <c r="A2290" s="316"/>
      <c r="B2290" s="316"/>
      <c r="C2290" s="316"/>
      <c r="D2290" s="316"/>
      <c r="E2290" s="316" t="s">
        <v>275</v>
      </c>
      <c r="F2290" s="317">
        <v>5.31</v>
      </c>
      <c r="G2290" s="316" t="s">
        <v>276</v>
      </c>
      <c r="H2290" s="317">
        <v>0</v>
      </c>
      <c r="I2290" s="316" t="s">
        <v>277</v>
      </c>
      <c r="J2290" s="317">
        <v>5.31</v>
      </c>
    </row>
    <row r="2291" spans="1:10" x14ac:dyDescent="0.35">
      <c r="A2291" s="316"/>
      <c r="B2291" s="316"/>
      <c r="C2291" s="316"/>
      <c r="D2291" s="316"/>
      <c r="E2291" s="316" t="s">
        <v>278</v>
      </c>
      <c r="F2291" s="317">
        <v>2.34</v>
      </c>
      <c r="G2291" s="316"/>
      <c r="H2291" s="464" t="s">
        <v>279</v>
      </c>
      <c r="I2291" s="464"/>
      <c r="J2291" s="317">
        <v>13.59</v>
      </c>
    </row>
    <row r="2292" spans="1:10" ht="15" thickBot="1" x14ac:dyDescent="0.4">
      <c r="A2292" s="333"/>
      <c r="B2292" s="333"/>
      <c r="C2292" s="333"/>
      <c r="D2292" s="333"/>
      <c r="E2292" s="333"/>
      <c r="F2292" s="333"/>
      <c r="G2292" s="333"/>
      <c r="H2292" s="335"/>
      <c r="I2292" s="333"/>
      <c r="J2292" s="334"/>
    </row>
    <row r="2293" spans="1:10" ht="15" thickTop="1" x14ac:dyDescent="0.35">
      <c r="A2293" s="332"/>
      <c r="B2293" s="332"/>
      <c r="C2293" s="332"/>
      <c r="D2293" s="332"/>
      <c r="E2293" s="332"/>
      <c r="F2293" s="332"/>
      <c r="G2293" s="332"/>
      <c r="H2293" s="332"/>
      <c r="I2293" s="332"/>
      <c r="J2293" s="332"/>
    </row>
    <row r="2294" spans="1:10" x14ac:dyDescent="0.35">
      <c r="A2294" s="298" t="s">
        <v>966</v>
      </c>
      <c r="B2294" s="300" t="s">
        <v>3</v>
      </c>
      <c r="C2294" s="298" t="s">
        <v>4</v>
      </c>
      <c r="D2294" s="298" t="s">
        <v>5</v>
      </c>
      <c r="E2294" s="461" t="s">
        <v>249</v>
      </c>
      <c r="F2294" s="461"/>
      <c r="G2294" s="299" t="s">
        <v>6</v>
      </c>
      <c r="H2294" s="300" t="s">
        <v>7</v>
      </c>
      <c r="I2294" s="300" t="s">
        <v>8</v>
      </c>
      <c r="J2294" s="300" t="s">
        <v>10</v>
      </c>
    </row>
    <row r="2295" spans="1:10" ht="50" x14ac:dyDescent="0.35">
      <c r="A2295" s="301" t="s">
        <v>246</v>
      </c>
      <c r="B2295" s="303" t="s">
        <v>967</v>
      </c>
      <c r="C2295" s="301" t="s">
        <v>200</v>
      </c>
      <c r="D2295" s="301" t="s">
        <v>968</v>
      </c>
      <c r="E2295" s="462" t="s">
        <v>2234</v>
      </c>
      <c r="F2295" s="462"/>
      <c r="G2295" s="302" t="s">
        <v>226</v>
      </c>
      <c r="H2295" s="305">
        <v>1</v>
      </c>
      <c r="I2295" s="304">
        <v>15.74</v>
      </c>
      <c r="J2295" s="304">
        <v>15.74</v>
      </c>
    </row>
    <row r="2296" spans="1:10" ht="25" x14ac:dyDescent="0.35">
      <c r="A2296" s="306" t="s">
        <v>251</v>
      </c>
      <c r="B2296" s="308" t="s">
        <v>1598</v>
      </c>
      <c r="C2296" s="306" t="s">
        <v>200</v>
      </c>
      <c r="D2296" s="306" t="s">
        <v>1599</v>
      </c>
      <c r="E2296" s="465" t="s">
        <v>254</v>
      </c>
      <c r="F2296" s="465"/>
      <c r="G2296" s="307" t="s">
        <v>201</v>
      </c>
      <c r="H2296" s="310">
        <v>0.13789999999999999</v>
      </c>
      <c r="I2296" s="309">
        <v>26.27</v>
      </c>
      <c r="J2296" s="309">
        <v>3.62</v>
      </c>
    </row>
    <row r="2297" spans="1:10" ht="25" x14ac:dyDescent="0.35">
      <c r="A2297" s="306" t="s">
        <v>251</v>
      </c>
      <c r="B2297" s="308" t="s">
        <v>1596</v>
      </c>
      <c r="C2297" s="306" t="s">
        <v>200</v>
      </c>
      <c r="D2297" s="306" t="s">
        <v>1597</v>
      </c>
      <c r="E2297" s="465" t="s">
        <v>254</v>
      </c>
      <c r="F2297" s="465"/>
      <c r="G2297" s="307" t="s">
        <v>201</v>
      </c>
      <c r="H2297" s="310">
        <v>0.13789999999999999</v>
      </c>
      <c r="I2297" s="309">
        <v>33.799999999999997</v>
      </c>
      <c r="J2297" s="309">
        <v>4.66</v>
      </c>
    </row>
    <row r="2298" spans="1:10" ht="25" x14ac:dyDescent="0.35">
      <c r="A2298" s="311" t="s">
        <v>260</v>
      </c>
      <c r="B2298" s="313" t="s">
        <v>2247</v>
      </c>
      <c r="C2298" s="311" t="s">
        <v>200</v>
      </c>
      <c r="D2298" s="311" t="s">
        <v>2248</v>
      </c>
      <c r="E2298" s="463" t="s">
        <v>263</v>
      </c>
      <c r="F2298" s="463"/>
      <c r="G2298" s="312" t="s">
        <v>226</v>
      </c>
      <c r="H2298" s="315">
        <v>2</v>
      </c>
      <c r="I2298" s="314">
        <v>1.69</v>
      </c>
      <c r="J2298" s="314">
        <v>3.38</v>
      </c>
    </row>
    <row r="2299" spans="1:10" ht="25" x14ac:dyDescent="0.35">
      <c r="A2299" s="311" t="s">
        <v>260</v>
      </c>
      <c r="B2299" s="313" t="s">
        <v>2255</v>
      </c>
      <c r="C2299" s="311" t="s">
        <v>200</v>
      </c>
      <c r="D2299" s="311" t="s">
        <v>2256</v>
      </c>
      <c r="E2299" s="463" t="s">
        <v>263</v>
      </c>
      <c r="F2299" s="463"/>
      <c r="G2299" s="312" t="s">
        <v>226</v>
      </c>
      <c r="H2299" s="315">
        <v>1</v>
      </c>
      <c r="I2299" s="314">
        <v>2.77</v>
      </c>
      <c r="J2299" s="314">
        <v>2.77</v>
      </c>
    </row>
    <row r="2300" spans="1:10" ht="37.5" x14ac:dyDescent="0.35">
      <c r="A2300" s="311" t="s">
        <v>260</v>
      </c>
      <c r="B2300" s="313" t="s">
        <v>2228</v>
      </c>
      <c r="C2300" s="311" t="s">
        <v>200</v>
      </c>
      <c r="D2300" s="311" t="s">
        <v>2229</v>
      </c>
      <c r="E2300" s="463" t="s">
        <v>263</v>
      </c>
      <c r="F2300" s="463"/>
      <c r="G2300" s="312" t="s">
        <v>226</v>
      </c>
      <c r="H2300" s="315">
        <v>0.05</v>
      </c>
      <c r="I2300" s="314">
        <v>26.35</v>
      </c>
      <c r="J2300" s="314">
        <v>1.3174999999999999</v>
      </c>
    </row>
    <row r="2301" spans="1:10" x14ac:dyDescent="0.35">
      <c r="A2301" s="316"/>
      <c r="B2301" s="316"/>
      <c r="C2301" s="316"/>
      <c r="D2301" s="316"/>
      <c r="E2301" s="316" t="s">
        <v>275</v>
      </c>
      <c r="F2301" s="317">
        <v>5.77</v>
      </c>
      <c r="G2301" s="316" t="s">
        <v>276</v>
      </c>
      <c r="H2301" s="317">
        <v>0</v>
      </c>
      <c r="I2301" s="316" t="s">
        <v>277</v>
      </c>
      <c r="J2301" s="317">
        <v>5.77</v>
      </c>
    </row>
    <row r="2302" spans="1:10" x14ac:dyDescent="0.35">
      <c r="A2302" s="316"/>
      <c r="B2302" s="316"/>
      <c r="C2302" s="316"/>
      <c r="D2302" s="316"/>
      <c r="E2302" s="316" t="s">
        <v>278</v>
      </c>
      <c r="F2302" s="317">
        <v>3.27</v>
      </c>
      <c r="G2302" s="316"/>
      <c r="H2302" s="464" t="s">
        <v>279</v>
      </c>
      <c r="I2302" s="464"/>
      <c r="J2302" s="317">
        <v>19.010000000000002</v>
      </c>
    </row>
    <row r="2303" spans="1:10" ht="15" thickBot="1" x14ac:dyDescent="0.4">
      <c r="A2303" s="333"/>
      <c r="B2303" s="333"/>
      <c r="C2303" s="333"/>
      <c r="D2303" s="333"/>
      <c r="E2303" s="333"/>
      <c r="F2303" s="333"/>
      <c r="G2303" s="333"/>
      <c r="H2303" s="335"/>
      <c r="I2303" s="333"/>
      <c r="J2303" s="334"/>
    </row>
    <row r="2304" spans="1:10" ht="15" thickTop="1" x14ac:dyDescent="0.35">
      <c r="A2304" s="332"/>
      <c r="B2304" s="332"/>
      <c r="C2304" s="332"/>
      <c r="D2304" s="332"/>
      <c r="E2304" s="332"/>
      <c r="F2304" s="332"/>
      <c r="G2304" s="332"/>
      <c r="H2304" s="332"/>
      <c r="I2304" s="332"/>
      <c r="J2304" s="332"/>
    </row>
    <row r="2305" spans="1:10" x14ac:dyDescent="0.35">
      <c r="A2305" s="298" t="s">
        <v>969</v>
      </c>
      <c r="B2305" s="300" t="s">
        <v>3</v>
      </c>
      <c r="C2305" s="298" t="s">
        <v>4</v>
      </c>
      <c r="D2305" s="298" t="s">
        <v>5</v>
      </c>
      <c r="E2305" s="461" t="s">
        <v>249</v>
      </c>
      <c r="F2305" s="461"/>
      <c r="G2305" s="299" t="s">
        <v>6</v>
      </c>
      <c r="H2305" s="300" t="s">
        <v>7</v>
      </c>
      <c r="I2305" s="300" t="s">
        <v>8</v>
      </c>
      <c r="J2305" s="300" t="s">
        <v>10</v>
      </c>
    </row>
    <row r="2306" spans="1:10" ht="50" x14ac:dyDescent="0.35">
      <c r="A2306" s="301" t="s">
        <v>246</v>
      </c>
      <c r="B2306" s="303" t="s">
        <v>970</v>
      </c>
      <c r="C2306" s="301" t="s">
        <v>200</v>
      </c>
      <c r="D2306" s="301" t="s">
        <v>971</v>
      </c>
      <c r="E2306" s="462" t="s">
        <v>2234</v>
      </c>
      <c r="F2306" s="462"/>
      <c r="G2306" s="302" t="s">
        <v>226</v>
      </c>
      <c r="H2306" s="305">
        <v>1</v>
      </c>
      <c r="I2306" s="304">
        <v>47.53</v>
      </c>
      <c r="J2306" s="304">
        <v>47.53</v>
      </c>
    </row>
    <row r="2307" spans="1:10" ht="25" x14ac:dyDescent="0.35">
      <c r="A2307" s="306" t="s">
        <v>251</v>
      </c>
      <c r="B2307" s="308" t="s">
        <v>1598</v>
      </c>
      <c r="C2307" s="306" t="s">
        <v>200</v>
      </c>
      <c r="D2307" s="306" t="s">
        <v>1599</v>
      </c>
      <c r="E2307" s="465" t="s">
        <v>254</v>
      </c>
      <c r="F2307" s="465"/>
      <c r="G2307" s="307" t="s">
        <v>201</v>
      </c>
      <c r="H2307" s="310">
        <v>0.24890000000000001</v>
      </c>
      <c r="I2307" s="309">
        <v>26.27</v>
      </c>
      <c r="J2307" s="309">
        <v>6.53</v>
      </c>
    </row>
    <row r="2308" spans="1:10" ht="25" x14ac:dyDescent="0.35">
      <c r="A2308" s="306" t="s">
        <v>251</v>
      </c>
      <c r="B2308" s="308" t="s">
        <v>1596</v>
      </c>
      <c r="C2308" s="306" t="s">
        <v>200</v>
      </c>
      <c r="D2308" s="306" t="s">
        <v>1597</v>
      </c>
      <c r="E2308" s="465" t="s">
        <v>254</v>
      </c>
      <c r="F2308" s="465"/>
      <c r="G2308" s="307" t="s">
        <v>201</v>
      </c>
      <c r="H2308" s="310">
        <v>0.24890000000000001</v>
      </c>
      <c r="I2308" s="309">
        <v>33.799999999999997</v>
      </c>
      <c r="J2308" s="309">
        <v>8.41</v>
      </c>
    </row>
    <row r="2309" spans="1:10" ht="25" x14ac:dyDescent="0.35">
      <c r="A2309" s="311" t="s">
        <v>260</v>
      </c>
      <c r="B2309" s="313" t="s">
        <v>2249</v>
      </c>
      <c r="C2309" s="311" t="s">
        <v>200</v>
      </c>
      <c r="D2309" s="311" t="s">
        <v>2250</v>
      </c>
      <c r="E2309" s="463" t="s">
        <v>263</v>
      </c>
      <c r="F2309" s="463"/>
      <c r="G2309" s="312" t="s">
        <v>226</v>
      </c>
      <c r="H2309" s="315">
        <v>1</v>
      </c>
      <c r="I2309" s="314">
        <v>2.4900000000000002</v>
      </c>
      <c r="J2309" s="314">
        <v>2.4900000000000002</v>
      </c>
    </row>
    <row r="2310" spans="1:10" ht="25" x14ac:dyDescent="0.35">
      <c r="A2310" s="311" t="s">
        <v>260</v>
      </c>
      <c r="B2310" s="313" t="s">
        <v>2237</v>
      </c>
      <c r="C2310" s="311" t="s">
        <v>200</v>
      </c>
      <c r="D2310" s="311" t="s">
        <v>2238</v>
      </c>
      <c r="E2310" s="463" t="s">
        <v>263</v>
      </c>
      <c r="F2310" s="463"/>
      <c r="G2310" s="312" t="s">
        <v>226</v>
      </c>
      <c r="H2310" s="315">
        <v>2</v>
      </c>
      <c r="I2310" s="314">
        <v>3</v>
      </c>
      <c r="J2310" s="314">
        <v>6</v>
      </c>
    </row>
    <row r="2311" spans="1:10" ht="37.5" x14ac:dyDescent="0.35">
      <c r="A2311" s="311" t="s">
        <v>260</v>
      </c>
      <c r="B2311" s="313" t="s">
        <v>2257</v>
      </c>
      <c r="C2311" s="311" t="s">
        <v>200</v>
      </c>
      <c r="D2311" s="311" t="s">
        <v>2258</v>
      </c>
      <c r="E2311" s="463" t="s">
        <v>263</v>
      </c>
      <c r="F2311" s="463"/>
      <c r="G2311" s="312" t="s">
        <v>226</v>
      </c>
      <c r="H2311" s="315">
        <v>1</v>
      </c>
      <c r="I2311" s="314">
        <v>20.09</v>
      </c>
      <c r="J2311" s="314">
        <v>20.09</v>
      </c>
    </row>
    <row r="2312" spans="1:10" ht="37.5" x14ac:dyDescent="0.35">
      <c r="A2312" s="311" t="s">
        <v>260</v>
      </c>
      <c r="B2312" s="313" t="s">
        <v>2228</v>
      </c>
      <c r="C2312" s="311" t="s">
        <v>200</v>
      </c>
      <c r="D2312" s="311" t="s">
        <v>2229</v>
      </c>
      <c r="E2312" s="463" t="s">
        <v>263</v>
      </c>
      <c r="F2312" s="463"/>
      <c r="G2312" s="312" t="s">
        <v>226</v>
      </c>
      <c r="H2312" s="315">
        <v>0.1525</v>
      </c>
      <c r="I2312" s="314">
        <v>26.35</v>
      </c>
      <c r="J2312" s="314">
        <v>4.0183749999999998</v>
      </c>
    </row>
    <row r="2313" spans="1:10" x14ac:dyDescent="0.35">
      <c r="A2313" s="316"/>
      <c r="B2313" s="316"/>
      <c r="C2313" s="316"/>
      <c r="D2313" s="316"/>
      <c r="E2313" s="316" t="s">
        <v>275</v>
      </c>
      <c r="F2313" s="317">
        <v>10.42</v>
      </c>
      <c r="G2313" s="316" t="s">
        <v>276</v>
      </c>
      <c r="H2313" s="317">
        <v>0</v>
      </c>
      <c r="I2313" s="316" t="s">
        <v>277</v>
      </c>
      <c r="J2313" s="317">
        <v>10.42</v>
      </c>
    </row>
    <row r="2314" spans="1:10" x14ac:dyDescent="0.35">
      <c r="A2314" s="316"/>
      <c r="B2314" s="316"/>
      <c r="C2314" s="316"/>
      <c r="D2314" s="316"/>
      <c r="E2314" s="316" t="s">
        <v>278</v>
      </c>
      <c r="F2314" s="317">
        <v>9.89</v>
      </c>
      <c r="G2314" s="316"/>
      <c r="H2314" s="464" t="s">
        <v>279</v>
      </c>
      <c r="I2314" s="464"/>
      <c r="J2314" s="317">
        <v>57.42</v>
      </c>
    </row>
    <row r="2315" spans="1:10" ht="15" thickBot="1" x14ac:dyDescent="0.4">
      <c r="A2315" s="333"/>
      <c r="B2315" s="333"/>
      <c r="C2315" s="333"/>
      <c r="D2315" s="333"/>
      <c r="E2315" s="333"/>
      <c r="F2315" s="333"/>
      <c r="G2315" s="333"/>
      <c r="H2315" s="335"/>
      <c r="I2315" s="333"/>
      <c r="J2315" s="334"/>
    </row>
    <row r="2316" spans="1:10" ht="15" thickTop="1" x14ac:dyDescent="0.35">
      <c r="A2316" s="332"/>
      <c r="B2316" s="332"/>
      <c r="C2316" s="332"/>
      <c r="D2316" s="332"/>
      <c r="E2316" s="332"/>
      <c r="F2316" s="332"/>
      <c r="G2316" s="332"/>
      <c r="H2316" s="332"/>
      <c r="I2316" s="332"/>
      <c r="J2316" s="332"/>
    </row>
    <row r="2317" spans="1:10" x14ac:dyDescent="0.35">
      <c r="A2317" s="298" t="s">
        <v>972</v>
      </c>
      <c r="B2317" s="300" t="s">
        <v>3</v>
      </c>
      <c r="C2317" s="298" t="s">
        <v>4</v>
      </c>
      <c r="D2317" s="298" t="s">
        <v>5</v>
      </c>
      <c r="E2317" s="461" t="s">
        <v>249</v>
      </c>
      <c r="F2317" s="461"/>
      <c r="G2317" s="299" t="s">
        <v>6</v>
      </c>
      <c r="H2317" s="300" t="s">
        <v>7</v>
      </c>
      <c r="I2317" s="300" t="s">
        <v>8</v>
      </c>
      <c r="J2317" s="300" t="s">
        <v>10</v>
      </c>
    </row>
    <row r="2318" spans="1:10" ht="62.5" x14ac:dyDescent="0.35">
      <c r="A2318" s="301" t="s">
        <v>246</v>
      </c>
      <c r="B2318" s="303" t="s">
        <v>973</v>
      </c>
      <c r="C2318" s="301" t="s">
        <v>200</v>
      </c>
      <c r="D2318" s="301" t="s">
        <v>974</v>
      </c>
      <c r="E2318" s="462" t="s">
        <v>2234</v>
      </c>
      <c r="F2318" s="462"/>
      <c r="G2318" s="302" t="s">
        <v>226</v>
      </c>
      <c r="H2318" s="305">
        <v>1</v>
      </c>
      <c r="I2318" s="304">
        <v>42.59</v>
      </c>
      <c r="J2318" s="304">
        <v>42.59</v>
      </c>
    </row>
    <row r="2319" spans="1:10" ht="25" x14ac:dyDescent="0.35">
      <c r="A2319" s="306" t="s">
        <v>251</v>
      </c>
      <c r="B2319" s="308" t="s">
        <v>1596</v>
      </c>
      <c r="C2319" s="306" t="s">
        <v>200</v>
      </c>
      <c r="D2319" s="306" t="s">
        <v>1597</v>
      </c>
      <c r="E2319" s="465" t="s">
        <v>254</v>
      </c>
      <c r="F2319" s="465"/>
      <c r="G2319" s="307" t="s">
        <v>201</v>
      </c>
      <c r="H2319" s="310">
        <v>0.23250000000000001</v>
      </c>
      <c r="I2319" s="309">
        <v>33.799999999999997</v>
      </c>
      <c r="J2319" s="309">
        <v>7.85</v>
      </c>
    </row>
    <row r="2320" spans="1:10" ht="25" x14ac:dyDescent="0.35">
      <c r="A2320" s="306" t="s">
        <v>251</v>
      </c>
      <c r="B2320" s="308" t="s">
        <v>1598</v>
      </c>
      <c r="C2320" s="306" t="s">
        <v>200</v>
      </c>
      <c r="D2320" s="306" t="s">
        <v>1599</v>
      </c>
      <c r="E2320" s="465" t="s">
        <v>254</v>
      </c>
      <c r="F2320" s="465"/>
      <c r="G2320" s="307" t="s">
        <v>201</v>
      </c>
      <c r="H2320" s="310">
        <v>0.23250000000000001</v>
      </c>
      <c r="I2320" s="309">
        <v>26.27</v>
      </c>
      <c r="J2320" s="309">
        <v>6.1</v>
      </c>
    </row>
    <row r="2321" spans="1:10" ht="25" x14ac:dyDescent="0.35">
      <c r="A2321" s="311" t="s">
        <v>260</v>
      </c>
      <c r="B2321" s="313" t="s">
        <v>2237</v>
      </c>
      <c r="C2321" s="311" t="s">
        <v>200</v>
      </c>
      <c r="D2321" s="311" t="s">
        <v>2238</v>
      </c>
      <c r="E2321" s="463" t="s">
        <v>263</v>
      </c>
      <c r="F2321" s="463"/>
      <c r="G2321" s="312" t="s">
        <v>226</v>
      </c>
      <c r="H2321" s="315">
        <v>2</v>
      </c>
      <c r="I2321" s="314">
        <v>3</v>
      </c>
      <c r="J2321" s="314">
        <v>6</v>
      </c>
    </row>
    <row r="2322" spans="1:10" ht="37.5" x14ac:dyDescent="0.35">
      <c r="A2322" s="311" t="s">
        <v>260</v>
      </c>
      <c r="B2322" s="313" t="s">
        <v>2259</v>
      </c>
      <c r="C2322" s="311" t="s">
        <v>200</v>
      </c>
      <c r="D2322" s="311" t="s">
        <v>2260</v>
      </c>
      <c r="E2322" s="463" t="s">
        <v>263</v>
      </c>
      <c r="F2322" s="463"/>
      <c r="G2322" s="312" t="s">
        <v>226</v>
      </c>
      <c r="H2322" s="315">
        <v>1</v>
      </c>
      <c r="I2322" s="314">
        <v>17.27</v>
      </c>
      <c r="J2322" s="314">
        <v>17.27</v>
      </c>
    </row>
    <row r="2323" spans="1:10" ht="37.5" x14ac:dyDescent="0.35">
      <c r="A2323" s="311" t="s">
        <v>260</v>
      </c>
      <c r="B2323" s="313" t="s">
        <v>2228</v>
      </c>
      <c r="C2323" s="311" t="s">
        <v>200</v>
      </c>
      <c r="D2323" s="311" t="s">
        <v>2229</v>
      </c>
      <c r="E2323" s="463" t="s">
        <v>263</v>
      </c>
      <c r="F2323" s="463"/>
      <c r="G2323" s="312" t="s">
        <v>226</v>
      </c>
      <c r="H2323" s="315">
        <v>0.14000000000000001</v>
      </c>
      <c r="I2323" s="314">
        <v>26.35</v>
      </c>
      <c r="J2323" s="314">
        <v>3.6890000000000001</v>
      </c>
    </row>
    <row r="2324" spans="1:10" ht="25" x14ac:dyDescent="0.35">
      <c r="A2324" s="311" t="s">
        <v>260</v>
      </c>
      <c r="B2324" s="313" t="s">
        <v>2247</v>
      </c>
      <c r="C2324" s="311" t="s">
        <v>200</v>
      </c>
      <c r="D2324" s="311" t="s">
        <v>2248</v>
      </c>
      <c r="E2324" s="463" t="s">
        <v>263</v>
      </c>
      <c r="F2324" s="463"/>
      <c r="G2324" s="312" t="s">
        <v>226</v>
      </c>
      <c r="H2324" s="315">
        <v>1</v>
      </c>
      <c r="I2324" s="314">
        <v>1.69</v>
      </c>
      <c r="J2324" s="314">
        <v>1.69</v>
      </c>
    </row>
    <row r="2325" spans="1:10" x14ac:dyDescent="0.35">
      <c r="A2325" s="316"/>
      <c r="B2325" s="316"/>
      <c r="C2325" s="316"/>
      <c r="D2325" s="316"/>
      <c r="E2325" s="316" t="s">
        <v>275</v>
      </c>
      <c r="F2325" s="317">
        <v>9.73</v>
      </c>
      <c r="G2325" s="316" t="s">
        <v>276</v>
      </c>
      <c r="H2325" s="317">
        <v>0</v>
      </c>
      <c r="I2325" s="316" t="s">
        <v>277</v>
      </c>
      <c r="J2325" s="317">
        <v>9.73</v>
      </c>
    </row>
    <row r="2326" spans="1:10" x14ac:dyDescent="0.35">
      <c r="A2326" s="316"/>
      <c r="B2326" s="316"/>
      <c r="C2326" s="316"/>
      <c r="D2326" s="316"/>
      <c r="E2326" s="316" t="s">
        <v>278</v>
      </c>
      <c r="F2326" s="317">
        <v>8.86</v>
      </c>
      <c r="G2326" s="316"/>
      <c r="H2326" s="464" t="s">
        <v>279</v>
      </c>
      <c r="I2326" s="464"/>
      <c r="J2326" s="317">
        <v>51.45</v>
      </c>
    </row>
    <row r="2327" spans="1:10" ht="15" thickBot="1" x14ac:dyDescent="0.4">
      <c r="A2327" s="333"/>
      <c r="B2327" s="333"/>
      <c r="C2327" s="333"/>
      <c r="D2327" s="333"/>
      <c r="E2327" s="333"/>
      <c r="F2327" s="333"/>
      <c r="G2327" s="333"/>
      <c r="H2327" s="335"/>
      <c r="I2327" s="333"/>
      <c r="J2327" s="334"/>
    </row>
    <row r="2328" spans="1:10" ht="15" thickTop="1" x14ac:dyDescent="0.35">
      <c r="A2328" s="332"/>
      <c r="B2328" s="332"/>
      <c r="C2328" s="332"/>
      <c r="D2328" s="332"/>
      <c r="E2328" s="332"/>
      <c r="F2328" s="332"/>
      <c r="G2328" s="332"/>
      <c r="H2328" s="332"/>
      <c r="I2328" s="332"/>
      <c r="J2328" s="332"/>
    </row>
    <row r="2329" spans="1:10" x14ac:dyDescent="0.35">
      <c r="A2329" s="298" t="s">
        <v>975</v>
      </c>
      <c r="B2329" s="300" t="s">
        <v>3</v>
      </c>
      <c r="C2329" s="298" t="s">
        <v>4</v>
      </c>
      <c r="D2329" s="298" t="s">
        <v>5</v>
      </c>
      <c r="E2329" s="461" t="s">
        <v>249</v>
      </c>
      <c r="F2329" s="461"/>
      <c r="G2329" s="299" t="s">
        <v>6</v>
      </c>
      <c r="H2329" s="300" t="s">
        <v>7</v>
      </c>
      <c r="I2329" s="300" t="s">
        <v>8</v>
      </c>
      <c r="J2329" s="300" t="s">
        <v>10</v>
      </c>
    </row>
    <row r="2330" spans="1:10" ht="50" x14ac:dyDescent="0.35">
      <c r="A2330" s="301" t="s">
        <v>246</v>
      </c>
      <c r="B2330" s="303" t="s">
        <v>976</v>
      </c>
      <c r="C2330" s="301" t="s">
        <v>200</v>
      </c>
      <c r="D2330" s="301" t="s">
        <v>977</v>
      </c>
      <c r="E2330" s="462" t="s">
        <v>2234</v>
      </c>
      <c r="F2330" s="462"/>
      <c r="G2330" s="302" t="s">
        <v>226</v>
      </c>
      <c r="H2330" s="305">
        <v>1</v>
      </c>
      <c r="I2330" s="304">
        <v>50.69</v>
      </c>
      <c r="J2330" s="304">
        <v>50.69</v>
      </c>
    </row>
    <row r="2331" spans="1:10" ht="25" x14ac:dyDescent="0.35">
      <c r="A2331" s="306" t="s">
        <v>251</v>
      </c>
      <c r="B2331" s="308" t="s">
        <v>1596</v>
      </c>
      <c r="C2331" s="306" t="s">
        <v>200</v>
      </c>
      <c r="D2331" s="306" t="s">
        <v>1597</v>
      </c>
      <c r="E2331" s="465" t="s">
        <v>254</v>
      </c>
      <c r="F2331" s="465"/>
      <c r="G2331" s="307" t="s">
        <v>201</v>
      </c>
      <c r="H2331" s="310">
        <v>0.25679999999999997</v>
      </c>
      <c r="I2331" s="309">
        <v>33.799999999999997</v>
      </c>
      <c r="J2331" s="309">
        <v>8.67</v>
      </c>
    </row>
    <row r="2332" spans="1:10" ht="25" x14ac:dyDescent="0.35">
      <c r="A2332" s="306" t="s">
        <v>251</v>
      </c>
      <c r="B2332" s="308" t="s">
        <v>1598</v>
      </c>
      <c r="C2332" s="306" t="s">
        <v>200</v>
      </c>
      <c r="D2332" s="306" t="s">
        <v>1599</v>
      </c>
      <c r="E2332" s="465" t="s">
        <v>254</v>
      </c>
      <c r="F2332" s="465"/>
      <c r="G2332" s="307" t="s">
        <v>201</v>
      </c>
      <c r="H2332" s="310">
        <v>0.25679999999999997</v>
      </c>
      <c r="I2332" s="309">
        <v>26.27</v>
      </c>
      <c r="J2332" s="309">
        <v>6.74</v>
      </c>
    </row>
    <row r="2333" spans="1:10" ht="25" x14ac:dyDescent="0.35">
      <c r="A2333" s="311" t="s">
        <v>260</v>
      </c>
      <c r="B2333" s="313" t="s">
        <v>2237</v>
      </c>
      <c r="C2333" s="311" t="s">
        <v>200</v>
      </c>
      <c r="D2333" s="311" t="s">
        <v>2238</v>
      </c>
      <c r="E2333" s="463" t="s">
        <v>263</v>
      </c>
      <c r="F2333" s="463"/>
      <c r="G2333" s="312" t="s">
        <v>226</v>
      </c>
      <c r="H2333" s="315">
        <v>3</v>
      </c>
      <c r="I2333" s="314">
        <v>3</v>
      </c>
      <c r="J2333" s="314">
        <v>9</v>
      </c>
    </row>
    <row r="2334" spans="1:10" ht="37.5" x14ac:dyDescent="0.35">
      <c r="A2334" s="311" t="s">
        <v>260</v>
      </c>
      <c r="B2334" s="313" t="s">
        <v>2228</v>
      </c>
      <c r="C2334" s="311" t="s">
        <v>200</v>
      </c>
      <c r="D2334" s="311" t="s">
        <v>2229</v>
      </c>
      <c r="E2334" s="463" t="s">
        <v>263</v>
      </c>
      <c r="F2334" s="463"/>
      <c r="G2334" s="312" t="s">
        <v>226</v>
      </c>
      <c r="H2334" s="315">
        <v>0.17249999999999999</v>
      </c>
      <c r="I2334" s="314">
        <v>26.35</v>
      </c>
      <c r="J2334" s="314">
        <v>4.5453749999999999</v>
      </c>
    </row>
    <row r="2335" spans="1:10" ht="25" x14ac:dyDescent="0.35">
      <c r="A2335" s="311" t="s">
        <v>260</v>
      </c>
      <c r="B2335" s="313" t="s">
        <v>2261</v>
      </c>
      <c r="C2335" s="311" t="s">
        <v>200</v>
      </c>
      <c r="D2335" s="311" t="s">
        <v>2262</v>
      </c>
      <c r="E2335" s="463" t="s">
        <v>263</v>
      </c>
      <c r="F2335" s="463"/>
      <c r="G2335" s="312" t="s">
        <v>226</v>
      </c>
      <c r="H2335" s="315">
        <v>1</v>
      </c>
      <c r="I2335" s="314">
        <v>21.74</v>
      </c>
      <c r="J2335" s="314">
        <v>21.74</v>
      </c>
    </row>
    <row r="2336" spans="1:10" x14ac:dyDescent="0.35">
      <c r="A2336" s="316"/>
      <c r="B2336" s="316"/>
      <c r="C2336" s="316"/>
      <c r="D2336" s="316"/>
      <c r="E2336" s="316" t="s">
        <v>275</v>
      </c>
      <c r="F2336" s="317">
        <v>10.75</v>
      </c>
      <c r="G2336" s="316" t="s">
        <v>276</v>
      </c>
      <c r="H2336" s="317">
        <v>0</v>
      </c>
      <c r="I2336" s="316" t="s">
        <v>277</v>
      </c>
      <c r="J2336" s="317">
        <v>10.75</v>
      </c>
    </row>
    <row r="2337" spans="1:10" x14ac:dyDescent="0.35">
      <c r="A2337" s="316"/>
      <c r="B2337" s="316"/>
      <c r="C2337" s="316"/>
      <c r="D2337" s="316"/>
      <c r="E2337" s="316" t="s">
        <v>278</v>
      </c>
      <c r="F2337" s="317">
        <v>10.54</v>
      </c>
      <c r="G2337" s="316"/>
      <c r="H2337" s="464" t="s">
        <v>279</v>
      </c>
      <c r="I2337" s="464"/>
      <c r="J2337" s="317">
        <v>61.23</v>
      </c>
    </row>
    <row r="2338" spans="1:10" ht="15" thickBot="1" x14ac:dyDescent="0.4">
      <c r="A2338" s="333"/>
      <c r="B2338" s="333"/>
      <c r="C2338" s="333"/>
      <c r="D2338" s="333"/>
      <c r="E2338" s="333"/>
      <c r="F2338" s="333"/>
      <c r="G2338" s="333"/>
      <c r="H2338" s="335"/>
      <c r="I2338" s="333"/>
      <c r="J2338" s="334"/>
    </row>
    <row r="2339" spans="1:10" ht="15" thickTop="1" x14ac:dyDescent="0.35">
      <c r="A2339" s="332"/>
      <c r="B2339" s="332"/>
      <c r="C2339" s="332"/>
      <c r="D2339" s="332"/>
      <c r="E2339" s="332"/>
      <c r="F2339" s="332"/>
      <c r="G2339" s="332"/>
      <c r="H2339" s="332"/>
      <c r="I2339" s="332"/>
      <c r="J2339" s="332"/>
    </row>
    <row r="2340" spans="1:10" x14ac:dyDescent="0.35">
      <c r="A2340" s="298" t="s">
        <v>978</v>
      </c>
      <c r="B2340" s="300" t="s">
        <v>3</v>
      </c>
      <c r="C2340" s="298" t="s">
        <v>4</v>
      </c>
      <c r="D2340" s="298" t="s">
        <v>5</v>
      </c>
      <c r="E2340" s="461" t="s">
        <v>249</v>
      </c>
      <c r="F2340" s="461"/>
      <c r="G2340" s="299" t="s">
        <v>6</v>
      </c>
      <c r="H2340" s="300" t="s">
        <v>7</v>
      </c>
      <c r="I2340" s="300" t="s">
        <v>8</v>
      </c>
      <c r="J2340" s="300" t="s">
        <v>10</v>
      </c>
    </row>
    <row r="2341" spans="1:10" ht="50" x14ac:dyDescent="0.35">
      <c r="A2341" s="301" t="s">
        <v>246</v>
      </c>
      <c r="B2341" s="303" t="s">
        <v>979</v>
      </c>
      <c r="C2341" s="301" t="s">
        <v>200</v>
      </c>
      <c r="D2341" s="301" t="s">
        <v>980</v>
      </c>
      <c r="E2341" s="462" t="s">
        <v>2234</v>
      </c>
      <c r="F2341" s="462"/>
      <c r="G2341" s="302" t="s">
        <v>226</v>
      </c>
      <c r="H2341" s="305">
        <v>1</v>
      </c>
      <c r="I2341" s="304">
        <v>16.16</v>
      </c>
      <c r="J2341" s="304">
        <v>16.16</v>
      </c>
    </row>
    <row r="2342" spans="1:10" ht="25" x14ac:dyDescent="0.35">
      <c r="A2342" s="306" t="s">
        <v>251</v>
      </c>
      <c r="B2342" s="308" t="s">
        <v>1596</v>
      </c>
      <c r="C2342" s="306" t="s">
        <v>200</v>
      </c>
      <c r="D2342" s="306" t="s">
        <v>1597</v>
      </c>
      <c r="E2342" s="465" t="s">
        <v>254</v>
      </c>
      <c r="F2342" s="465"/>
      <c r="G2342" s="307" t="s">
        <v>201</v>
      </c>
      <c r="H2342" s="310">
        <v>0.16930000000000001</v>
      </c>
      <c r="I2342" s="309">
        <v>33.799999999999997</v>
      </c>
      <c r="J2342" s="309">
        <v>5.72</v>
      </c>
    </row>
    <row r="2343" spans="1:10" ht="25" x14ac:dyDescent="0.35">
      <c r="A2343" s="306" t="s">
        <v>251</v>
      </c>
      <c r="B2343" s="308" t="s">
        <v>1598</v>
      </c>
      <c r="C2343" s="306" t="s">
        <v>200</v>
      </c>
      <c r="D2343" s="306" t="s">
        <v>1599</v>
      </c>
      <c r="E2343" s="465" t="s">
        <v>254</v>
      </c>
      <c r="F2343" s="465"/>
      <c r="G2343" s="307" t="s">
        <v>201</v>
      </c>
      <c r="H2343" s="310">
        <v>0.16930000000000001</v>
      </c>
      <c r="I2343" s="309">
        <v>26.27</v>
      </c>
      <c r="J2343" s="309">
        <v>4.4400000000000004</v>
      </c>
    </row>
    <row r="2344" spans="1:10" ht="25" x14ac:dyDescent="0.35">
      <c r="A2344" s="311" t="s">
        <v>260</v>
      </c>
      <c r="B2344" s="313" t="s">
        <v>2263</v>
      </c>
      <c r="C2344" s="311" t="s">
        <v>200</v>
      </c>
      <c r="D2344" s="311" t="s">
        <v>2264</v>
      </c>
      <c r="E2344" s="463" t="s">
        <v>263</v>
      </c>
      <c r="F2344" s="463"/>
      <c r="G2344" s="312" t="s">
        <v>226</v>
      </c>
      <c r="H2344" s="315">
        <v>1</v>
      </c>
      <c r="I2344" s="314">
        <v>3.42</v>
      </c>
      <c r="J2344" s="314">
        <v>3.42</v>
      </c>
    </row>
    <row r="2345" spans="1:10" ht="25" x14ac:dyDescent="0.35">
      <c r="A2345" s="311" t="s">
        <v>260</v>
      </c>
      <c r="B2345" s="313" t="s">
        <v>2121</v>
      </c>
      <c r="C2345" s="311" t="s">
        <v>200</v>
      </c>
      <c r="D2345" s="311" t="s">
        <v>2122</v>
      </c>
      <c r="E2345" s="463" t="s">
        <v>263</v>
      </c>
      <c r="F2345" s="463"/>
      <c r="G2345" s="312" t="s">
        <v>226</v>
      </c>
      <c r="H2345" s="315">
        <v>2.2499999999999999E-2</v>
      </c>
      <c r="I2345" s="314">
        <v>72.349999999999994</v>
      </c>
      <c r="J2345" s="314">
        <v>1.627875</v>
      </c>
    </row>
    <row r="2346" spans="1:10" ht="25" x14ac:dyDescent="0.35">
      <c r="A2346" s="311" t="s">
        <v>260</v>
      </c>
      <c r="B2346" s="313" t="s">
        <v>2124</v>
      </c>
      <c r="C2346" s="311" t="s">
        <v>200</v>
      </c>
      <c r="D2346" s="311" t="s">
        <v>2125</v>
      </c>
      <c r="E2346" s="463" t="s">
        <v>263</v>
      </c>
      <c r="F2346" s="463"/>
      <c r="G2346" s="312" t="s">
        <v>226</v>
      </c>
      <c r="H2346" s="315">
        <v>1.4800000000000001E-2</v>
      </c>
      <c r="I2346" s="314">
        <v>63.86</v>
      </c>
      <c r="J2346" s="314">
        <v>0.94512799999999997</v>
      </c>
    </row>
    <row r="2347" spans="1:10" x14ac:dyDescent="0.35">
      <c r="A2347" s="311" t="s">
        <v>260</v>
      </c>
      <c r="B2347" s="313" t="s">
        <v>2117</v>
      </c>
      <c r="C2347" s="311" t="s">
        <v>200</v>
      </c>
      <c r="D2347" s="311" t="s">
        <v>2118</v>
      </c>
      <c r="E2347" s="463" t="s">
        <v>263</v>
      </c>
      <c r="F2347" s="463"/>
      <c r="G2347" s="312" t="s">
        <v>226</v>
      </c>
      <c r="H2347" s="315">
        <v>1.0699999999999999E-2</v>
      </c>
      <c r="I2347" s="314">
        <v>2.08</v>
      </c>
      <c r="J2347" s="314">
        <v>2.2256000000000001E-2</v>
      </c>
    </row>
    <row r="2348" spans="1:10" x14ac:dyDescent="0.35">
      <c r="A2348" s="316"/>
      <c r="B2348" s="316"/>
      <c r="C2348" s="316"/>
      <c r="D2348" s="316"/>
      <c r="E2348" s="316" t="s">
        <v>275</v>
      </c>
      <c r="F2348" s="317">
        <v>7.09</v>
      </c>
      <c r="G2348" s="316" t="s">
        <v>276</v>
      </c>
      <c r="H2348" s="317">
        <v>0</v>
      </c>
      <c r="I2348" s="316" t="s">
        <v>277</v>
      </c>
      <c r="J2348" s="317">
        <v>7.09</v>
      </c>
    </row>
    <row r="2349" spans="1:10" x14ac:dyDescent="0.35">
      <c r="A2349" s="316"/>
      <c r="B2349" s="316"/>
      <c r="C2349" s="316"/>
      <c r="D2349" s="316"/>
      <c r="E2349" s="316" t="s">
        <v>278</v>
      </c>
      <c r="F2349" s="317">
        <v>3.36</v>
      </c>
      <c r="G2349" s="316"/>
      <c r="H2349" s="464" t="s">
        <v>279</v>
      </c>
      <c r="I2349" s="464"/>
      <c r="J2349" s="317">
        <v>19.52</v>
      </c>
    </row>
    <row r="2350" spans="1:10" ht="15" thickBot="1" x14ac:dyDescent="0.4">
      <c r="A2350" s="333"/>
      <c r="B2350" s="333"/>
      <c r="C2350" s="333"/>
      <c r="D2350" s="333"/>
      <c r="E2350" s="333"/>
      <c r="F2350" s="333"/>
      <c r="G2350" s="333"/>
      <c r="H2350" s="335"/>
      <c r="I2350" s="333"/>
      <c r="J2350" s="334"/>
    </row>
    <row r="2351" spans="1:10" ht="15" thickTop="1" x14ac:dyDescent="0.35">
      <c r="A2351" s="332"/>
      <c r="B2351" s="332"/>
      <c r="C2351" s="332"/>
      <c r="D2351" s="332"/>
      <c r="E2351" s="332"/>
      <c r="F2351" s="332"/>
      <c r="G2351" s="332"/>
      <c r="H2351" s="332"/>
      <c r="I2351" s="332"/>
      <c r="J2351" s="332"/>
    </row>
    <row r="2352" spans="1:10" x14ac:dyDescent="0.35">
      <c r="A2352" s="298" t="s">
        <v>981</v>
      </c>
      <c r="B2352" s="300" t="s">
        <v>3</v>
      </c>
      <c r="C2352" s="298" t="s">
        <v>4</v>
      </c>
      <c r="D2352" s="298" t="s">
        <v>5</v>
      </c>
      <c r="E2352" s="461" t="s">
        <v>249</v>
      </c>
      <c r="F2352" s="461"/>
      <c r="G2352" s="299" t="s">
        <v>6</v>
      </c>
      <c r="H2352" s="300" t="s">
        <v>7</v>
      </c>
      <c r="I2352" s="300" t="s">
        <v>8</v>
      </c>
      <c r="J2352" s="300" t="s">
        <v>10</v>
      </c>
    </row>
    <row r="2353" spans="1:10" ht="50" x14ac:dyDescent="0.35">
      <c r="A2353" s="301" t="s">
        <v>246</v>
      </c>
      <c r="B2353" s="303" t="s">
        <v>982</v>
      </c>
      <c r="C2353" s="301" t="s">
        <v>200</v>
      </c>
      <c r="D2353" s="301" t="s">
        <v>983</v>
      </c>
      <c r="E2353" s="462" t="s">
        <v>2234</v>
      </c>
      <c r="F2353" s="462"/>
      <c r="G2353" s="302" t="s">
        <v>226</v>
      </c>
      <c r="H2353" s="305">
        <v>1</v>
      </c>
      <c r="I2353" s="304">
        <v>27</v>
      </c>
      <c r="J2353" s="304">
        <v>27</v>
      </c>
    </row>
    <row r="2354" spans="1:10" ht="25" x14ac:dyDescent="0.35">
      <c r="A2354" s="306" t="s">
        <v>251</v>
      </c>
      <c r="B2354" s="308" t="s">
        <v>1598</v>
      </c>
      <c r="C2354" s="306" t="s">
        <v>200</v>
      </c>
      <c r="D2354" s="306" t="s">
        <v>1599</v>
      </c>
      <c r="E2354" s="465" t="s">
        <v>254</v>
      </c>
      <c r="F2354" s="465"/>
      <c r="G2354" s="307" t="s">
        <v>201</v>
      </c>
      <c r="H2354" s="310">
        <v>0.18390000000000001</v>
      </c>
      <c r="I2354" s="309">
        <v>26.27</v>
      </c>
      <c r="J2354" s="309">
        <v>4.83</v>
      </c>
    </row>
    <row r="2355" spans="1:10" ht="25" x14ac:dyDescent="0.35">
      <c r="A2355" s="306" t="s">
        <v>251</v>
      </c>
      <c r="B2355" s="308" t="s">
        <v>1596</v>
      </c>
      <c r="C2355" s="306" t="s">
        <v>200</v>
      </c>
      <c r="D2355" s="306" t="s">
        <v>1597</v>
      </c>
      <c r="E2355" s="465" t="s">
        <v>254</v>
      </c>
      <c r="F2355" s="465"/>
      <c r="G2355" s="307" t="s">
        <v>201</v>
      </c>
      <c r="H2355" s="310">
        <v>0.18390000000000001</v>
      </c>
      <c r="I2355" s="309">
        <v>33.799999999999997</v>
      </c>
      <c r="J2355" s="309">
        <v>6.21</v>
      </c>
    </row>
    <row r="2356" spans="1:10" ht="37.5" x14ac:dyDescent="0.35">
      <c r="A2356" s="311" t="s">
        <v>260</v>
      </c>
      <c r="B2356" s="313" t="s">
        <v>2228</v>
      </c>
      <c r="C2356" s="311" t="s">
        <v>200</v>
      </c>
      <c r="D2356" s="311" t="s">
        <v>2229</v>
      </c>
      <c r="E2356" s="463" t="s">
        <v>263</v>
      </c>
      <c r="F2356" s="463"/>
      <c r="G2356" s="312" t="s">
        <v>226</v>
      </c>
      <c r="H2356" s="315">
        <v>7.4999999999999997E-2</v>
      </c>
      <c r="I2356" s="314">
        <v>26.35</v>
      </c>
      <c r="J2356" s="314">
        <v>1.9762500000000001</v>
      </c>
    </row>
    <row r="2357" spans="1:10" ht="25" x14ac:dyDescent="0.35">
      <c r="A2357" s="311" t="s">
        <v>260</v>
      </c>
      <c r="B2357" s="313" t="s">
        <v>2247</v>
      </c>
      <c r="C2357" s="311" t="s">
        <v>200</v>
      </c>
      <c r="D2357" s="311" t="s">
        <v>2248</v>
      </c>
      <c r="E2357" s="463" t="s">
        <v>263</v>
      </c>
      <c r="F2357" s="463"/>
      <c r="G2357" s="312" t="s">
        <v>226</v>
      </c>
      <c r="H2357" s="315">
        <v>3</v>
      </c>
      <c r="I2357" s="314">
        <v>1.69</v>
      </c>
      <c r="J2357" s="314">
        <v>5.07</v>
      </c>
    </row>
    <row r="2358" spans="1:10" ht="25" x14ac:dyDescent="0.35">
      <c r="A2358" s="311" t="s">
        <v>260</v>
      </c>
      <c r="B2358" s="313" t="s">
        <v>2265</v>
      </c>
      <c r="C2358" s="311" t="s">
        <v>200</v>
      </c>
      <c r="D2358" s="311" t="s">
        <v>2266</v>
      </c>
      <c r="E2358" s="463" t="s">
        <v>263</v>
      </c>
      <c r="F2358" s="463"/>
      <c r="G2358" s="312" t="s">
        <v>226</v>
      </c>
      <c r="H2358" s="315">
        <v>1</v>
      </c>
      <c r="I2358" s="314">
        <v>8.92</v>
      </c>
      <c r="J2358" s="314">
        <v>8.92</v>
      </c>
    </row>
    <row r="2359" spans="1:10" x14ac:dyDescent="0.35">
      <c r="A2359" s="316"/>
      <c r="B2359" s="316"/>
      <c r="C2359" s="316"/>
      <c r="D2359" s="316"/>
      <c r="E2359" s="316" t="s">
        <v>275</v>
      </c>
      <c r="F2359" s="317">
        <v>7.7</v>
      </c>
      <c r="G2359" s="316" t="s">
        <v>276</v>
      </c>
      <c r="H2359" s="317">
        <v>0</v>
      </c>
      <c r="I2359" s="316" t="s">
        <v>277</v>
      </c>
      <c r="J2359" s="317">
        <v>7.7</v>
      </c>
    </row>
    <row r="2360" spans="1:10" x14ac:dyDescent="0.35">
      <c r="A2360" s="316"/>
      <c r="B2360" s="316"/>
      <c r="C2360" s="316"/>
      <c r="D2360" s="316"/>
      <c r="E2360" s="316" t="s">
        <v>278</v>
      </c>
      <c r="F2360" s="317">
        <v>5.61</v>
      </c>
      <c r="G2360" s="316"/>
      <c r="H2360" s="464" t="s">
        <v>279</v>
      </c>
      <c r="I2360" s="464"/>
      <c r="J2360" s="317">
        <v>32.61</v>
      </c>
    </row>
    <row r="2361" spans="1:10" ht="15" thickBot="1" x14ac:dyDescent="0.4">
      <c r="A2361" s="333"/>
      <c r="B2361" s="333"/>
      <c r="C2361" s="333"/>
      <c r="D2361" s="333"/>
      <c r="E2361" s="333"/>
      <c r="F2361" s="333"/>
      <c r="G2361" s="333"/>
      <c r="H2361" s="335"/>
      <c r="I2361" s="333"/>
      <c r="J2361" s="334"/>
    </row>
    <row r="2362" spans="1:10" ht="15" thickTop="1" x14ac:dyDescent="0.35">
      <c r="A2362" s="332"/>
      <c r="B2362" s="332"/>
      <c r="C2362" s="332"/>
      <c r="D2362" s="332"/>
      <c r="E2362" s="332"/>
      <c r="F2362" s="332"/>
      <c r="G2362" s="332"/>
      <c r="H2362" s="332"/>
      <c r="I2362" s="332"/>
      <c r="J2362" s="332"/>
    </row>
    <row r="2363" spans="1:10" x14ac:dyDescent="0.35">
      <c r="A2363" s="298" t="s">
        <v>984</v>
      </c>
      <c r="B2363" s="300" t="s">
        <v>3</v>
      </c>
      <c r="C2363" s="298" t="s">
        <v>4</v>
      </c>
      <c r="D2363" s="298" t="s">
        <v>5</v>
      </c>
      <c r="E2363" s="461" t="s">
        <v>249</v>
      </c>
      <c r="F2363" s="461"/>
      <c r="G2363" s="299" t="s">
        <v>6</v>
      </c>
      <c r="H2363" s="300" t="s">
        <v>7</v>
      </c>
      <c r="I2363" s="300" t="s">
        <v>8</v>
      </c>
      <c r="J2363" s="300" t="s">
        <v>10</v>
      </c>
    </row>
    <row r="2364" spans="1:10" ht="50" x14ac:dyDescent="0.35">
      <c r="A2364" s="301" t="s">
        <v>246</v>
      </c>
      <c r="B2364" s="303" t="s">
        <v>985</v>
      </c>
      <c r="C2364" s="301" t="s">
        <v>200</v>
      </c>
      <c r="D2364" s="301" t="s">
        <v>986</v>
      </c>
      <c r="E2364" s="462" t="s">
        <v>2234</v>
      </c>
      <c r="F2364" s="462"/>
      <c r="G2364" s="302" t="s">
        <v>226</v>
      </c>
      <c r="H2364" s="305">
        <v>1</v>
      </c>
      <c r="I2364" s="304">
        <v>29.26</v>
      </c>
      <c r="J2364" s="304">
        <v>29.26</v>
      </c>
    </row>
    <row r="2365" spans="1:10" ht="25" x14ac:dyDescent="0.35">
      <c r="A2365" s="306" t="s">
        <v>251</v>
      </c>
      <c r="B2365" s="308" t="s">
        <v>1598</v>
      </c>
      <c r="C2365" s="306" t="s">
        <v>200</v>
      </c>
      <c r="D2365" s="306" t="s">
        <v>1599</v>
      </c>
      <c r="E2365" s="465" t="s">
        <v>254</v>
      </c>
      <c r="F2365" s="465"/>
      <c r="G2365" s="307" t="s">
        <v>201</v>
      </c>
      <c r="H2365" s="310">
        <v>0.127</v>
      </c>
      <c r="I2365" s="309">
        <v>26.27</v>
      </c>
      <c r="J2365" s="309">
        <v>3.33</v>
      </c>
    </row>
    <row r="2366" spans="1:10" ht="25" x14ac:dyDescent="0.35">
      <c r="A2366" s="306" t="s">
        <v>251</v>
      </c>
      <c r="B2366" s="308" t="s">
        <v>1596</v>
      </c>
      <c r="C2366" s="306" t="s">
        <v>200</v>
      </c>
      <c r="D2366" s="306" t="s">
        <v>1597</v>
      </c>
      <c r="E2366" s="465" t="s">
        <v>254</v>
      </c>
      <c r="F2366" s="465"/>
      <c r="G2366" s="307" t="s">
        <v>201</v>
      </c>
      <c r="H2366" s="310">
        <v>0.127</v>
      </c>
      <c r="I2366" s="309">
        <v>33.799999999999997</v>
      </c>
      <c r="J2366" s="309">
        <v>4.29</v>
      </c>
    </row>
    <row r="2367" spans="1:10" ht="25" x14ac:dyDescent="0.35">
      <c r="A2367" s="311" t="s">
        <v>260</v>
      </c>
      <c r="B2367" s="313" t="s">
        <v>2247</v>
      </c>
      <c r="C2367" s="311" t="s">
        <v>200</v>
      </c>
      <c r="D2367" s="311" t="s">
        <v>2248</v>
      </c>
      <c r="E2367" s="463" t="s">
        <v>263</v>
      </c>
      <c r="F2367" s="463"/>
      <c r="G2367" s="312" t="s">
        <v>226</v>
      </c>
      <c r="H2367" s="315">
        <v>1</v>
      </c>
      <c r="I2367" s="314">
        <v>1.69</v>
      </c>
      <c r="J2367" s="314">
        <v>1.69</v>
      </c>
    </row>
    <row r="2368" spans="1:10" ht="25" x14ac:dyDescent="0.35">
      <c r="A2368" s="311" t="s">
        <v>260</v>
      </c>
      <c r="B2368" s="313" t="s">
        <v>2267</v>
      </c>
      <c r="C2368" s="311" t="s">
        <v>200</v>
      </c>
      <c r="D2368" s="311" t="s">
        <v>2268</v>
      </c>
      <c r="E2368" s="463" t="s">
        <v>263</v>
      </c>
      <c r="F2368" s="463"/>
      <c r="G2368" s="312" t="s">
        <v>226</v>
      </c>
      <c r="H2368" s="315">
        <v>1</v>
      </c>
      <c r="I2368" s="314">
        <v>12.34</v>
      </c>
      <c r="J2368" s="314">
        <v>12.34</v>
      </c>
    </row>
    <row r="2369" spans="1:10" ht="25" x14ac:dyDescent="0.35">
      <c r="A2369" s="311" t="s">
        <v>260</v>
      </c>
      <c r="B2369" s="313" t="s">
        <v>2249</v>
      </c>
      <c r="C2369" s="311" t="s">
        <v>200</v>
      </c>
      <c r="D2369" s="311" t="s">
        <v>2250</v>
      </c>
      <c r="E2369" s="463" t="s">
        <v>263</v>
      </c>
      <c r="F2369" s="463"/>
      <c r="G2369" s="312" t="s">
        <v>226</v>
      </c>
      <c r="H2369" s="315">
        <v>2</v>
      </c>
      <c r="I2369" s="314">
        <v>2.4900000000000002</v>
      </c>
      <c r="J2369" s="314">
        <v>4.9800000000000004</v>
      </c>
    </row>
    <row r="2370" spans="1:10" ht="37.5" x14ac:dyDescent="0.35">
      <c r="A2370" s="311" t="s">
        <v>260</v>
      </c>
      <c r="B2370" s="313" t="s">
        <v>2228</v>
      </c>
      <c r="C2370" s="311" t="s">
        <v>200</v>
      </c>
      <c r="D2370" s="311" t="s">
        <v>2229</v>
      </c>
      <c r="E2370" s="463" t="s">
        <v>263</v>
      </c>
      <c r="F2370" s="463"/>
      <c r="G2370" s="312" t="s">
        <v>226</v>
      </c>
      <c r="H2370" s="315">
        <v>0.1</v>
      </c>
      <c r="I2370" s="314">
        <v>26.35</v>
      </c>
      <c r="J2370" s="314">
        <v>2.6349999999999998</v>
      </c>
    </row>
    <row r="2371" spans="1:10" x14ac:dyDescent="0.35">
      <c r="A2371" s="316"/>
      <c r="B2371" s="316"/>
      <c r="C2371" s="316"/>
      <c r="D2371" s="316"/>
      <c r="E2371" s="316" t="s">
        <v>275</v>
      </c>
      <c r="F2371" s="317">
        <v>5.31</v>
      </c>
      <c r="G2371" s="316" t="s">
        <v>276</v>
      </c>
      <c r="H2371" s="317">
        <v>0</v>
      </c>
      <c r="I2371" s="316" t="s">
        <v>277</v>
      </c>
      <c r="J2371" s="317">
        <v>5.31</v>
      </c>
    </row>
    <row r="2372" spans="1:10" x14ac:dyDescent="0.35">
      <c r="A2372" s="316"/>
      <c r="B2372" s="316"/>
      <c r="C2372" s="316"/>
      <c r="D2372" s="316"/>
      <c r="E2372" s="316" t="s">
        <v>278</v>
      </c>
      <c r="F2372" s="317">
        <v>6.08</v>
      </c>
      <c r="G2372" s="316"/>
      <c r="H2372" s="464" t="s">
        <v>279</v>
      </c>
      <c r="I2372" s="464"/>
      <c r="J2372" s="317">
        <v>35.340000000000003</v>
      </c>
    </row>
    <row r="2373" spans="1:10" ht="15" thickBot="1" x14ac:dyDescent="0.4">
      <c r="A2373" s="333"/>
      <c r="B2373" s="333"/>
      <c r="C2373" s="333"/>
      <c r="D2373" s="333"/>
      <c r="E2373" s="333"/>
      <c r="F2373" s="333"/>
      <c r="G2373" s="333"/>
      <c r="H2373" s="335"/>
      <c r="I2373" s="333"/>
      <c r="J2373" s="334"/>
    </row>
    <row r="2374" spans="1:10" ht="15" thickTop="1" x14ac:dyDescent="0.35">
      <c r="A2374" s="332"/>
      <c r="B2374" s="332"/>
      <c r="C2374" s="332"/>
      <c r="D2374" s="332"/>
      <c r="E2374" s="332"/>
      <c r="F2374" s="332"/>
      <c r="G2374" s="332"/>
      <c r="H2374" s="332"/>
      <c r="I2374" s="332"/>
      <c r="J2374" s="332"/>
    </row>
    <row r="2375" spans="1:10" x14ac:dyDescent="0.35">
      <c r="A2375" s="298" t="s">
        <v>987</v>
      </c>
      <c r="B2375" s="300" t="s">
        <v>3</v>
      </c>
      <c r="C2375" s="298" t="s">
        <v>4</v>
      </c>
      <c r="D2375" s="298" t="s">
        <v>5</v>
      </c>
      <c r="E2375" s="461" t="s">
        <v>249</v>
      </c>
      <c r="F2375" s="461"/>
      <c r="G2375" s="299" t="s">
        <v>6</v>
      </c>
      <c r="H2375" s="300" t="s">
        <v>7</v>
      </c>
      <c r="I2375" s="300" t="s">
        <v>8</v>
      </c>
      <c r="J2375" s="300" t="s">
        <v>10</v>
      </c>
    </row>
    <row r="2376" spans="1:10" ht="50" x14ac:dyDescent="0.35">
      <c r="A2376" s="301" t="s">
        <v>246</v>
      </c>
      <c r="B2376" s="303" t="s">
        <v>988</v>
      </c>
      <c r="C2376" s="301" t="s">
        <v>200</v>
      </c>
      <c r="D2376" s="301" t="s">
        <v>989</v>
      </c>
      <c r="E2376" s="462" t="s">
        <v>2234</v>
      </c>
      <c r="F2376" s="462"/>
      <c r="G2376" s="302" t="s">
        <v>226</v>
      </c>
      <c r="H2376" s="305">
        <v>1</v>
      </c>
      <c r="I2376" s="304">
        <v>40.549999999999997</v>
      </c>
      <c r="J2376" s="304">
        <v>40.549999999999997</v>
      </c>
    </row>
    <row r="2377" spans="1:10" ht="25" x14ac:dyDescent="0.35">
      <c r="A2377" s="306" t="s">
        <v>251</v>
      </c>
      <c r="B2377" s="308" t="s">
        <v>1598</v>
      </c>
      <c r="C2377" s="306" t="s">
        <v>200</v>
      </c>
      <c r="D2377" s="306" t="s">
        <v>1599</v>
      </c>
      <c r="E2377" s="465" t="s">
        <v>254</v>
      </c>
      <c r="F2377" s="465"/>
      <c r="G2377" s="307" t="s">
        <v>201</v>
      </c>
      <c r="H2377" s="310">
        <v>0.2203</v>
      </c>
      <c r="I2377" s="309">
        <v>26.27</v>
      </c>
      <c r="J2377" s="309">
        <v>5.78</v>
      </c>
    </row>
    <row r="2378" spans="1:10" ht="25" x14ac:dyDescent="0.35">
      <c r="A2378" s="306" t="s">
        <v>251</v>
      </c>
      <c r="B2378" s="308" t="s">
        <v>1596</v>
      </c>
      <c r="C2378" s="306" t="s">
        <v>200</v>
      </c>
      <c r="D2378" s="306" t="s">
        <v>1597</v>
      </c>
      <c r="E2378" s="465" t="s">
        <v>254</v>
      </c>
      <c r="F2378" s="465"/>
      <c r="G2378" s="307" t="s">
        <v>201</v>
      </c>
      <c r="H2378" s="310">
        <v>0.2203</v>
      </c>
      <c r="I2378" s="309">
        <v>33.799999999999997</v>
      </c>
      <c r="J2378" s="309">
        <v>7.44</v>
      </c>
    </row>
    <row r="2379" spans="1:10" ht="37.5" x14ac:dyDescent="0.35">
      <c r="A2379" s="311" t="s">
        <v>260</v>
      </c>
      <c r="B2379" s="313" t="s">
        <v>2228</v>
      </c>
      <c r="C2379" s="311" t="s">
        <v>200</v>
      </c>
      <c r="D2379" s="311" t="s">
        <v>2229</v>
      </c>
      <c r="E2379" s="463" t="s">
        <v>263</v>
      </c>
      <c r="F2379" s="463"/>
      <c r="G2379" s="312" t="s">
        <v>226</v>
      </c>
      <c r="H2379" s="315">
        <v>0.1125</v>
      </c>
      <c r="I2379" s="314">
        <v>26.35</v>
      </c>
      <c r="J2379" s="314">
        <v>2.964375</v>
      </c>
    </row>
    <row r="2380" spans="1:10" ht="25" x14ac:dyDescent="0.35">
      <c r="A2380" s="311" t="s">
        <v>260</v>
      </c>
      <c r="B2380" s="313" t="s">
        <v>2269</v>
      </c>
      <c r="C2380" s="311" t="s">
        <v>200</v>
      </c>
      <c r="D2380" s="311" t="s">
        <v>2270</v>
      </c>
      <c r="E2380" s="463" t="s">
        <v>263</v>
      </c>
      <c r="F2380" s="463"/>
      <c r="G2380" s="312" t="s">
        <v>226</v>
      </c>
      <c r="H2380" s="315">
        <v>1</v>
      </c>
      <c r="I2380" s="314">
        <v>16.899999999999999</v>
      </c>
      <c r="J2380" s="314">
        <v>16.899999999999999</v>
      </c>
    </row>
    <row r="2381" spans="1:10" ht="25" x14ac:dyDescent="0.35">
      <c r="A2381" s="311" t="s">
        <v>260</v>
      </c>
      <c r="B2381" s="313" t="s">
        <v>2249</v>
      </c>
      <c r="C2381" s="311" t="s">
        <v>200</v>
      </c>
      <c r="D2381" s="311" t="s">
        <v>2250</v>
      </c>
      <c r="E2381" s="463" t="s">
        <v>263</v>
      </c>
      <c r="F2381" s="463"/>
      <c r="G2381" s="312" t="s">
        <v>226</v>
      </c>
      <c r="H2381" s="315">
        <v>3</v>
      </c>
      <c r="I2381" s="314">
        <v>2.4900000000000002</v>
      </c>
      <c r="J2381" s="314">
        <v>7.47</v>
      </c>
    </row>
    <row r="2382" spans="1:10" x14ac:dyDescent="0.35">
      <c r="A2382" s="316"/>
      <c r="B2382" s="316"/>
      <c r="C2382" s="316"/>
      <c r="D2382" s="316"/>
      <c r="E2382" s="316" t="s">
        <v>275</v>
      </c>
      <c r="F2382" s="317">
        <v>9.2200000000000006</v>
      </c>
      <c r="G2382" s="316" t="s">
        <v>276</v>
      </c>
      <c r="H2382" s="317">
        <v>0</v>
      </c>
      <c r="I2382" s="316" t="s">
        <v>277</v>
      </c>
      <c r="J2382" s="317">
        <v>9.2200000000000006</v>
      </c>
    </row>
    <row r="2383" spans="1:10" x14ac:dyDescent="0.35">
      <c r="A2383" s="316"/>
      <c r="B2383" s="316"/>
      <c r="C2383" s="316"/>
      <c r="D2383" s="316"/>
      <c r="E2383" s="316" t="s">
        <v>278</v>
      </c>
      <c r="F2383" s="317">
        <v>8.43</v>
      </c>
      <c r="G2383" s="316"/>
      <c r="H2383" s="464" t="s">
        <v>279</v>
      </c>
      <c r="I2383" s="464"/>
      <c r="J2383" s="317">
        <v>48.98</v>
      </c>
    </row>
    <row r="2384" spans="1:10" ht="15" thickBot="1" x14ac:dyDescent="0.4">
      <c r="A2384" s="333"/>
      <c r="B2384" s="333"/>
      <c r="C2384" s="333"/>
      <c r="D2384" s="333"/>
      <c r="E2384" s="333"/>
      <c r="F2384" s="333"/>
      <c r="G2384" s="333"/>
      <c r="H2384" s="335"/>
      <c r="I2384" s="333"/>
      <c r="J2384" s="334"/>
    </row>
    <row r="2385" spans="1:10" ht="15" thickTop="1" x14ac:dyDescent="0.35">
      <c r="A2385" s="332"/>
      <c r="B2385" s="332"/>
      <c r="C2385" s="332"/>
      <c r="D2385" s="332"/>
      <c r="E2385" s="332"/>
      <c r="F2385" s="332"/>
      <c r="G2385" s="332"/>
      <c r="H2385" s="332"/>
      <c r="I2385" s="332"/>
      <c r="J2385" s="332"/>
    </row>
    <row r="2386" spans="1:10" x14ac:dyDescent="0.35">
      <c r="A2386" s="298" t="s">
        <v>990</v>
      </c>
      <c r="B2386" s="300" t="s">
        <v>3</v>
      </c>
      <c r="C2386" s="298" t="s">
        <v>4</v>
      </c>
      <c r="D2386" s="298" t="s">
        <v>5</v>
      </c>
      <c r="E2386" s="461" t="s">
        <v>249</v>
      </c>
      <c r="F2386" s="461"/>
      <c r="G2386" s="299" t="s">
        <v>6</v>
      </c>
      <c r="H2386" s="300" t="s">
        <v>7</v>
      </c>
      <c r="I2386" s="300" t="s">
        <v>8</v>
      </c>
      <c r="J2386" s="300" t="s">
        <v>10</v>
      </c>
    </row>
    <row r="2387" spans="1:10" ht="50" x14ac:dyDescent="0.35">
      <c r="A2387" s="301" t="s">
        <v>246</v>
      </c>
      <c r="B2387" s="303" t="s">
        <v>991</v>
      </c>
      <c r="C2387" s="301" t="s">
        <v>200</v>
      </c>
      <c r="D2387" s="301" t="s">
        <v>992</v>
      </c>
      <c r="E2387" s="462" t="s">
        <v>2271</v>
      </c>
      <c r="F2387" s="462"/>
      <c r="G2387" s="302" t="s">
        <v>226</v>
      </c>
      <c r="H2387" s="305">
        <v>1</v>
      </c>
      <c r="I2387" s="304">
        <v>18.09</v>
      </c>
      <c r="J2387" s="304">
        <v>18.09</v>
      </c>
    </row>
    <row r="2388" spans="1:10" ht="25" x14ac:dyDescent="0.35">
      <c r="A2388" s="306" t="s">
        <v>251</v>
      </c>
      <c r="B2388" s="308" t="s">
        <v>1598</v>
      </c>
      <c r="C2388" s="306" t="s">
        <v>200</v>
      </c>
      <c r="D2388" s="306" t="s">
        <v>1599</v>
      </c>
      <c r="E2388" s="465" t="s">
        <v>254</v>
      </c>
      <c r="F2388" s="465"/>
      <c r="G2388" s="307" t="s">
        <v>201</v>
      </c>
      <c r="H2388" s="310">
        <v>5.16E-2</v>
      </c>
      <c r="I2388" s="309">
        <v>26.27</v>
      </c>
      <c r="J2388" s="309">
        <v>1.35</v>
      </c>
    </row>
    <row r="2389" spans="1:10" ht="25" x14ac:dyDescent="0.35">
      <c r="A2389" s="306" t="s">
        <v>251</v>
      </c>
      <c r="B2389" s="308" t="s">
        <v>1596</v>
      </c>
      <c r="C2389" s="306" t="s">
        <v>200</v>
      </c>
      <c r="D2389" s="306" t="s">
        <v>1597</v>
      </c>
      <c r="E2389" s="465" t="s">
        <v>254</v>
      </c>
      <c r="F2389" s="465"/>
      <c r="G2389" s="307" t="s">
        <v>201</v>
      </c>
      <c r="H2389" s="310">
        <v>5.16E-2</v>
      </c>
      <c r="I2389" s="309">
        <v>33.799999999999997</v>
      </c>
      <c r="J2389" s="309">
        <v>1.74</v>
      </c>
    </row>
    <row r="2390" spans="1:10" ht="25" x14ac:dyDescent="0.35">
      <c r="A2390" s="311" t="s">
        <v>260</v>
      </c>
      <c r="B2390" s="313" t="s">
        <v>2272</v>
      </c>
      <c r="C2390" s="311" t="s">
        <v>200</v>
      </c>
      <c r="D2390" s="311" t="s">
        <v>2273</v>
      </c>
      <c r="E2390" s="463" t="s">
        <v>263</v>
      </c>
      <c r="F2390" s="463"/>
      <c r="G2390" s="312" t="s">
        <v>226</v>
      </c>
      <c r="H2390" s="315">
        <v>1</v>
      </c>
      <c r="I2390" s="314">
        <v>2.2200000000000002</v>
      </c>
      <c r="J2390" s="314">
        <v>2.2200000000000002</v>
      </c>
    </row>
    <row r="2391" spans="1:10" ht="25" x14ac:dyDescent="0.35">
      <c r="A2391" s="311" t="s">
        <v>260</v>
      </c>
      <c r="B2391" s="313" t="s">
        <v>2274</v>
      </c>
      <c r="C2391" s="311" t="s">
        <v>200</v>
      </c>
      <c r="D2391" s="311" t="s">
        <v>2275</v>
      </c>
      <c r="E2391" s="463" t="s">
        <v>263</v>
      </c>
      <c r="F2391" s="463"/>
      <c r="G2391" s="312" t="s">
        <v>226</v>
      </c>
      <c r="H2391" s="315">
        <v>1</v>
      </c>
      <c r="I2391" s="314">
        <v>8.44</v>
      </c>
      <c r="J2391" s="314">
        <v>8.44</v>
      </c>
    </row>
    <row r="2392" spans="1:10" ht="37.5" x14ac:dyDescent="0.35">
      <c r="A2392" s="311" t="s">
        <v>260</v>
      </c>
      <c r="B2392" s="313" t="s">
        <v>2228</v>
      </c>
      <c r="C2392" s="311" t="s">
        <v>200</v>
      </c>
      <c r="D2392" s="311" t="s">
        <v>2229</v>
      </c>
      <c r="E2392" s="463" t="s">
        <v>263</v>
      </c>
      <c r="F2392" s="463"/>
      <c r="G2392" s="312" t="s">
        <v>226</v>
      </c>
      <c r="H2392" s="315">
        <v>6.25E-2</v>
      </c>
      <c r="I2392" s="314">
        <v>26.35</v>
      </c>
      <c r="J2392" s="314">
        <v>1.6468750000000001</v>
      </c>
    </row>
    <row r="2393" spans="1:10" ht="25" x14ac:dyDescent="0.35">
      <c r="A2393" s="311" t="s">
        <v>260</v>
      </c>
      <c r="B2393" s="313" t="s">
        <v>2276</v>
      </c>
      <c r="C2393" s="311" t="s">
        <v>200</v>
      </c>
      <c r="D2393" s="311" t="s">
        <v>2277</v>
      </c>
      <c r="E2393" s="463" t="s">
        <v>263</v>
      </c>
      <c r="F2393" s="463"/>
      <c r="G2393" s="312" t="s">
        <v>226</v>
      </c>
      <c r="H2393" s="315">
        <v>1</v>
      </c>
      <c r="I2393" s="314">
        <v>2.7</v>
      </c>
      <c r="J2393" s="314">
        <v>2.7</v>
      </c>
    </row>
    <row r="2394" spans="1:10" x14ac:dyDescent="0.35">
      <c r="A2394" s="316"/>
      <c r="B2394" s="316"/>
      <c r="C2394" s="316"/>
      <c r="D2394" s="316"/>
      <c r="E2394" s="316" t="s">
        <v>275</v>
      </c>
      <c r="F2394" s="317">
        <v>2.15</v>
      </c>
      <c r="G2394" s="316" t="s">
        <v>276</v>
      </c>
      <c r="H2394" s="317">
        <v>0</v>
      </c>
      <c r="I2394" s="316" t="s">
        <v>277</v>
      </c>
      <c r="J2394" s="317">
        <v>2.15</v>
      </c>
    </row>
    <row r="2395" spans="1:10" x14ac:dyDescent="0.35">
      <c r="A2395" s="316"/>
      <c r="B2395" s="316"/>
      <c r="C2395" s="316"/>
      <c r="D2395" s="316"/>
      <c r="E2395" s="316" t="s">
        <v>278</v>
      </c>
      <c r="F2395" s="317">
        <v>3.76</v>
      </c>
      <c r="G2395" s="316"/>
      <c r="H2395" s="464" t="s">
        <v>279</v>
      </c>
      <c r="I2395" s="464"/>
      <c r="J2395" s="317">
        <v>21.85</v>
      </c>
    </row>
    <row r="2396" spans="1:10" ht="15" thickBot="1" x14ac:dyDescent="0.4">
      <c r="A2396" s="333"/>
      <c r="B2396" s="333"/>
      <c r="C2396" s="333"/>
      <c r="D2396" s="333"/>
      <c r="E2396" s="333"/>
      <c r="F2396" s="333"/>
      <c r="G2396" s="333"/>
      <c r="H2396" s="335"/>
      <c r="I2396" s="333"/>
      <c r="J2396" s="334"/>
    </row>
    <row r="2397" spans="1:10" ht="15" thickTop="1" x14ac:dyDescent="0.35">
      <c r="A2397" s="332"/>
      <c r="B2397" s="332"/>
      <c r="C2397" s="332"/>
      <c r="D2397" s="332"/>
      <c r="E2397" s="332"/>
      <c r="F2397" s="332"/>
      <c r="G2397" s="332"/>
      <c r="H2397" s="332"/>
      <c r="I2397" s="332"/>
      <c r="J2397" s="332"/>
    </row>
    <row r="2398" spans="1:10" x14ac:dyDescent="0.35">
      <c r="A2398" s="341" t="s">
        <v>993</v>
      </c>
      <c r="B2398" s="342" t="s">
        <v>3</v>
      </c>
      <c r="C2398" s="341" t="s">
        <v>4</v>
      </c>
      <c r="D2398" s="341" t="s">
        <v>5</v>
      </c>
      <c r="E2398" s="457" t="s">
        <v>249</v>
      </c>
      <c r="F2398" s="457"/>
      <c r="G2398" s="343" t="s">
        <v>6</v>
      </c>
      <c r="H2398" s="342" t="s">
        <v>7</v>
      </c>
      <c r="I2398" s="342" t="s">
        <v>8</v>
      </c>
      <c r="J2398" s="342" t="s">
        <v>10</v>
      </c>
    </row>
    <row r="2399" spans="1:10" ht="39.65" customHeight="1" x14ac:dyDescent="0.35">
      <c r="A2399" s="344" t="s">
        <v>246</v>
      </c>
      <c r="B2399" s="345" t="s">
        <v>994</v>
      </c>
      <c r="C2399" s="344" t="s">
        <v>214</v>
      </c>
      <c r="D2399" s="344" t="s">
        <v>995</v>
      </c>
      <c r="E2399" s="458" t="s">
        <v>2086</v>
      </c>
      <c r="F2399" s="458"/>
      <c r="G2399" s="346" t="s">
        <v>208</v>
      </c>
      <c r="H2399" s="347">
        <v>1</v>
      </c>
      <c r="I2399" s="348">
        <v>108.93</v>
      </c>
      <c r="J2399" s="348">
        <v>108.93</v>
      </c>
    </row>
    <row r="2400" spans="1:10" ht="26.5" customHeight="1" x14ac:dyDescent="0.35">
      <c r="A2400" s="349" t="s">
        <v>251</v>
      </c>
      <c r="B2400" s="350" t="s">
        <v>1596</v>
      </c>
      <c r="C2400" s="349" t="s">
        <v>200</v>
      </c>
      <c r="D2400" s="349" t="s">
        <v>1597</v>
      </c>
      <c r="E2400" s="459" t="s">
        <v>254</v>
      </c>
      <c r="F2400" s="459"/>
      <c r="G2400" s="351" t="s">
        <v>201</v>
      </c>
      <c r="H2400" s="352">
        <v>1.1000000000000001</v>
      </c>
      <c r="I2400" s="353">
        <v>33.799999999999997</v>
      </c>
      <c r="J2400" s="353">
        <v>37.18</v>
      </c>
    </row>
    <row r="2401" spans="1:10" ht="26.5" customHeight="1" x14ac:dyDescent="0.35">
      <c r="A2401" s="349" t="s">
        <v>251</v>
      </c>
      <c r="B2401" s="350" t="s">
        <v>1598</v>
      </c>
      <c r="C2401" s="349" t="s">
        <v>200</v>
      </c>
      <c r="D2401" s="349" t="s">
        <v>1599</v>
      </c>
      <c r="E2401" s="459" t="s">
        <v>254</v>
      </c>
      <c r="F2401" s="459"/>
      <c r="G2401" s="351" t="s">
        <v>201</v>
      </c>
      <c r="H2401" s="352">
        <v>1.1000000000000001</v>
      </c>
      <c r="I2401" s="353">
        <v>26.27</v>
      </c>
      <c r="J2401" s="353">
        <v>28.89</v>
      </c>
    </row>
    <row r="2402" spans="1:10" ht="25" x14ac:dyDescent="0.35">
      <c r="A2402" s="356" t="s">
        <v>260</v>
      </c>
      <c r="B2402" s="357" t="s">
        <v>2278</v>
      </c>
      <c r="C2402" s="356" t="s">
        <v>200</v>
      </c>
      <c r="D2402" s="356" t="s">
        <v>2279</v>
      </c>
      <c r="E2402" s="475" t="s">
        <v>263</v>
      </c>
      <c r="F2402" s="475"/>
      <c r="G2402" s="358" t="s">
        <v>226</v>
      </c>
      <c r="H2402" s="359">
        <v>1</v>
      </c>
      <c r="I2402" s="360">
        <v>3.52</v>
      </c>
      <c r="J2402" s="360">
        <v>3.52</v>
      </c>
    </row>
    <row r="2403" spans="1:10" ht="25" x14ac:dyDescent="0.35">
      <c r="A2403" s="356" t="s">
        <v>260</v>
      </c>
      <c r="B2403" s="357" t="s">
        <v>2860</v>
      </c>
      <c r="C2403" s="356" t="s">
        <v>1803</v>
      </c>
      <c r="D2403" s="356" t="s">
        <v>2861</v>
      </c>
      <c r="E2403" s="475" t="s">
        <v>263</v>
      </c>
      <c r="F2403" s="475"/>
      <c r="G2403" s="358" t="s">
        <v>1991</v>
      </c>
      <c r="H2403" s="359">
        <v>1.3</v>
      </c>
      <c r="I2403" s="360">
        <v>26.68</v>
      </c>
      <c r="J2403" s="360">
        <v>34.683999999999997</v>
      </c>
    </row>
    <row r="2404" spans="1:10" x14ac:dyDescent="0.35">
      <c r="A2404" s="356" t="s">
        <v>260</v>
      </c>
      <c r="B2404" s="357" t="s">
        <v>2862</v>
      </c>
      <c r="C2404" s="356" t="s">
        <v>1803</v>
      </c>
      <c r="D2404" s="356" t="s">
        <v>2863</v>
      </c>
      <c r="E2404" s="475" t="s">
        <v>263</v>
      </c>
      <c r="F2404" s="475"/>
      <c r="G2404" s="358" t="s">
        <v>2300</v>
      </c>
      <c r="H2404" s="359">
        <v>2.3E-2</v>
      </c>
      <c r="I2404" s="360">
        <v>63.5</v>
      </c>
      <c r="J2404" s="360">
        <v>1.4604999999999999</v>
      </c>
    </row>
    <row r="2405" spans="1:10" x14ac:dyDescent="0.35">
      <c r="A2405" s="356" t="s">
        <v>260</v>
      </c>
      <c r="B2405" s="357" t="s">
        <v>2293</v>
      </c>
      <c r="C2405" s="356" t="s">
        <v>1803</v>
      </c>
      <c r="D2405" s="356" t="s">
        <v>2294</v>
      </c>
      <c r="E2405" s="475" t="s">
        <v>263</v>
      </c>
      <c r="F2405" s="475"/>
      <c r="G2405" s="358" t="s">
        <v>2295</v>
      </c>
      <c r="H2405" s="359">
        <v>4.5999999999999999E-2</v>
      </c>
      <c r="I2405" s="360">
        <v>69.739999999999995</v>
      </c>
      <c r="J2405" s="360">
        <v>3.20804</v>
      </c>
    </row>
    <row r="2406" spans="1:10" x14ac:dyDescent="0.35">
      <c r="A2406" s="354"/>
      <c r="B2406" s="354"/>
      <c r="C2406" s="354"/>
      <c r="D2406" s="354"/>
      <c r="E2406" s="354" t="s">
        <v>275</v>
      </c>
      <c r="F2406" s="355">
        <v>46.09</v>
      </c>
      <c r="G2406" s="354" t="s">
        <v>276</v>
      </c>
      <c r="H2406" s="355">
        <v>0</v>
      </c>
      <c r="I2406" s="354" t="s">
        <v>277</v>
      </c>
      <c r="J2406" s="355">
        <v>46.09</v>
      </c>
    </row>
    <row r="2407" spans="1:10" ht="14.5" customHeight="1" x14ac:dyDescent="0.35">
      <c r="A2407" s="354"/>
      <c r="B2407" s="354"/>
      <c r="C2407" s="354"/>
      <c r="D2407" s="354"/>
      <c r="E2407" s="354" t="s">
        <v>278</v>
      </c>
      <c r="F2407" s="355">
        <v>22.66</v>
      </c>
      <c r="G2407" s="354"/>
      <c r="H2407" s="460" t="s">
        <v>279</v>
      </c>
      <c r="I2407" s="460"/>
      <c r="J2407" s="355">
        <v>131.59</v>
      </c>
    </row>
    <row r="2408" spans="1:10" ht="15" thickBot="1" x14ac:dyDescent="0.4">
      <c r="A2408" s="333"/>
      <c r="B2408" s="333"/>
      <c r="C2408" s="333"/>
      <c r="D2408" s="333"/>
      <c r="E2408" s="333"/>
      <c r="F2408" s="333"/>
      <c r="G2408" s="333"/>
      <c r="H2408" s="335"/>
      <c r="I2408" s="333"/>
      <c r="J2408" s="334"/>
    </row>
    <row r="2409" spans="1:10" ht="15" thickTop="1" x14ac:dyDescent="0.35">
      <c r="A2409" s="332"/>
      <c r="B2409" s="332"/>
      <c r="C2409" s="332"/>
      <c r="D2409" s="332"/>
      <c r="E2409" s="332"/>
      <c r="F2409" s="332"/>
      <c r="G2409" s="332"/>
      <c r="H2409" s="332"/>
      <c r="I2409" s="332"/>
      <c r="J2409" s="332"/>
    </row>
    <row r="2410" spans="1:10" x14ac:dyDescent="0.35">
      <c r="A2410" s="341" t="s">
        <v>996</v>
      </c>
      <c r="B2410" s="342" t="s">
        <v>3</v>
      </c>
      <c r="C2410" s="341" t="s">
        <v>4</v>
      </c>
      <c r="D2410" s="341" t="s">
        <v>5</v>
      </c>
      <c r="E2410" s="457" t="s">
        <v>249</v>
      </c>
      <c r="F2410" s="457"/>
      <c r="G2410" s="343" t="s">
        <v>6</v>
      </c>
      <c r="H2410" s="342" t="s">
        <v>7</v>
      </c>
      <c r="I2410" s="342" t="s">
        <v>8</v>
      </c>
      <c r="J2410" s="342" t="s">
        <v>10</v>
      </c>
    </row>
    <row r="2411" spans="1:10" ht="39.65" customHeight="1" x14ac:dyDescent="0.35">
      <c r="A2411" s="344" t="s">
        <v>246</v>
      </c>
      <c r="B2411" s="345" t="s">
        <v>997</v>
      </c>
      <c r="C2411" s="344" t="s">
        <v>214</v>
      </c>
      <c r="D2411" s="344" t="s">
        <v>998</v>
      </c>
      <c r="E2411" s="458" t="s">
        <v>2086</v>
      </c>
      <c r="F2411" s="458"/>
      <c r="G2411" s="346" t="s">
        <v>208</v>
      </c>
      <c r="H2411" s="347">
        <v>1</v>
      </c>
      <c r="I2411" s="348">
        <v>59.15</v>
      </c>
      <c r="J2411" s="348">
        <v>59.15</v>
      </c>
    </row>
    <row r="2412" spans="1:10" ht="26.5" customHeight="1" x14ac:dyDescent="0.35">
      <c r="A2412" s="349" t="s">
        <v>251</v>
      </c>
      <c r="B2412" s="350" t="s">
        <v>1596</v>
      </c>
      <c r="C2412" s="349" t="s">
        <v>200</v>
      </c>
      <c r="D2412" s="349" t="s">
        <v>1597</v>
      </c>
      <c r="E2412" s="459" t="s">
        <v>254</v>
      </c>
      <c r="F2412" s="459"/>
      <c r="G2412" s="351" t="s">
        <v>201</v>
      </c>
      <c r="H2412" s="352">
        <v>0.6</v>
      </c>
      <c r="I2412" s="353">
        <v>33.799999999999997</v>
      </c>
      <c r="J2412" s="353">
        <v>20.28</v>
      </c>
    </row>
    <row r="2413" spans="1:10" ht="26.5" customHeight="1" x14ac:dyDescent="0.35">
      <c r="A2413" s="349" t="s">
        <v>251</v>
      </c>
      <c r="B2413" s="350" t="s">
        <v>1598</v>
      </c>
      <c r="C2413" s="349" t="s">
        <v>200</v>
      </c>
      <c r="D2413" s="349" t="s">
        <v>1599</v>
      </c>
      <c r="E2413" s="459" t="s">
        <v>254</v>
      </c>
      <c r="F2413" s="459"/>
      <c r="G2413" s="351" t="s">
        <v>201</v>
      </c>
      <c r="H2413" s="352">
        <v>0.6</v>
      </c>
      <c r="I2413" s="353">
        <v>26.27</v>
      </c>
      <c r="J2413" s="353">
        <v>15.76</v>
      </c>
    </row>
    <row r="2414" spans="1:10" x14ac:dyDescent="0.35">
      <c r="A2414" s="356" t="s">
        <v>260</v>
      </c>
      <c r="B2414" s="357" t="s">
        <v>2862</v>
      </c>
      <c r="C2414" s="356" t="s">
        <v>1803</v>
      </c>
      <c r="D2414" s="356" t="s">
        <v>2863</v>
      </c>
      <c r="E2414" s="475" t="s">
        <v>263</v>
      </c>
      <c r="F2414" s="475"/>
      <c r="G2414" s="358" t="s">
        <v>2300</v>
      </c>
      <c r="H2414" s="359">
        <v>0.01</v>
      </c>
      <c r="I2414" s="360">
        <v>63.5</v>
      </c>
      <c r="J2414" s="360">
        <v>0.63500000000000001</v>
      </c>
    </row>
    <row r="2415" spans="1:10" ht="25" x14ac:dyDescent="0.35">
      <c r="A2415" s="356" t="s">
        <v>260</v>
      </c>
      <c r="B2415" s="357" t="s">
        <v>2272</v>
      </c>
      <c r="C2415" s="356" t="s">
        <v>200</v>
      </c>
      <c r="D2415" s="356" t="s">
        <v>2273</v>
      </c>
      <c r="E2415" s="475" t="s">
        <v>263</v>
      </c>
      <c r="F2415" s="475"/>
      <c r="G2415" s="358" t="s">
        <v>226</v>
      </c>
      <c r="H2415" s="359">
        <v>1</v>
      </c>
      <c r="I2415" s="360">
        <v>2.2200000000000002</v>
      </c>
      <c r="J2415" s="360">
        <v>2.2200000000000002</v>
      </c>
    </row>
    <row r="2416" spans="1:10" x14ac:dyDescent="0.35">
      <c r="A2416" s="356" t="s">
        <v>260</v>
      </c>
      <c r="B2416" s="357" t="s">
        <v>2293</v>
      </c>
      <c r="C2416" s="356" t="s">
        <v>1803</v>
      </c>
      <c r="D2416" s="356" t="s">
        <v>2294</v>
      </c>
      <c r="E2416" s="475" t="s">
        <v>263</v>
      </c>
      <c r="F2416" s="475"/>
      <c r="G2416" s="358" t="s">
        <v>2295</v>
      </c>
      <c r="H2416" s="359">
        <v>4.5999999999999999E-2</v>
      </c>
      <c r="I2416" s="360">
        <v>69.739999999999995</v>
      </c>
      <c r="J2416" s="360">
        <v>3.20804</v>
      </c>
    </row>
    <row r="2417" spans="1:10" ht="25" x14ac:dyDescent="0.35">
      <c r="A2417" s="356" t="s">
        <v>260</v>
      </c>
      <c r="B2417" s="357" t="s">
        <v>2864</v>
      </c>
      <c r="C2417" s="356" t="s">
        <v>1803</v>
      </c>
      <c r="D2417" s="356" t="s">
        <v>2865</v>
      </c>
      <c r="E2417" s="475" t="s">
        <v>263</v>
      </c>
      <c r="F2417" s="475"/>
      <c r="G2417" s="358" t="s">
        <v>1991</v>
      </c>
      <c r="H2417" s="359">
        <v>1.4</v>
      </c>
      <c r="I2417" s="360">
        <v>12.19</v>
      </c>
      <c r="J2417" s="360">
        <v>17.065999999999999</v>
      </c>
    </row>
    <row r="2418" spans="1:10" x14ac:dyDescent="0.35">
      <c r="A2418" s="354"/>
      <c r="B2418" s="354"/>
      <c r="C2418" s="354"/>
      <c r="D2418" s="354"/>
      <c r="E2418" s="354" t="s">
        <v>275</v>
      </c>
      <c r="F2418" s="355">
        <v>25.14</v>
      </c>
      <c r="G2418" s="354" t="s">
        <v>276</v>
      </c>
      <c r="H2418" s="355">
        <v>0</v>
      </c>
      <c r="I2418" s="354" t="s">
        <v>277</v>
      </c>
      <c r="J2418" s="355">
        <v>25.14</v>
      </c>
    </row>
    <row r="2419" spans="1:10" ht="14.5" customHeight="1" x14ac:dyDescent="0.35">
      <c r="A2419" s="354"/>
      <c r="B2419" s="354"/>
      <c r="C2419" s="354"/>
      <c r="D2419" s="354"/>
      <c r="E2419" s="354" t="s">
        <v>278</v>
      </c>
      <c r="F2419" s="355">
        <v>12.3</v>
      </c>
      <c r="G2419" s="354"/>
      <c r="H2419" s="460" t="s">
        <v>279</v>
      </c>
      <c r="I2419" s="460"/>
      <c r="J2419" s="355">
        <v>71.45</v>
      </c>
    </row>
    <row r="2420" spans="1:10" ht="15" thickBot="1" x14ac:dyDescent="0.4">
      <c r="A2420" s="333"/>
      <c r="B2420" s="333"/>
      <c r="C2420" s="333"/>
      <c r="D2420" s="333"/>
      <c r="E2420" s="333"/>
      <c r="F2420" s="333"/>
      <c r="G2420" s="333"/>
      <c r="H2420" s="335"/>
      <c r="I2420" s="333"/>
      <c r="J2420" s="334"/>
    </row>
    <row r="2421" spans="1:10" ht="15" thickTop="1" x14ac:dyDescent="0.35">
      <c r="A2421" s="332"/>
      <c r="B2421" s="332"/>
      <c r="C2421" s="332"/>
      <c r="D2421" s="332"/>
      <c r="E2421" s="332"/>
      <c r="F2421" s="332"/>
      <c r="G2421" s="332"/>
      <c r="H2421" s="332"/>
      <c r="I2421" s="332"/>
      <c r="J2421" s="332"/>
    </row>
    <row r="2422" spans="1:10" x14ac:dyDescent="0.35">
      <c r="A2422" s="341" t="s">
        <v>999</v>
      </c>
      <c r="B2422" s="342" t="s">
        <v>3</v>
      </c>
      <c r="C2422" s="341" t="s">
        <v>4</v>
      </c>
      <c r="D2422" s="341" t="s">
        <v>5</v>
      </c>
      <c r="E2422" s="457" t="s">
        <v>249</v>
      </c>
      <c r="F2422" s="457"/>
      <c r="G2422" s="343" t="s">
        <v>6</v>
      </c>
      <c r="H2422" s="342" t="s">
        <v>7</v>
      </c>
      <c r="I2422" s="342" t="s">
        <v>8</v>
      </c>
      <c r="J2422" s="342" t="s">
        <v>10</v>
      </c>
    </row>
    <row r="2423" spans="1:10" ht="39.65" customHeight="1" x14ac:dyDescent="0.35">
      <c r="A2423" s="344" t="s">
        <v>246</v>
      </c>
      <c r="B2423" s="345" t="s">
        <v>1000</v>
      </c>
      <c r="C2423" s="344" t="s">
        <v>214</v>
      </c>
      <c r="D2423" s="344" t="s">
        <v>1001</v>
      </c>
      <c r="E2423" s="458" t="s">
        <v>2086</v>
      </c>
      <c r="F2423" s="458"/>
      <c r="G2423" s="346" t="s">
        <v>208</v>
      </c>
      <c r="H2423" s="347">
        <v>1</v>
      </c>
      <c r="I2423" s="348">
        <v>130.38</v>
      </c>
      <c r="J2423" s="348">
        <v>130.38</v>
      </c>
    </row>
    <row r="2424" spans="1:10" ht="26.5" customHeight="1" x14ac:dyDescent="0.35">
      <c r="A2424" s="349" t="s">
        <v>251</v>
      </c>
      <c r="B2424" s="350" t="s">
        <v>1598</v>
      </c>
      <c r="C2424" s="349" t="s">
        <v>200</v>
      </c>
      <c r="D2424" s="349" t="s">
        <v>1599</v>
      </c>
      <c r="E2424" s="459" t="s">
        <v>254</v>
      </c>
      <c r="F2424" s="459"/>
      <c r="G2424" s="351" t="s">
        <v>201</v>
      </c>
      <c r="H2424" s="352">
        <v>1.1000000000000001</v>
      </c>
      <c r="I2424" s="353">
        <v>26.27</v>
      </c>
      <c r="J2424" s="353">
        <v>28.89</v>
      </c>
    </row>
    <row r="2425" spans="1:10" ht="26.5" customHeight="1" x14ac:dyDescent="0.35">
      <c r="A2425" s="349" t="s">
        <v>251</v>
      </c>
      <c r="B2425" s="350" t="s">
        <v>1596</v>
      </c>
      <c r="C2425" s="349" t="s">
        <v>200</v>
      </c>
      <c r="D2425" s="349" t="s">
        <v>1597</v>
      </c>
      <c r="E2425" s="459" t="s">
        <v>254</v>
      </c>
      <c r="F2425" s="459"/>
      <c r="G2425" s="351" t="s">
        <v>201</v>
      </c>
      <c r="H2425" s="352">
        <v>1.1000000000000001</v>
      </c>
      <c r="I2425" s="353">
        <v>33.799999999999997</v>
      </c>
      <c r="J2425" s="353">
        <v>37.18</v>
      </c>
    </row>
    <row r="2426" spans="1:10" x14ac:dyDescent="0.35">
      <c r="A2426" s="356" t="s">
        <v>260</v>
      </c>
      <c r="B2426" s="357" t="s">
        <v>2862</v>
      </c>
      <c r="C2426" s="356" t="s">
        <v>1803</v>
      </c>
      <c r="D2426" s="356" t="s">
        <v>2863</v>
      </c>
      <c r="E2426" s="475" t="s">
        <v>263</v>
      </c>
      <c r="F2426" s="475"/>
      <c r="G2426" s="358" t="s">
        <v>2300</v>
      </c>
      <c r="H2426" s="359">
        <v>2.3E-2</v>
      </c>
      <c r="I2426" s="360">
        <v>63.5</v>
      </c>
      <c r="J2426" s="360">
        <v>1.4604999999999999</v>
      </c>
    </row>
    <row r="2427" spans="1:10" ht="25" x14ac:dyDescent="0.35">
      <c r="A2427" s="356" t="s">
        <v>260</v>
      </c>
      <c r="B2427" s="357" t="s">
        <v>2276</v>
      </c>
      <c r="C2427" s="356" t="s">
        <v>200</v>
      </c>
      <c r="D2427" s="356" t="s">
        <v>2277</v>
      </c>
      <c r="E2427" s="475" t="s">
        <v>263</v>
      </c>
      <c r="F2427" s="475"/>
      <c r="G2427" s="358" t="s">
        <v>226</v>
      </c>
      <c r="H2427" s="359">
        <v>2.33</v>
      </c>
      <c r="I2427" s="360">
        <v>2.7</v>
      </c>
      <c r="J2427" s="360">
        <v>6.2910000000000004</v>
      </c>
    </row>
    <row r="2428" spans="1:10" x14ac:dyDescent="0.35">
      <c r="A2428" s="356" t="s">
        <v>260</v>
      </c>
      <c r="B2428" s="357" t="s">
        <v>2293</v>
      </c>
      <c r="C2428" s="356" t="s">
        <v>1803</v>
      </c>
      <c r="D2428" s="356" t="s">
        <v>2294</v>
      </c>
      <c r="E2428" s="475" t="s">
        <v>263</v>
      </c>
      <c r="F2428" s="475"/>
      <c r="G2428" s="358" t="s">
        <v>2295</v>
      </c>
      <c r="H2428" s="359">
        <v>4.5999999999999999E-2</v>
      </c>
      <c r="I2428" s="360">
        <v>69.739999999999995</v>
      </c>
      <c r="J2428" s="360">
        <v>3.20804</v>
      </c>
    </row>
    <row r="2429" spans="1:10" ht="37.5" x14ac:dyDescent="0.35">
      <c r="A2429" s="356" t="s">
        <v>260</v>
      </c>
      <c r="B2429" s="357" t="s">
        <v>2866</v>
      </c>
      <c r="C2429" s="356" t="s">
        <v>200</v>
      </c>
      <c r="D2429" s="356" t="s">
        <v>2867</v>
      </c>
      <c r="E2429" s="475" t="s">
        <v>263</v>
      </c>
      <c r="F2429" s="475"/>
      <c r="G2429" s="358" t="s">
        <v>226</v>
      </c>
      <c r="H2429" s="359">
        <v>1.4</v>
      </c>
      <c r="I2429" s="360">
        <v>38.119999999999997</v>
      </c>
      <c r="J2429" s="360">
        <v>53.368000000000002</v>
      </c>
    </row>
    <row r="2430" spans="1:10" x14ac:dyDescent="0.35">
      <c r="A2430" s="354"/>
      <c r="B2430" s="354"/>
      <c r="C2430" s="354"/>
      <c r="D2430" s="354"/>
      <c r="E2430" s="354" t="s">
        <v>275</v>
      </c>
      <c r="F2430" s="355">
        <v>46.09</v>
      </c>
      <c r="G2430" s="354" t="s">
        <v>276</v>
      </c>
      <c r="H2430" s="355">
        <v>0</v>
      </c>
      <c r="I2430" s="354" t="s">
        <v>277</v>
      </c>
      <c r="J2430" s="355">
        <v>46.09</v>
      </c>
    </row>
    <row r="2431" spans="1:10" ht="14.5" customHeight="1" x14ac:dyDescent="0.35">
      <c r="A2431" s="354"/>
      <c r="B2431" s="354"/>
      <c r="C2431" s="354"/>
      <c r="D2431" s="354"/>
      <c r="E2431" s="354" t="s">
        <v>278</v>
      </c>
      <c r="F2431" s="355">
        <v>27.13</v>
      </c>
      <c r="G2431" s="354"/>
      <c r="H2431" s="460" t="s">
        <v>279</v>
      </c>
      <c r="I2431" s="460"/>
      <c r="J2431" s="355">
        <v>157.51</v>
      </c>
    </row>
    <row r="2432" spans="1:10" ht="15" thickBot="1" x14ac:dyDescent="0.4">
      <c r="A2432" s="333"/>
      <c r="B2432" s="333"/>
      <c r="C2432" s="333"/>
      <c r="D2432" s="333"/>
      <c r="E2432" s="333"/>
      <c r="F2432" s="333"/>
      <c r="G2432" s="333"/>
      <c r="H2432" s="335"/>
      <c r="I2432" s="333"/>
      <c r="J2432" s="334"/>
    </row>
    <row r="2433" spans="1:10" ht="15" thickTop="1" x14ac:dyDescent="0.35">
      <c r="A2433" s="332"/>
      <c r="B2433" s="332"/>
      <c r="C2433" s="332"/>
      <c r="D2433" s="332"/>
      <c r="E2433" s="332"/>
      <c r="F2433" s="332"/>
      <c r="G2433" s="332"/>
      <c r="H2433" s="332"/>
      <c r="I2433" s="332"/>
      <c r="J2433" s="332"/>
    </row>
    <row r="2434" spans="1:10" x14ac:dyDescent="0.35">
      <c r="A2434" s="341" t="s">
        <v>1002</v>
      </c>
      <c r="B2434" s="342" t="s">
        <v>3</v>
      </c>
      <c r="C2434" s="341" t="s">
        <v>4</v>
      </c>
      <c r="D2434" s="341" t="s">
        <v>5</v>
      </c>
      <c r="E2434" s="457" t="s">
        <v>249</v>
      </c>
      <c r="F2434" s="457"/>
      <c r="G2434" s="343" t="s">
        <v>6</v>
      </c>
      <c r="H2434" s="342" t="s">
        <v>7</v>
      </c>
      <c r="I2434" s="342" t="s">
        <v>8</v>
      </c>
      <c r="J2434" s="342" t="s">
        <v>10</v>
      </c>
    </row>
    <row r="2435" spans="1:10" ht="26.5" customHeight="1" x14ac:dyDescent="0.35">
      <c r="A2435" s="344" t="s">
        <v>246</v>
      </c>
      <c r="B2435" s="345" t="s">
        <v>1003</v>
      </c>
      <c r="C2435" s="344" t="s">
        <v>214</v>
      </c>
      <c r="D2435" s="344" t="s">
        <v>1004</v>
      </c>
      <c r="E2435" s="458" t="s">
        <v>2086</v>
      </c>
      <c r="F2435" s="458"/>
      <c r="G2435" s="346" t="s">
        <v>208</v>
      </c>
      <c r="H2435" s="347">
        <v>1</v>
      </c>
      <c r="I2435" s="348">
        <v>53.61</v>
      </c>
      <c r="J2435" s="348">
        <v>53.61</v>
      </c>
    </row>
    <row r="2436" spans="1:10" ht="26.5" customHeight="1" x14ac:dyDescent="0.35">
      <c r="A2436" s="349" t="s">
        <v>251</v>
      </c>
      <c r="B2436" s="350" t="s">
        <v>1596</v>
      </c>
      <c r="C2436" s="349" t="s">
        <v>200</v>
      </c>
      <c r="D2436" s="349" t="s">
        <v>1597</v>
      </c>
      <c r="E2436" s="459" t="s">
        <v>254</v>
      </c>
      <c r="F2436" s="459"/>
      <c r="G2436" s="351" t="s">
        <v>201</v>
      </c>
      <c r="H2436" s="352">
        <v>0.5</v>
      </c>
      <c r="I2436" s="353">
        <v>33.799999999999997</v>
      </c>
      <c r="J2436" s="353">
        <v>16.899999999999999</v>
      </c>
    </row>
    <row r="2437" spans="1:10" ht="26.5" customHeight="1" x14ac:dyDescent="0.35">
      <c r="A2437" s="349" t="s">
        <v>251</v>
      </c>
      <c r="B2437" s="350" t="s">
        <v>1598</v>
      </c>
      <c r="C2437" s="349" t="s">
        <v>200</v>
      </c>
      <c r="D2437" s="349" t="s">
        <v>1599</v>
      </c>
      <c r="E2437" s="459" t="s">
        <v>254</v>
      </c>
      <c r="F2437" s="459"/>
      <c r="G2437" s="351" t="s">
        <v>201</v>
      </c>
      <c r="H2437" s="352">
        <v>0.5</v>
      </c>
      <c r="I2437" s="353">
        <v>26.27</v>
      </c>
      <c r="J2437" s="353">
        <v>13.13</v>
      </c>
    </row>
    <row r="2438" spans="1:10" x14ac:dyDescent="0.35">
      <c r="A2438" s="356" t="s">
        <v>260</v>
      </c>
      <c r="B2438" s="357" t="s">
        <v>2293</v>
      </c>
      <c r="C2438" s="356" t="s">
        <v>1803</v>
      </c>
      <c r="D2438" s="356" t="s">
        <v>2294</v>
      </c>
      <c r="E2438" s="475" t="s">
        <v>263</v>
      </c>
      <c r="F2438" s="475"/>
      <c r="G2438" s="358" t="s">
        <v>2295</v>
      </c>
      <c r="H2438" s="359">
        <v>7.0000000000000001E-3</v>
      </c>
      <c r="I2438" s="360">
        <v>69.739999999999995</v>
      </c>
      <c r="J2438" s="360">
        <v>0.48818</v>
      </c>
    </row>
    <row r="2439" spans="1:10" x14ac:dyDescent="0.35">
      <c r="A2439" s="356" t="s">
        <v>260</v>
      </c>
      <c r="B2439" s="357" t="s">
        <v>2117</v>
      </c>
      <c r="C2439" s="356" t="s">
        <v>200</v>
      </c>
      <c r="D2439" s="356" t="s">
        <v>2118</v>
      </c>
      <c r="E2439" s="475" t="s">
        <v>263</v>
      </c>
      <c r="F2439" s="475"/>
      <c r="G2439" s="358" t="s">
        <v>226</v>
      </c>
      <c r="H2439" s="359">
        <v>7.0000000000000007E-2</v>
      </c>
      <c r="I2439" s="360">
        <v>2.08</v>
      </c>
      <c r="J2439" s="360">
        <v>0.14560000000000001</v>
      </c>
    </row>
    <row r="2440" spans="1:10" x14ac:dyDescent="0.35">
      <c r="A2440" s="356" t="s">
        <v>260</v>
      </c>
      <c r="B2440" s="357" t="s">
        <v>2868</v>
      </c>
      <c r="C2440" s="356" t="s">
        <v>1803</v>
      </c>
      <c r="D2440" s="356" t="s">
        <v>2869</v>
      </c>
      <c r="E2440" s="475" t="s">
        <v>263</v>
      </c>
      <c r="F2440" s="475"/>
      <c r="G2440" s="358" t="s">
        <v>1991</v>
      </c>
      <c r="H2440" s="359">
        <v>1.5</v>
      </c>
      <c r="I2440" s="360">
        <v>14.13</v>
      </c>
      <c r="J2440" s="360">
        <v>21.195</v>
      </c>
    </row>
    <row r="2441" spans="1:10" x14ac:dyDescent="0.35">
      <c r="A2441" s="356" t="s">
        <v>260</v>
      </c>
      <c r="B2441" s="357" t="s">
        <v>2870</v>
      </c>
      <c r="C2441" s="356" t="s">
        <v>1803</v>
      </c>
      <c r="D2441" s="356" t="s">
        <v>2871</v>
      </c>
      <c r="E2441" s="475" t="s">
        <v>263</v>
      </c>
      <c r="F2441" s="475"/>
      <c r="G2441" s="358" t="s">
        <v>2300</v>
      </c>
      <c r="H2441" s="359">
        <v>5.0000000000000001E-3</v>
      </c>
      <c r="I2441" s="360">
        <v>354.67</v>
      </c>
      <c r="J2441" s="360">
        <v>1.77335</v>
      </c>
    </row>
    <row r="2442" spans="1:10" x14ac:dyDescent="0.35">
      <c r="A2442" s="354"/>
      <c r="B2442" s="354"/>
      <c r="C2442" s="354"/>
      <c r="D2442" s="354"/>
      <c r="E2442" s="354" t="s">
        <v>275</v>
      </c>
      <c r="F2442" s="355">
        <v>20.95</v>
      </c>
      <c r="G2442" s="354" t="s">
        <v>276</v>
      </c>
      <c r="H2442" s="355">
        <v>0</v>
      </c>
      <c r="I2442" s="354" t="s">
        <v>277</v>
      </c>
      <c r="J2442" s="355">
        <v>20.95</v>
      </c>
    </row>
    <row r="2443" spans="1:10" ht="14.5" customHeight="1" x14ac:dyDescent="0.35">
      <c r="A2443" s="354"/>
      <c r="B2443" s="354"/>
      <c r="C2443" s="354"/>
      <c r="D2443" s="354"/>
      <c r="E2443" s="354" t="s">
        <v>278</v>
      </c>
      <c r="F2443" s="355">
        <v>11.15</v>
      </c>
      <c r="G2443" s="354"/>
      <c r="H2443" s="460" t="s">
        <v>279</v>
      </c>
      <c r="I2443" s="460"/>
      <c r="J2443" s="355">
        <v>64.760000000000005</v>
      </c>
    </row>
    <row r="2444" spans="1:10" ht="15" thickBot="1" x14ac:dyDescent="0.4">
      <c r="A2444" s="333"/>
      <c r="B2444" s="333"/>
      <c r="C2444" s="333"/>
      <c r="D2444" s="333"/>
      <c r="E2444" s="333"/>
      <c r="F2444" s="333"/>
      <c r="G2444" s="333"/>
      <c r="H2444" s="335"/>
      <c r="I2444" s="333"/>
      <c r="J2444" s="334"/>
    </row>
    <row r="2445" spans="1:10" ht="15" thickTop="1" x14ac:dyDescent="0.35">
      <c r="A2445" s="332"/>
      <c r="B2445" s="332"/>
      <c r="C2445" s="332"/>
      <c r="D2445" s="332"/>
      <c r="E2445" s="332"/>
      <c r="F2445" s="332"/>
      <c r="G2445" s="332"/>
      <c r="H2445" s="332"/>
      <c r="I2445" s="332"/>
      <c r="J2445" s="332"/>
    </row>
    <row r="2446" spans="1:10" x14ac:dyDescent="0.35">
      <c r="A2446" s="341" t="s">
        <v>1005</v>
      </c>
      <c r="B2446" s="342" t="s">
        <v>3</v>
      </c>
      <c r="C2446" s="341" t="s">
        <v>4</v>
      </c>
      <c r="D2446" s="341" t="s">
        <v>5</v>
      </c>
      <c r="E2446" s="457" t="s">
        <v>249</v>
      </c>
      <c r="F2446" s="457"/>
      <c r="G2446" s="343" t="s">
        <v>6</v>
      </c>
      <c r="H2446" s="342" t="s">
        <v>7</v>
      </c>
      <c r="I2446" s="342" t="s">
        <v>8</v>
      </c>
      <c r="J2446" s="342" t="s">
        <v>10</v>
      </c>
    </row>
    <row r="2447" spans="1:10" ht="39.65" customHeight="1" x14ac:dyDescent="0.35">
      <c r="A2447" s="344" t="s">
        <v>246</v>
      </c>
      <c r="B2447" s="345" t="s">
        <v>1006</v>
      </c>
      <c r="C2447" s="344" t="s">
        <v>214</v>
      </c>
      <c r="D2447" s="344" t="s">
        <v>1007</v>
      </c>
      <c r="E2447" s="458" t="s">
        <v>2086</v>
      </c>
      <c r="F2447" s="458"/>
      <c r="G2447" s="346" t="s">
        <v>208</v>
      </c>
      <c r="H2447" s="347">
        <v>1</v>
      </c>
      <c r="I2447" s="348">
        <v>54.59</v>
      </c>
      <c r="J2447" s="348">
        <v>54.59</v>
      </c>
    </row>
    <row r="2448" spans="1:10" ht="26.5" customHeight="1" x14ac:dyDescent="0.35">
      <c r="A2448" s="349" t="s">
        <v>251</v>
      </c>
      <c r="B2448" s="350" t="s">
        <v>1596</v>
      </c>
      <c r="C2448" s="349" t="s">
        <v>200</v>
      </c>
      <c r="D2448" s="349" t="s">
        <v>1597</v>
      </c>
      <c r="E2448" s="459" t="s">
        <v>254</v>
      </c>
      <c r="F2448" s="459"/>
      <c r="G2448" s="351" t="s">
        <v>201</v>
      </c>
      <c r="H2448" s="352">
        <v>0.5</v>
      </c>
      <c r="I2448" s="353">
        <v>33.799999999999997</v>
      </c>
      <c r="J2448" s="353">
        <v>16.899999999999999</v>
      </c>
    </row>
    <row r="2449" spans="1:10" ht="26.5" customHeight="1" x14ac:dyDescent="0.35">
      <c r="A2449" s="349" t="s">
        <v>251</v>
      </c>
      <c r="B2449" s="350" t="s">
        <v>1598</v>
      </c>
      <c r="C2449" s="349" t="s">
        <v>200</v>
      </c>
      <c r="D2449" s="349" t="s">
        <v>1599</v>
      </c>
      <c r="E2449" s="459" t="s">
        <v>254</v>
      </c>
      <c r="F2449" s="459"/>
      <c r="G2449" s="351" t="s">
        <v>201</v>
      </c>
      <c r="H2449" s="352">
        <v>0.5</v>
      </c>
      <c r="I2449" s="353">
        <v>26.27</v>
      </c>
      <c r="J2449" s="353">
        <v>13.13</v>
      </c>
    </row>
    <row r="2450" spans="1:10" x14ac:dyDescent="0.35">
      <c r="A2450" s="356" t="s">
        <v>260</v>
      </c>
      <c r="B2450" s="357" t="s">
        <v>2293</v>
      </c>
      <c r="C2450" s="356" t="s">
        <v>1803</v>
      </c>
      <c r="D2450" s="356" t="s">
        <v>2294</v>
      </c>
      <c r="E2450" s="475" t="s">
        <v>263</v>
      </c>
      <c r="F2450" s="475"/>
      <c r="G2450" s="358" t="s">
        <v>2295</v>
      </c>
      <c r="H2450" s="359">
        <v>7.0000000000000001E-3</v>
      </c>
      <c r="I2450" s="360">
        <v>69.739999999999995</v>
      </c>
      <c r="J2450" s="360">
        <v>0.48818</v>
      </c>
    </row>
    <row r="2451" spans="1:10" x14ac:dyDescent="0.35">
      <c r="A2451" s="356" t="s">
        <v>260</v>
      </c>
      <c r="B2451" s="357" t="s">
        <v>2872</v>
      </c>
      <c r="C2451" s="356" t="s">
        <v>1803</v>
      </c>
      <c r="D2451" s="356" t="s">
        <v>2873</v>
      </c>
      <c r="E2451" s="475" t="s">
        <v>263</v>
      </c>
      <c r="F2451" s="475"/>
      <c r="G2451" s="358" t="s">
        <v>1834</v>
      </c>
      <c r="H2451" s="359">
        <v>1</v>
      </c>
      <c r="I2451" s="360">
        <v>0.98</v>
      </c>
      <c r="J2451" s="360">
        <v>0.98</v>
      </c>
    </row>
    <row r="2452" spans="1:10" x14ac:dyDescent="0.35">
      <c r="A2452" s="356" t="s">
        <v>260</v>
      </c>
      <c r="B2452" s="357" t="s">
        <v>2117</v>
      </c>
      <c r="C2452" s="356" t="s">
        <v>200</v>
      </c>
      <c r="D2452" s="356" t="s">
        <v>2118</v>
      </c>
      <c r="E2452" s="475" t="s">
        <v>263</v>
      </c>
      <c r="F2452" s="475"/>
      <c r="G2452" s="358" t="s">
        <v>226</v>
      </c>
      <c r="H2452" s="359">
        <v>7.0000000000000007E-2</v>
      </c>
      <c r="I2452" s="360">
        <v>2.08</v>
      </c>
      <c r="J2452" s="360">
        <v>0.14560000000000001</v>
      </c>
    </row>
    <row r="2453" spans="1:10" x14ac:dyDescent="0.35">
      <c r="A2453" s="356" t="s">
        <v>260</v>
      </c>
      <c r="B2453" s="357" t="s">
        <v>2868</v>
      </c>
      <c r="C2453" s="356" t="s">
        <v>1803</v>
      </c>
      <c r="D2453" s="356" t="s">
        <v>2869</v>
      </c>
      <c r="E2453" s="475" t="s">
        <v>263</v>
      </c>
      <c r="F2453" s="475"/>
      <c r="G2453" s="358" t="s">
        <v>1991</v>
      </c>
      <c r="H2453" s="359">
        <v>1.5</v>
      </c>
      <c r="I2453" s="360">
        <v>14.13</v>
      </c>
      <c r="J2453" s="360">
        <v>21.195</v>
      </c>
    </row>
    <row r="2454" spans="1:10" x14ac:dyDescent="0.35">
      <c r="A2454" s="356" t="s">
        <v>260</v>
      </c>
      <c r="B2454" s="357" t="s">
        <v>2870</v>
      </c>
      <c r="C2454" s="356" t="s">
        <v>1803</v>
      </c>
      <c r="D2454" s="356" t="s">
        <v>2871</v>
      </c>
      <c r="E2454" s="475" t="s">
        <v>263</v>
      </c>
      <c r="F2454" s="475"/>
      <c r="G2454" s="358" t="s">
        <v>2300</v>
      </c>
      <c r="H2454" s="359">
        <v>5.0000000000000001E-3</v>
      </c>
      <c r="I2454" s="360">
        <v>354.67</v>
      </c>
      <c r="J2454" s="360">
        <v>1.77335</v>
      </c>
    </row>
    <row r="2455" spans="1:10" ht="14.5" customHeight="1" x14ac:dyDescent="0.35">
      <c r="A2455" s="354"/>
      <c r="B2455" s="354"/>
      <c r="C2455" s="354"/>
      <c r="D2455" s="354"/>
      <c r="E2455" s="354" t="s">
        <v>275</v>
      </c>
      <c r="F2455" s="355">
        <v>20.95</v>
      </c>
      <c r="G2455" s="354" t="s">
        <v>276</v>
      </c>
      <c r="H2455" s="355">
        <v>0</v>
      </c>
      <c r="I2455" s="354" t="s">
        <v>277</v>
      </c>
      <c r="J2455" s="355">
        <v>20.95</v>
      </c>
    </row>
    <row r="2456" spans="1:10" x14ac:dyDescent="0.35">
      <c r="A2456" s="354"/>
      <c r="B2456" s="354"/>
      <c r="C2456" s="354"/>
      <c r="D2456" s="354"/>
      <c r="E2456" s="354" t="s">
        <v>278</v>
      </c>
      <c r="F2456" s="355">
        <v>11.36</v>
      </c>
      <c r="G2456" s="354"/>
      <c r="H2456" s="460" t="s">
        <v>279</v>
      </c>
      <c r="I2456" s="460"/>
      <c r="J2456" s="355">
        <v>65.95</v>
      </c>
    </row>
    <row r="2457" spans="1:10" ht="15" thickBot="1" x14ac:dyDescent="0.4">
      <c r="A2457" s="354"/>
      <c r="B2457" s="354"/>
      <c r="C2457" s="354"/>
      <c r="D2457" s="354"/>
      <c r="E2457" s="354"/>
      <c r="F2457" s="355"/>
      <c r="G2457" s="354"/>
      <c r="H2457" s="354"/>
      <c r="I2457" s="354"/>
      <c r="J2457" s="355"/>
    </row>
    <row r="2458" spans="1:10" ht="15" thickTop="1" x14ac:dyDescent="0.35">
      <c r="A2458" s="332"/>
      <c r="B2458" s="332"/>
      <c r="C2458" s="332"/>
      <c r="D2458" s="332"/>
      <c r="E2458" s="332"/>
      <c r="F2458" s="332"/>
      <c r="G2458" s="332"/>
      <c r="H2458" s="332"/>
      <c r="I2458" s="332"/>
      <c r="J2458" s="332"/>
    </row>
    <row r="2459" spans="1:10" x14ac:dyDescent="0.35">
      <c r="A2459" s="341" t="s">
        <v>1008</v>
      </c>
      <c r="B2459" s="342" t="s">
        <v>3</v>
      </c>
      <c r="C2459" s="341" t="s">
        <v>4</v>
      </c>
      <c r="D2459" s="341" t="s">
        <v>5</v>
      </c>
      <c r="E2459" s="457" t="s">
        <v>249</v>
      </c>
      <c r="F2459" s="457"/>
      <c r="G2459" s="343" t="s">
        <v>6</v>
      </c>
      <c r="H2459" s="342" t="s">
        <v>7</v>
      </c>
      <c r="I2459" s="342" t="s">
        <v>8</v>
      </c>
      <c r="J2459" s="342" t="s">
        <v>10</v>
      </c>
    </row>
    <row r="2460" spans="1:10" ht="39.65" customHeight="1" x14ac:dyDescent="0.35">
      <c r="A2460" s="344" t="s">
        <v>246</v>
      </c>
      <c r="B2460" s="345" t="s">
        <v>1009</v>
      </c>
      <c r="C2460" s="344" t="s">
        <v>214</v>
      </c>
      <c r="D2460" s="344" t="s">
        <v>1010</v>
      </c>
      <c r="E2460" s="458" t="s">
        <v>280</v>
      </c>
      <c r="F2460" s="458"/>
      <c r="G2460" s="346" t="s">
        <v>208</v>
      </c>
      <c r="H2460" s="347">
        <v>1</v>
      </c>
      <c r="I2460" s="348">
        <v>46.37</v>
      </c>
      <c r="J2460" s="348">
        <v>46.37</v>
      </c>
    </row>
    <row r="2461" spans="1:10" ht="26.5" customHeight="1" x14ac:dyDescent="0.35">
      <c r="A2461" s="349" t="s">
        <v>251</v>
      </c>
      <c r="B2461" s="350" t="s">
        <v>1598</v>
      </c>
      <c r="C2461" s="349" t="s">
        <v>200</v>
      </c>
      <c r="D2461" s="349" t="s">
        <v>1599</v>
      </c>
      <c r="E2461" s="459" t="s">
        <v>254</v>
      </c>
      <c r="F2461" s="459"/>
      <c r="G2461" s="351" t="s">
        <v>201</v>
      </c>
      <c r="H2461" s="352">
        <v>0.5</v>
      </c>
      <c r="I2461" s="353">
        <v>26.27</v>
      </c>
      <c r="J2461" s="353">
        <v>13.13</v>
      </c>
    </row>
    <row r="2462" spans="1:10" ht="26.5" customHeight="1" x14ac:dyDescent="0.35">
      <c r="A2462" s="349" t="s">
        <v>251</v>
      </c>
      <c r="B2462" s="350" t="s">
        <v>1596</v>
      </c>
      <c r="C2462" s="349" t="s">
        <v>200</v>
      </c>
      <c r="D2462" s="349" t="s">
        <v>1597</v>
      </c>
      <c r="E2462" s="459" t="s">
        <v>254</v>
      </c>
      <c r="F2462" s="459"/>
      <c r="G2462" s="351" t="s">
        <v>201</v>
      </c>
      <c r="H2462" s="352">
        <v>0.5</v>
      </c>
      <c r="I2462" s="353">
        <v>33.799999999999997</v>
      </c>
      <c r="J2462" s="353">
        <v>16.899999999999999</v>
      </c>
    </row>
    <row r="2463" spans="1:10" x14ac:dyDescent="0.35">
      <c r="A2463" s="356" t="s">
        <v>260</v>
      </c>
      <c r="B2463" s="357" t="s">
        <v>2870</v>
      </c>
      <c r="C2463" s="356" t="s">
        <v>1803</v>
      </c>
      <c r="D2463" s="356" t="s">
        <v>2871</v>
      </c>
      <c r="E2463" s="475" t="s">
        <v>263</v>
      </c>
      <c r="F2463" s="475"/>
      <c r="G2463" s="358" t="s">
        <v>2300</v>
      </c>
      <c r="H2463" s="359">
        <v>5.0000000000000001E-3</v>
      </c>
      <c r="I2463" s="360">
        <v>354.67</v>
      </c>
      <c r="J2463" s="360">
        <v>1.77335</v>
      </c>
    </row>
    <row r="2464" spans="1:10" ht="25" x14ac:dyDescent="0.35">
      <c r="A2464" s="356" t="s">
        <v>260</v>
      </c>
      <c r="B2464" s="357" t="s">
        <v>2874</v>
      </c>
      <c r="C2464" s="356" t="s">
        <v>1803</v>
      </c>
      <c r="D2464" s="356" t="s">
        <v>2875</v>
      </c>
      <c r="E2464" s="475" t="s">
        <v>263</v>
      </c>
      <c r="F2464" s="475"/>
      <c r="G2464" s="358" t="s">
        <v>1991</v>
      </c>
      <c r="H2464" s="359">
        <v>1.5</v>
      </c>
      <c r="I2464" s="360">
        <v>8.65</v>
      </c>
      <c r="J2464" s="360">
        <v>12.975</v>
      </c>
    </row>
    <row r="2465" spans="1:10" x14ac:dyDescent="0.35">
      <c r="A2465" s="356" t="s">
        <v>260</v>
      </c>
      <c r="B2465" s="357" t="s">
        <v>2117</v>
      </c>
      <c r="C2465" s="356" t="s">
        <v>200</v>
      </c>
      <c r="D2465" s="356" t="s">
        <v>2118</v>
      </c>
      <c r="E2465" s="475" t="s">
        <v>263</v>
      </c>
      <c r="F2465" s="475"/>
      <c r="G2465" s="358" t="s">
        <v>226</v>
      </c>
      <c r="H2465" s="359">
        <v>7.0000000000000007E-2</v>
      </c>
      <c r="I2465" s="360">
        <v>2.08</v>
      </c>
      <c r="J2465" s="360">
        <v>0.14560000000000001</v>
      </c>
    </row>
    <row r="2466" spans="1:10" x14ac:dyDescent="0.35">
      <c r="A2466" s="356" t="s">
        <v>260</v>
      </c>
      <c r="B2466" s="357" t="s">
        <v>2872</v>
      </c>
      <c r="C2466" s="356" t="s">
        <v>1803</v>
      </c>
      <c r="D2466" s="356" t="s">
        <v>2873</v>
      </c>
      <c r="E2466" s="475" t="s">
        <v>263</v>
      </c>
      <c r="F2466" s="475"/>
      <c r="G2466" s="358" t="s">
        <v>1834</v>
      </c>
      <c r="H2466" s="359">
        <v>1</v>
      </c>
      <c r="I2466" s="360">
        <v>0.98</v>
      </c>
      <c r="J2466" s="360">
        <v>0.98</v>
      </c>
    </row>
    <row r="2467" spans="1:10" x14ac:dyDescent="0.35">
      <c r="A2467" s="356" t="s">
        <v>260</v>
      </c>
      <c r="B2467" s="357" t="s">
        <v>2293</v>
      </c>
      <c r="C2467" s="356" t="s">
        <v>1803</v>
      </c>
      <c r="D2467" s="356" t="s">
        <v>2294</v>
      </c>
      <c r="E2467" s="475" t="s">
        <v>263</v>
      </c>
      <c r="F2467" s="475"/>
      <c r="G2467" s="358" t="s">
        <v>2295</v>
      </c>
      <c r="H2467" s="359">
        <v>7.0000000000000001E-3</v>
      </c>
      <c r="I2467" s="360">
        <v>69.739999999999995</v>
      </c>
      <c r="J2467" s="360">
        <v>0.48818</v>
      </c>
    </row>
    <row r="2468" spans="1:10" ht="14.5" customHeight="1" x14ac:dyDescent="0.35">
      <c r="A2468" s="354"/>
      <c r="B2468" s="354"/>
      <c r="C2468" s="354"/>
      <c r="D2468" s="354"/>
      <c r="E2468" s="354" t="s">
        <v>275</v>
      </c>
      <c r="F2468" s="355">
        <v>20.95</v>
      </c>
      <c r="G2468" s="354" t="s">
        <v>276</v>
      </c>
      <c r="H2468" s="355">
        <v>0</v>
      </c>
      <c r="I2468" s="354" t="s">
        <v>277</v>
      </c>
      <c r="J2468" s="355">
        <v>20.95</v>
      </c>
    </row>
    <row r="2469" spans="1:10" x14ac:dyDescent="0.35">
      <c r="A2469" s="354"/>
      <c r="B2469" s="354"/>
      <c r="C2469" s="354"/>
      <c r="D2469" s="354"/>
      <c r="E2469" s="354" t="s">
        <v>278</v>
      </c>
      <c r="F2469" s="355">
        <v>9.64</v>
      </c>
      <c r="G2469" s="354"/>
      <c r="H2469" s="460" t="s">
        <v>279</v>
      </c>
      <c r="I2469" s="460"/>
      <c r="J2469" s="355">
        <v>56.01</v>
      </c>
    </row>
    <row r="2470" spans="1:10" ht="15" thickBot="1" x14ac:dyDescent="0.4">
      <c r="A2470" s="354"/>
      <c r="B2470" s="354"/>
      <c r="C2470" s="354"/>
      <c r="D2470" s="354"/>
      <c r="E2470" s="354"/>
      <c r="F2470" s="355"/>
      <c r="G2470" s="354"/>
      <c r="H2470" s="354"/>
      <c r="I2470" s="354"/>
      <c r="J2470" s="355"/>
    </row>
    <row r="2471" spans="1:10" ht="15" thickTop="1" x14ac:dyDescent="0.35">
      <c r="A2471" s="332"/>
      <c r="B2471" s="332"/>
      <c r="C2471" s="332"/>
      <c r="D2471" s="332"/>
      <c r="E2471" s="332"/>
      <c r="F2471" s="332"/>
      <c r="G2471" s="332"/>
      <c r="H2471" s="332"/>
      <c r="I2471" s="332"/>
      <c r="J2471" s="332"/>
    </row>
    <row r="2472" spans="1:10" x14ac:dyDescent="0.35">
      <c r="A2472" s="298" t="s">
        <v>1011</v>
      </c>
      <c r="B2472" s="300" t="s">
        <v>3</v>
      </c>
      <c r="C2472" s="298" t="s">
        <v>4</v>
      </c>
      <c r="D2472" s="298" t="s">
        <v>5</v>
      </c>
      <c r="E2472" s="461" t="s">
        <v>249</v>
      </c>
      <c r="F2472" s="461"/>
      <c r="G2472" s="299" t="s">
        <v>6</v>
      </c>
      <c r="H2472" s="300" t="s">
        <v>7</v>
      </c>
      <c r="I2472" s="300" t="s">
        <v>8</v>
      </c>
      <c r="J2472" s="300" t="s">
        <v>10</v>
      </c>
    </row>
    <row r="2473" spans="1:10" ht="50" x14ac:dyDescent="0.35">
      <c r="A2473" s="301" t="s">
        <v>246</v>
      </c>
      <c r="B2473" s="303" t="s">
        <v>1012</v>
      </c>
      <c r="C2473" s="301" t="s">
        <v>200</v>
      </c>
      <c r="D2473" s="301" t="s">
        <v>1013</v>
      </c>
      <c r="E2473" s="462" t="s">
        <v>2234</v>
      </c>
      <c r="F2473" s="462"/>
      <c r="G2473" s="302" t="s">
        <v>226</v>
      </c>
      <c r="H2473" s="305">
        <v>1</v>
      </c>
      <c r="I2473" s="304">
        <v>16.07</v>
      </c>
      <c r="J2473" s="304">
        <v>16.07</v>
      </c>
    </row>
    <row r="2474" spans="1:10" ht="25" x14ac:dyDescent="0.35">
      <c r="A2474" s="306" t="s">
        <v>251</v>
      </c>
      <c r="B2474" s="308" t="s">
        <v>1596</v>
      </c>
      <c r="C2474" s="306" t="s">
        <v>200</v>
      </c>
      <c r="D2474" s="306" t="s">
        <v>1597</v>
      </c>
      <c r="E2474" s="465" t="s">
        <v>254</v>
      </c>
      <c r="F2474" s="465"/>
      <c r="G2474" s="307" t="s">
        <v>201</v>
      </c>
      <c r="H2474" s="310">
        <v>0.16930000000000001</v>
      </c>
      <c r="I2474" s="309">
        <v>33.799999999999997</v>
      </c>
      <c r="J2474" s="309">
        <v>5.72</v>
      </c>
    </row>
    <row r="2475" spans="1:10" ht="25" x14ac:dyDescent="0.35">
      <c r="A2475" s="306" t="s">
        <v>251</v>
      </c>
      <c r="B2475" s="308" t="s">
        <v>1598</v>
      </c>
      <c r="C2475" s="306" t="s">
        <v>200</v>
      </c>
      <c r="D2475" s="306" t="s">
        <v>1599</v>
      </c>
      <c r="E2475" s="465" t="s">
        <v>254</v>
      </c>
      <c r="F2475" s="465"/>
      <c r="G2475" s="307" t="s">
        <v>201</v>
      </c>
      <c r="H2475" s="310">
        <v>0.16930000000000001</v>
      </c>
      <c r="I2475" s="309">
        <v>26.27</v>
      </c>
      <c r="J2475" s="309">
        <v>4.4400000000000004</v>
      </c>
    </row>
    <row r="2476" spans="1:10" x14ac:dyDescent="0.35">
      <c r="A2476" s="311" t="s">
        <v>260</v>
      </c>
      <c r="B2476" s="313" t="s">
        <v>2117</v>
      </c>
      <c r="C2476" s="311" t="s">
        <v>200</v>
      </c>
      <c r="D2476" s="311" t="s">
        <v>2118</v>
      </c>
      <c r="E2476" s="463" t="s">
        <v>263</v>
      </c>
      <c r="F2476" s="463"/>
      <c r="G2476" s="312" t="s">
        <v>226</v>
      </c>
      <c r="H2476" s="315">
        <v>1.0699999999999999E-2</v>
      </c>
      <c r="I2476" s="314">
        <v>2.08</v>
      </c>
      <c r="J2476" s="314">
        <v>2.2256000000000001E-2</v>
      </c>
    </row>
    <row r="2477" spans="1:10" ht="25" x14ac:dyDescent="0.35">
      <c r="A2477" s="311" t="s">
        <v>260</v>
      </c>
      <c r="B2477" s="313" t="s">
        <v>2121</v>
      </c>
      <c r="C2477" s="311" t="s">
        <v>200</v>
      </c>
      <c r="D2477" s="311" t="s">
        <v>2122</v>
      </c>
      <c r="E2477" s="463" t="s">
        <v>263</v>
      </c>
      <c r="F2477" s="463"/>
      <c r="G2477" s="312" t="s">
        <v>226</v>
      </c>
      <c r="H2477" s="315">
        <v>2.2499999999999999E-2</v>
      </c>
      <c r="I2477" s="314">
        <v>72.349999999999994</v>
      </c>
      <c r="J2477" s="314">
        <v>1.627875</v>
      </c>
    </row>
    <row r="2478" spans="1:10" ht="25" x14ac:dyDescent="0.35">
      <c r="A2478" s="311" t="s">
        <v>260</v>
      </c>
      <c r="B2478" s="313" t="s">
        <v>2124</v>
      </c>
      <c r="C2478" s="311" t="s">
        <v>200</v>
      </c>
      <c r="D2478" s="311" t="s">
        <v>2125</v>
      </c>
      <c r="E2478" s="463" t="s">
        <v>263</v>
      </c>
      <c r="F2478" s="463"/>
      <c r="G2478" s="312" t="s">
        <v>226</v>
      </c>
      <c r="H2478" s="315">
        <v>1.4800000000000001E-2</v>
      </c>
      <c r="I2478" s="314">
        <v>63.86</v>
      </c>
      <c r="J2478" s="314">
        <v>0.94512799999999997</v>
      </c>
    </row>
    <row r="2479" spans="1:10" ht="25" x14ac:dyDescent="0.35">
      <c r="A2479" s="311" t="s">
        <v>260</v>
      </c>
      <c r="B2479" s="313" t="s">
        <v>2280</v>
      </c>
      <c r="C2479" s="311" t="s">
        <v>200</v>
      </c>
      <c r="D2479" s="311" t="s">
        <v>2281</v>
      </c>
      <c r="E2479" s="463" t="s">
        <v>263</v>
      </c>
      <c r="F2479" s="463"/>
      <c r="G2479" s="312" t="s">
        <v>226</v>
      </c>
      <c r="H2479" s="315">
        <v>1</v>
      </c>
      <c r="I2479" s="314">
        <v>3.33</v>
      </c>
      <c r="J2479" s="314">
        <v>3.33</v>
      </c>
    </row>
    <row r="2480" spans="1:10" x14ac:dyDescent="0.35">
      <c r="A2480" s="316"/>
      <c r="B2480" s="316"/>
      <c r="C2480" s="316"/>
      <c r="D2480" s="316"/>
      <c r="E2480" s="316" t="s">
        <v>275</v>
      </c>
      <c r="F2480" s="317">
        <v>7.09</v>
      </c>
      <c r="G2480" s="316" t="s">
        <v>276</v>
      </c>
      <c r="H2480" s="317">
        <v>0</v>
      </c>
      <c r="I2480" s="316" t="s">
        <v>277</v>
      </c>
      <c r="J2480" s="317">
        <v>7.09</v>
      </c>
    </row>
    <row r="2481" spans="1:10" x14ac:dyDescent="0.35">
      <c r="A2481" s="316"/>
      <c r="B2481" s="316"/>
      <c r="C2481" s="316"/>
      <c r="D2481" s="316"/>
      <c r="E2481" s="316" t="s">
        <v>278</v>
      </c>
      <c r="F2481" s="317">
        <v>3.34</v>
      </c>
      <c r="G2481" s="316"/>
      <c r="H2481" s="464" t="s">
        <v>279</v>
      </c>
      <c r="I2481" s="464"/>
      <c r="J2481" s="317">
        <v>19.41</v>
      </c>
    </row>
    <row r="2482" spans="1:10" ht="15" thickBot="1" x14ac:dyDescent="0.4">
      <c r="A2482" s="333"/>
      <c r="B2482" s="333"/>
      <c r="C2482" s="333"/>
      <c r="D2482" s="333"/>
      <c r="E2482" s="333"/>
      <c r="F2482" s="333"/>
      <c r="G2482" s="333"/>
      <c r="H2482" s="335"/>
      <c r="I2482" s="333"/>
      <c r="J2482" s="334"/>
    </row>
    <row r="2483" spans="1:10" ht="15" thickTop="1" x14ac:dyDescent="0.35">
      <c r="A2483" s="332"/>
      <c r="B2483" s="332"/>
      <c r="C2483" s="332"/>
      <c r="D2483" s="332"/>
      <c r="E2483" s="332"/>
      <c r="F2483" s="332"/>
      <c r="G2483" s="332"/>
      <c r="H2483" s="332"/>
      <c r="I2483" s="332"/>
      <c r="J2483" s="332"/>
    </row>
    <row r="2484" spans="1:10" x14ac:dyDescent="0.35">
      <c r="A2484" s="298" t="s">
        <v>1014</v>
      </c>
      <c r="B2484" s="300" t="s">
        <v>3</v>
      </c>
      <c r="C2484" s="298" t="s">
        <v>4</v>
      </c>
      <c r="D2484" s="298" t="s">
        <v>5</v>
      </c>
      <c r="E2484" s="461" t="s">
        <v>249</v>
      </c>
      <c r="F2484" s="461"/>
      <c r="G2484" s="299" t="s">
        <v>6</v>
      </c>
      <c r="H2484" s="300" t="s">
        <v>7</v>
      </c>
      <c r="I2484" s="300" t="s">
        <v>8</v>
      </c>
      <c r="J2484" s="300" t="s">
        <v>10</v>
      </c>
    </row>
    <row r="2485" spans="1:10" ht="62.5" x14ac:dyDescent="0.35">
      <c r="A2485" s="301" t="s">
        <v>246</v>
      </c>
      <c r="B2485" s="303" t="s">
        <v>1015</v>
      </c>
      <c r="C2485" s="301" t="s">
        <v>200</v>
      </c>
      <c r="D2485" s="301" t="s">
        <v>1016</v>
      </c>
      <c r="E2485" s="462" t="s">
        <v>2234</v>
      </c>
      <c r="F2485" s="462"/>
      <c r="G2485" s="302" t="s">
        <v>226</v>
      </c>
      <c r="H2485" s="305">
        <v>1</v>
      </c>
      <c r="I2485" s="304">
        <v>47.27</v>
      </c>
      <c r="J2485" s="304">
        <v>47.27</v>
      </c>
    </row>
    <row r="2486" spans="1:10" ht="25" x14ac:dyDescent="0.35">
      <c r="A2486" s="306" t="s">
        <v>251</v>
      </c>
      <c r="B2486" s="308" t="s">
        <v>1598</v>
      </c>
      <c r="C2486" s="306" t="s">
        <v>200</v>
      </c>
      <c r="D2486" s="306" t="s">
        <v>1599</v>
      </c>
      <c r="E2486" s="465" t="s">
        <v>254</v>
      </c>
      <c r="F2486" s="465"/>
      <c r="G2486" s="307" t="s">
        <v>201</v>
      </c>
      <c r="H2486" s="310">
        <v>0.24460000000000001</v>
      </c>
      <c r="I2486" s="309">
        <v>26.27</v>
      </c>
      <c r="J2486" s="309">
        <v>6.42</v>
      </c>
    </row>
    <row r="2487" spans="1:10" ht="25" x14ac:dyDescent="0.35">
      <c r="A2487" s="306" t="s">
        <v>251</v>
      </c>
      <c r="B2487" s="308" t="s">
        <v>1596</v>
      </c>
      <c r="C2487" s="306" t="s">
        <v>200</v>
      </c>
      <c r="D2487" s="306" t="s">
        <v>1597</v>
      </c>
      <c r="E2487" s="465" t="s">
        <v>254</v>
      </c>
      <c r="F2487" s="465"/>
      <c r="G2487" s="307" t="s">
        <v>201</v>
      </c>
      <c r="H2487" s="310">
        <v>0.24460000000000001</v>
      </c>
      <c r="I2487" s="309">
        <v>33.799999999999997</v>
      </c>
      <c r="J2487" s="309">
        <v>8.26</v>
      </c>
    </row>
    <row r="2488" spans="1:10" ht="37.5" x14ac:dyDescent="0.35">
      <c r="A2488" s="311" t="s">
        <v>260</v>
      </c>
      <c r="B2488" s="313" t="s">
        <v>2228</v>
      </c>
      <c r="C2488" s="311" t="s">
        <v>200</v>
      </c>
      <c r="D2488" s="311" t="s">
        <v>2229</v>
      </c>
      <c r="E2488" s="463" t="s">
        <v>263</v>
      </c>
      <c r="F2488" s="463"/>
      <c r="G2488" s="312" t="s">
        <v>226</v>
      </c>
      <c r="H2488" s="315">
        <v>0.1525</v>
      </c>
      <c r="I2488" s="314">
        <v>26.35</v>
      </c>
      <c r="J2488" s="314">
        <v>4.0183749999999998</v>
      </c>
    </row>
    <row r="2489" spans="1:10" ht="37.5" x14ac:dyDescent="0.35">
      <c r="A2489" s="311" t="s">
        <v>260</v>
      </c>
      <c r="B2489" s="313" t="s">
        <v>2257</v>
      </c>
      <c r="C2489" s="311" t="s">
        <v>200</v>
      </c>
      <c r="D2489" s="311" t="s">
        <v>2258</v>
      </c>
      <c r="E2489" s="463" t="s">
        <v>263</v>
      </c>
      <c r="F2489" s="463"/>
      <c r="G2489" s="312" t="s">
        <v>226</v>
      </c>
      <c r="H2489" s="315">
        <v>1</v>
      </c>
      <c r="I2489" s="314">
        <v>20.09</v>
      </c>
      <c r="J2489" s="314">
        <v>20.09</v>
      </c>
    </row>
    <row r="2490" spans="1:10" ht="25" x14ac:dyDescent="0.35">
      <c r="A2490" s="311" t="s">
        <v>260</v>
      </c>
      <c r="B2490" s="313" t="s">
        <v>2249</v>
      </c>
      <c r="C2490" s="311" t="s">
        <v>200</v>
      </c>
      <c r="D2490" s="311" t="s">
        <v>2250</v>
      </c>
      <c r="E2490" s="463" t="s">
        <v>263</v>
      </c>
      <c r="F2490" s="463"/>
      <c r="G2490" s="312" t="s">
        <v>226</v>
      </c>
      <c r="H2490" s="315">
        <v>1</v>
      </c>
      <c r="I2490" s="314">
        <v>2.4900000000000002</v>
      </c>
      <c r="J2490" s="314">
        <v>2.4900000000000002</v>
      </c>
    </row>
    <row r="2491" spans="1:10" ht="25" x14ac:dyDescent="0.35">
      <c r="A2491" s="311" t="s">
        <v>260</v>
      </c>
      <c r="B2491" s="313" t="s">
        <v>2237</v>
      </c>
      <c r="C2491" s="311" t="s">
        <v>200</v>
      </c>
      <c r="D2491" s="311" t="s">
        <v>2238</v>
      </c>
      <c r="E2491" s="463" t="s">
        <v>263</v>
      </c>
      <c r="F2491" s="463"/>
      <c r="G2491" s="312" t="s">
        <v>226</v>
      </c>
      <c r="H2491" s="315">
        <v>2</v>
      </c>
      <c r="I2491" s="314">
        <v>3</v>
      </c>
      <c r="J2491" s="314">
        <v>6</v>
      </c>
    </row>
    <row r="2492" spans="1:10" x14ac:dyDescent="0.35">
      <c r="A2492" s="316"/>
      <c r="B2492" s="316"/>
      <c r="C2492" s="316"/>
      <c r="D2492" s="316"/>
      <c r="E2492" s="316" t="s">
        <v>275</v>
      </c>
      <c r="F2492" s="317">
        <v>10.24</v>
      </c>
      <c r="G2492" s="316" t="s">
        <v>276</v>
      </c>
      <c r="H2492" s="317">
        <v>0</v>
      </c>
      <c r="I2492" s="316" t="s">
        <v>277</v>
      </c>
      <c r="J2492" s="317">
        <v>10.24</v>
      </c>
    </row>
    <row r="2493" spans="1:10" x14ac:dyDescent="0.35">
      <c r="A2493" s="316"/>
      <c r="B2493" s="316"/>
      <c r="C2493" s="316"/>
      <c r="D2493" s="316"/>
      <c r="E2493" s="316" t="s">
        <v>278</v>
      </c>
      <c r="F2493" s="317">
        <v>9.83</v>
      </c>
      <c r="G2493" s="316"/>
      <c r="H2493" s="464" t="s">
        <v>279</v>
      </c>
      <c r="I2493" s="464"/>
      <c r="J2493" s="317">
        <v>57.1</v>
      </c>
    </row>
    <row r="2494" spans="1:10" ht="15" thickBot="1" x14ac:dyDescent="0.4">
      <c r="A2494" s="333"/>
      <c r="B2494" s="333"/>
      <c r="C2494" s="333"/>
      <c r="D2494" s="333"/>
      <c r="E2494" s="333"/>
      <c r="F2494" s="333"/>
      <c r="G2494" s="333"/>
      <c r="H2494" s="335"/>
      <c r="I2494" s="333"/>
      <c r="J2494" s="334"/>
    </row>
    <row r="2495" spans="1:10" ht="15" thickTop="1" x14ac:dyDescent="0.35">
      <c r="A2495" s="332"/>
      <c r="B2495" s="332"/>
      <c r="C2495" s="332"/>
      <c r="D2495" s="332"/>
      <c r="E2495" s="332"/>
      <c r="F2495" s="332"/>
      <c r="G2495" s="332"/>
      <c r="H2495" s="332"/>
      <c r="I2495" s="332"/>
      <c r="J2495" s="332"/>
    </row>
    <row r="2496" spans="1:10" x14ac:dyDescent="0.35">
      <c r="A2496" s="298" t="s">
        <v>1017</v>
      </c>
      <c r="B2496" s="300" t="s">
        <v>3</v>
      </c>
      <c r="C2496" s="298" t="s">
        <v>4</v>
      </c>
      <c r="D2496" s="298" t="s">
        <v>5</v>
      </c>
      <c r="E2496" s="461" t="s">
        <v>249</v>
      </c>
      <c r="F2496" s="461"/>
      <c r="G2496" s="299" t="s">
        <v>6</v>
      </c>
      <c r="H2496" s="300" t="s">
        <v>7</v>
      </c>
      <c r="I2496" s="300" t="s">
        <v>8</v>
      </c>
      <c r="J2496" s="300" t="s">
        <v>10</v>
      </c>
    </row>
    <row r="2497" spans="1:10" ht="50" x14ac:dyDescent="0.35">
      <c r="A2497" s="301" t="s">
        <v>246</v>
      </c>
      <c r="B2497" s="303" t="s">
        <v>1018</v>
      </c>
      <c r="C2497" s="301" t="s">
        <v>200</v>
      </c>
      <c r="D2497" s="301" t="s">
        <v>1019</v>
      </c>
      <c r="E2497" s="462" t="s">
        <v>2234</v>
      </c>
      <c r="F2497" s="462"/>
      <c r="G2497" s="302" t="s">
        <v>226</v>
      </c>
      <c r="H2497" s="305">
        <v>1</v>
      </c>
      <c r="I2497" s="304">
        <v>9.83</v>
      </c>
      <c r="J2497" s="304">
        <v>9.83</v>
      </c>
    </row>
    <row r="2498" spans="1:10" ht="25" x14ac:dyDescent="0.35">
      <c r="A2498" s="306" t="s">
        <v>251</v>
      </c>
      <c r="B2498" s="308" t="s">
        <v>1596</v>
      </c>
      <c r="C2498" s="306" t="s">
        <v>200</v>
      </c>
      <c r="D2498" s="306" t="s">
        <v>1597</v>
      </c>
      <c r="E2498" s="465" t="s">
        <v>254</v>
      </c>
      <c r="F2498" s="465"/>
      <c r="G2498" s="307" t="s">
        <v>201</v>
      </c>
      <c r="H2498" s="310">
        <v>9.1899999999999996E-2</v>
      </c>
      <c r="I2498" s="309">
        <v>33.799999999999997</v>
      </c>
      <c r="J2498" s="309">
        <v>3.1</v>
      </c>
    </row>
    <row r="2499" spans="1:10" ht="25" x14ac:dyDescent="0.35">
      <c r="A2499" s="306" t="s">
        <v>251</v>
      </c>
      <c r="B2499" s="308" t="s">
        <v>1598</v>
      </c>
      <c r="C2499" s="306" t="s">
        <v>200</v>
      </c>
      <c r="D2499" s="306" t="s">
        <v>1599</v>
      </c>
      <c r="E2499" s="465" t="s">
        <v>254</v>
      </c>
      <c r="F2499" s="465"/>
      <c r="G2499" s="307" t="s">
        <v>201</v>
      </c>
      <c r="H2499" s="310">
        <v>9.1899999999999996E-2</v>
      </c>
      <c r="I2499" s="309">
        <v>26.27</v>
      </c>
      <c r="J2499" s="309">
        <v>2.41</v>
      </c>
    </row>
    <row r="2500" spans="1:10" x14ac:dyDescent="0.35">
      <c r="A2500" s="311" t="s">
        <v>260</v>
      </c>
      <c r="B2500" s="313" t="s">
        <v>2117</v>
      </c>
      <c r="C2500" s="311" t="s">
        <v>200</v>
      </c>
      <c r="D2500" s="311" t="s">
        <v>2118</v>
      </c>
      <c r="E2500" s="463" t="s">
        <v>263</v>
      </c>
      <c r="F2500" s="463"/>
      <c r="G2500" s="312" t="s">
        <v>226</v>
      </c>
      <c r="H2500" s="315">
        <v>3.9E-2</v>
      </c>
      <c r="I2500" s="314">
        <v>2.08</v>
      </c>
      <c r="J2500" s="314">
        <v>8.1119999999999998E-2</v>
      </c>
    </row>
    <row r="2501" spans="1:10" ht="25" x14ac:dyDescent="0.35">
      <c r="A2501" s="311" t="s">
        <v>260</v>
      </c>
      <c r="B2501" s="313" t="s">
        <v>2121</v>
      </c>
      <c r="C2501" s="311" t="s">
        <v>200</v>
      </c>
      <c r="D2501" s="311" t="s">
        <v>2122</v>
      </c>
      <c r="E2501" s="463" t="s">
        <v>263</v>
      </c>
      <c r="F2501" s="463"/>
      <c r="G2501" s="312" t="s">
        <v>226</v>
      </c>
      <c r="H2501" s="315">
        <v>1.0999999999999999E-2</v>
      </c>
      <c r="I2501" s="314">
        <v>72.349999999999994</v>
      </c>
      <c r="J2501" s="314">
        <v>0.79584999999999995</v>
      </c>
    </row>
    <row r="2502" spans="1:10" ht="25" x14ac:dyDescent="0.35">
      <c r="A2502" s="311" t="s">
        <v>260</v>
      </c>
      <c r="B2502" s="313" t="s">
        <v>2124</v>
      </c>
      <c r="C2502" s="311" t="s">
        <v>200</v>
      </c>
      <c r="D2502" s="311" t="s">
        <v>2125</v>
      </c>
      <c r="E2502" s="463" t="s">
        <v>263</v>
      </c>
      <c r="F2502" s="463"/>
      <c r="G2502" s="312" t="s">
        <v>226</v>
      </c>
      <c r="H2502" s="315">
        <v>7.3000000000000001E-3</v>
      </c>
      <c r="I2502" s="314">
        <v>63.86</v>
      </c>
      <c r="J2502" s="314">
        <v>0.46617799999999998</v>
      </c>
    </row>
    <row r="2503" spans="1:10" ht="25" x14ac:dyDescent="0.35">
      <c r="A2503" s="311" t="s">
        <v>260</v>
      </c>
      <c r="B2503" s="313" t="s">
        <v>2282</v>
      </c>
      <c r="C2503" s="311" t="s">
        <v>200</v>
      </c>
      <c r="D2503" s="311" t="s">
        <v>2283</v>
      </c>
      <c r="E2503" s="463" t="s">
        <v>263</v>
      </c>
      <c r="F2503" s="463"/>
      <c r="G2503" s="312" t="s">
        <v>226</v>
      </c>
      <c r="H2503" s="315">
        <v>1</v>
      </c>
      <c r="I2503" s="314">
        <v>2.99</v>
      </c>
      <c r="J2503" s="314">
        <v>2.99</v>
      </c>
    </row>
    <row r="2504" spans="1:10" x14ac:dyDescent="0.35">
      <c r="A2504" s="316"/>
      <c r="B2504" s="316"/>
      <c r="C2504" s="316"/>
      <c r="D2504" s="316"/>
      <c r="E2504" s="316" t="s">
        <v>275</v>
      </c>
      <c r="F2504" s="317">
        <v>3.84</v>
      </c>
      <c r="G2504" s="316" t="s">
        <v>276</v>
      </c>
      <c r="H2504" s="317">
        <v>0</v>
      </c>
      <c r="I2504" s="316" t="s">
        <v>277</v>
      </c>
      <c r="J2504" s="317">
        <v>3.84</v>
      </c>
    </row>
    <row r="2505" spans="1:10" x14ac:dyDescent="0.35">
      <c r="A2505" s="316"/>
      <c r="B2505" s="316"/>
      <c r="C2505" s="316"/>
      <c r="D2505" s="316"/>
      <c r="E2505" s="316" t="s">
        <v>278</v>
      </c>
      <c r="F2505" s="317">
        <v>2.04</v>
      </c>
      <c r="G2505" s="316"/>
      <c r="H2505" s="464" t="s">
        <v>279</v>
      </c>
      <c r="I2505" s="464"/>
      <c r="J2505" s="317">
        <v>11.87</v>
      </c>
    </row>
    <row r="2506" spans="1:10" ht="15" thickBot="1" x14ac:dyDescent="0.4">
      <c r="A2506" s="333"/>
      <c r="B2506" s="333"/>
      <c r="C2506" s="333"/>
      <c r="D2506" s="333"/>
      <c r="E2506" s="333"/>
      <c r="F2506" s="333"/>
      <c r="G2506" s="333"/>
      <c r="H2506" s="335"/>
      <c r="I2506" s="333"/>
      <c r="J2506" s="334"/>
    </row>
    <row r="2507" spans="1:10" ht="15" thickTop="1" x14ac:dyDescent="0.35">
      <c r="A2507" s="332"/>
      <c r="B2507" s="332"/>
      <c r="C2507" s="332"/>
      <c r="D2507" s="332"/>
      <c r="E2507" s="332"/>
      <c r="F2507" s="332"/>
      <c r="G2507" s="332"/>
      <c r="H2507" s="332"/>
      <c r="I2507" s="332"/>
      <c r="J2507" s="332"/>
    </row>
    <row r="2508" spans="1:10" x14ac:dyDescent="0.35">
      <c r="A2508" s="341" t="s">
        <v>1020</v>
      </c>
      <c r="B2508" s="342" t="s">
        <v>3</v>
      </c>
      <c r="C2508" s="341" t="s">
        <v>4</v>
      </c>
      <c r="D2508" s="341" t="s">
        <v>5</v>
      </c>
      <c r="E2508" s="457" t="s">
        <v>249</v>
      </c>
      <c r="F2508" s="457"/>
      <c r="G2508" s="343" t="s">
        <v>6</v>
      </c>
      <c r="H2508" s="342" t="s">
        <v>7</v>
      </c>
      <c r="I2508" s="342" t="s">
        <v>8</v>
      </c>
      <c r="J2508" s="342" t="s">
        <v>10</v>
      </c>
    </row>
    <row r="2509" spans="1:10" ht="14.5" customHeight="1" x14ac:dyDescent="0.35">
      <c r="A2509" s="344" t="s">
        <v>246</v>
      </c>
      <c r="B2509" s="345" t="s">
        <v>1021</v>
      </c>
      <c r="C2509" s="344" t="s">
        <v>214</v>
      </c>
      <c r="D2509" s="344" t="s">
        <v>1022</v>
      </c>
      <c r="E2509" s="458" t="s">
        <v>2086</v>
      </c>
      <c r="F2509" s="458"/>
      <c r="G2509" s="346" t="s">
        <v>226</v>
      </c>
      <c r="H2509" s="347">
        <v>1</v>
      </c>
      <c r="I2509" s="348">
        <v>81.13</v>
      </c>
      <c r="J2509" s="348">
        <v>81.13</v>
      </c>
    </row>
    <row r="2510" spans="1:10" ht="26.5" customHeight="1" x14ac:dyDescent="0.35">
      <c r="A2510" s="349" t="s">
        <v>251</v>
      </c>
      <c r="B2510" s="350" t="s">
        <v>1596</v>
      </c>
      <c r="C2510" s="349" t="s">
        <v>200</v>
      </c>
      <c r="D2510" s="349" t="s">
        <v>1597</v>
      </c>
      <c r="E2510" s="459" t="s">
        <v>254</v>
      </c>
      <c r="F2510" s="459"/>
      <c r="G2510" s="351" t="s">
        <v>201</v>
      </c>
      <c r="H2510" s="352">
        <v>1.0209999999999999</v>
      </c>
      <c r="I2510" s="353">
        <v>33.799999999999997</v>
      </c>
      <c r="J2510" s="353">
        <v>34.5</v>
      </c>
    </row>
    <row r="2511" spans="1:10" ht="26.5" customHeight="1" x14ac:dyDescent="0.35">
      <c r="A2511" s="349" t="s">
        <v>251</v>
      </c>
      <c r="B2511" s="350" t="s">
        <v>1598</v>
      </c>
      <c r="C2511" s="349" t="s">
        <v>200</v>
      </c>
      <c r="D2511" s="349" t="s">
        <v>1599</v>
      </c>
      <c r="E2511" s="459" t="s">
        <v>254</v>
      </c>
      <c r="F2511" s="459"/>
      <c r="G2511" s="351" t="s">
        <v>201</v>
      </c>
      <c r="H2511" s="352">
        <v>1.0209999999999999</v>
      </c>
      <c r="I2511" s="353">
        <v>26.27</v>
      </c>
      <c r="J2511" s="353">
        <v>26.82</v>
      </c>
    </row>
    <row r="2512" spans="1:10" x14ac:dyDescent="0.35">
      <c r="A2512" s="356" t="s">
        <v>260</v>
      </c>
      <c r="B2512" s="357" t="s">
        <v>2284</v>
      </c>
      <c r="C2512" s="356" t="s">
        <v>200</v>
      </c>
      <c r="D2512" s="356" t="s">
        <v>2285</v>
      </c>
      <c r="E2512" s="475" t="s">
        <v>263</v>
      </c>
      <c r="F2512" s="475"/>
      <c r="G2512" s="358" t="s">
        <v>226</v>
      </c>
      <c r="H2512" s="359">
        <v>0.56000000000000005</v>
      </c>
      <c r="I2512" s="360">
        <v>8.3000000000000007</v>
      </c>
      <c r="J2512" s="360">
        <v>4.6479999999999997</v>
      </c>
    </row>
    <row r="2513" spans="1:10" x14ac:dyDescent="0.35">
      <c r="A2513" s="356" t="s">
        <v>260</v>
      </c>
      <c r="B2513" s="357" t="s">
        <v>2876</v>
      </c>
      <c r="C2513" s="356" t="s">
        <v>1803</v>
      </c>
      <c r="D2513" s="356" t="s">
        <v>2877</v>
      </c>
      <c r="E2513" s="475" t="s">
        <v>263</v>
      </c>
      <c r="F2513" s="475"/>
      <c r="G2513" s="358" t="s">
        <v>1834</v>
      </c>
      <c r="H2513" s="359">
        <v>1</v>
      </c>
      <c r="I2513" s="360">
        <v>9.39</v>
      </c>
      <c r="J2513" s="360">
        <v>9.39</v>
      </c>
    </row>
    <row r="2514" spans="1:10" ht="25" x14ac:dyDescent="0.35">
      <c r="A2514" s="356" t="s">
        <v>260</v>
      </c>
      <c r="B2514" s="357" t="s">
        <v>2121</v>
      </c>
      <c r="C2514" s="356" t="s">
        <v>200</v>
      </c>
      <c r="D2514" s="356" t="s">
        <v>2122</v>
      </c>
      <c r="E2514" s="475" t="s">
        <v>263</v>
      </c>
      <c r="F2514" s="475"/>
      <c r="G2514" s="358" t="s">
        <v>226</v>
      </c>
      <c r="H2514" s="359">
        <v>0.08</v>
      </c>
      <c r="I2514" s="360">
        <v>72.349999999999994</v>
      </c>
      <c r="J2514" s="360">
        <v>5.7880000000000003</v>
      </c>
    </row>
    <row r="2515" spans="1:10" x14ac:dyDescent="0.35">
      <c r="A2515" s="354"/>
      <c r="B2515" s="354"/>
      <c r="C2515" s="354"/>
      <c r="D2515" s="354"/>
      <c r="E2515" s="354" t="s">
        <v>275</v>
      </c>
      <c r="F2515" s="355">
        <v>42.78</v>
      </c>
      <c r="G2515" s="354" t="s">
        <v>276</v>
      </c>
      <c r="H2515" s="355">
        <v>0</v>
      </c>
      <c r="I2515" s="354" t="s">
        <v>277</v>
      </c>
      <c r="J2515" s="355">
        <v>42.78</v>
      </c>
    </row>
    <row r="2516" spans="1:10" ht="14.5" customHeight="1" x14ac:dyDescent="0.35">
      <c r="A2516" s="354"/>
      <c r="B2516" s="354"/>
      <c r="C2516" s="354"/>
      <c r="D2516" s="354"/>
      <c r="E2516" s="354" t="s">
        <v>278</v>
      </c>
      <c r="F2516" s="355">
        <v>16.88</v>
      </c>
      <c r="G2516" s="354"/>
      <c r="H2516" s="460" t="s">
        <v>279</v>
      </c>
      <c r="I2516" s="460"/>
      <c r="J2516" s="355">
        <v>98.01</v>
      </c>
    </row>
    <row r="2517" spans="1:10" ht="15" thickBot="1" x14ac:dyDescent="0.4">
      <c r="A2517" s="333"/>
      <c r="B2517" s="333"/>
      <c r="C2517" s="333"/>
      <c r="D2517" s="333"/>
      <c r="E2517" s="333"/>
      <c r="F2517" s="333"/>
      <c r="G2517" s="333"/>
      <c r="H2517" s="335"/>
      <c r="I2517" s="333"/>
      <c r="J2517" s="334"/>
    </row>
    <row r="2518" spans="1:10" ht="15" thickTop="1" x14ac:dyDescent="0.35">
      <c r="A2518" s="332"/>
      <c r="B2518" s="332"/>
      <c r="C2518" s="332"/>
      <c r="D2518" s="332"/>
      <c r="E2518" s="332"/>
      <c r="F2518" s="332"/>
      <c r="G2518" s="332"/>
      <c r="H2518" s="332"/>
      <c r="I2518" s="332"/>
      <c r="J2518" s="332"/>
    </row>
    <row r="2519" spans="1:10" x14ac:dyDescent="0.35">
      <c r="A2519" s="298" t="s">
        <v>1023</v>
      </c>
      <c r="B2519" s="300" t="s">
        <v>3</v>
      </c>
      <c r="C2519" s="298" t="s">
        <v>4</v>
      </c>
      <c r="D2519" s="298" t="s">
        <v>5</v>
      </c>
      <c r="E2519" s="461" t="s">
        <v>249</v>
      </c>
      <c r="F2519" s="461"/>
      <c r="G2519" s="299" t="s">
        <v>6</v>
      </c>
      <c r="H2519" s="300" t="s">
        <v>7</v>
      </c>
      <c r="I2519" s="300" t="s">
        <v>8</v>
      </c>
      <c r="J2519" s="300" t="s">
        <v>10</v>
      </c>
    </row>
    <row r="2520" spans="1:10" ht="25" x14ac:dyDescent="0.35">
      <c r="A2520" s="301" t="s">
        <v>246</v>
      </c>
      <c r="B2520" s="303" t="s">
        <v>1024</v>
      </c>
      <c r="C2520" s="301" t="s">
        <v>214</v>
      </c>
      <c r="D2520" s="301" t="s">
        <v>1025</v>
      </c>
      <c r="E2520" s="462" t="s">
        <v>2086</v>
      </c>
      <c r="F2520" s="462"/>
      <c r="G2520" s="302" t="s">
        <v>1026</v>
      </c>
      <c r="H2520" s="305">
        <v>1</v>
      </c>
      <c r="I2520" s="304">
        <v>5.07</v>
      </c>
      <c r="J2520" s="304">
        <v>5.07</v>
      </c>
    </row>
    <row r="2521" spans="1:10" ht="25" x14ac:dyDescent="0.35">
      <c r="A2521" s="306" t="s">
        <v>251</v>
      </c>
      <c r="B2521" s="308" t="s">
        <v>1596</v>
      </c>
      <c r="C2521" s="306" t="s">
        <v>200</v>
      </c>
      <c r="D2521" s="306" t="s">
        <v>1597</v>
      </c>
      <c r="E2521" s="465" t="s">
        <v>254</v>
      </c>
      <c r="F2521" s="465"/>
      <c r="G2521" s="307" t="s">
        <v>201</v>
      </c>
      <c r="H2521" s="310">
        <v>0.1</v>
      </c>
      <c r="I2521" s="309">
        <v>33.799999999999997</v>
      </c>
      <c r="J2521" s="309">
        <v>3.38</v>
      </c>
    </row>
    <row r="2522" spans="1:10" ht="25" x14ac:dyDescent="0.35">
      <c r="A2522" s="311" t="s">
        <v>260</v>
      </c>
      <c r="B2522" s="313" t="s">
        <v>2247</v>
      </c>
      <c r="C2522" s="311" t="s">
        <v>200</v>
      </c>
      <c r="D2522" s="311" t="s">
        <v>2248</v>
      </c>
      <c r="E2522" s="463" t="s">
        <v>263</v>
      </c>
      <c r="F2522" s="463"/>
      <c r="G2522" s="312" t="s">
        <v>226</v>
      </c>
      <c r="H2522" s="315">
        <v>1</v>
      </c>
      <c r="I2522" s="314">
        <v>1.69</v>
      </c>
      <c r="J2522" s="314">
        <v>1.69</v>
      </c>
    </row>
    <row r="2523" spans="1:10" x14ac:dyDescent="0.35">
      <c r="A2523" s="316"/>
      <c r="B2523" s="316"/>
      <c r="C2523" s="316"/>
      <c r="D2523" s="316"/>
      <c r="E2523" s="316" t="s">
        <v>275</v>
      </c>
      <c r="F2523" s="317">
        <v>2.4700000000000002</v>
      </c>
      <c r="G2523" s="316" t="s">
        <v>276</v>
      </c>
      <c r="H2523" s="317">
        <v>0</v>
      </c>
      <c r="I2523" s="316" t="s">
        <v>277</v>
      </c>
      <c r="J2523" s="317">
        <v>2.4700000000000002</v>
      </c>
    </row>
    <row r="2524" spans="1:10" x14ac:dyDescent="0.35">
      <c r="A2524" s="316"/>
      <c r="B2524" s="316"/>
      <c r="C2524" s="316"/>
      <c r="D2524" s="316"/>
      <c r="E2524" s="316" t="s">
        <v>278</v>
      </c>
      <c r="F2524" s="317">
        <v>1.05</v>
      </c>
      <c r="G2524" s="316"/>
      <c r="H2524" s="464" t="s">
        <v>279</v>
      </c>
      <c r="I2524" s="464"/>
      <c r="J2524" s="317">
        <v>6.12</v>
      </c>
    </row>
    <row r="2525" spans="1:10" ht="15" thickBot="1" x14ac:dyDescent="0.4">
      <c r="A2525" s="333"/>
      <c r="B2525" s="333"/>
      <c r="C2525" s="333"/>
      <c r="D2525" s="333"/>
      <c r="E2525" s="333"/>
      <c r="F2525" s="333"/>
      <c r="G2525" s="333"/>
      <c r="H2525" s="335"/>
      <c r="I2525" s="333"/>
      <c r="J2525" s="334"/>
    </row>
    <row r="2526" spans="1:10" ht="15" thickTop="1" x14ac:dyDescent="0.35">
      <c r="A2526" s="332"/>
      <c r="B2526" s="332"/>
      <c r="C2526" s="332"/>
      <c r="D2526" s="332"/>
      <c r="E2526" s="332"/>
      <c r="F2526" s="332"/>
      <c r="G2526" s="332"/>
      <c r="H2526" s="332"/>
      <c r="I2526" s="332"/>
      <c r="J2526" s="332"/>
    </row>
    <row r="2527" spans="1:10" x14ac:dyDescent="0.35">
      <c r="A2527" s="298" t="s">
        <v>1027</v>
      </c>
      <c r="B2527" s="300" t="s">
        <v>3</v>
      </c>
      <c r="C2527" s="298" t="s">
        <v>4</v>
      </c>
      <c r="D2527" s="298" t="s">
        <v>5</v>
      </c>
      <c r="E2527" s="461" t="s">
        <v>249</v>
      </c>
      <c r="F2527" s="461"/>
      <c r="G2527" s="299" t="s">
        <v>6</v>
      </c>
      <c r="H2527" s="300" t="s">
        <v>7</v>
      </c>
      <c r="I2527" s="300" t="s">
        <v>8</v>
      </c>
      <c r="J2527" s="300" t="s">
        <v>10</v>
      </c>
    </row>
    <row r="2528" spans="1:10" ht="25" x14ac:dyDescent="0.35">
      <c r="A2528" s="301" t="s">
        <v>246</v>
      </c>
      <c r="B2528" s="303" t="s">
        <v>1028</v>
      </c>
      <c r="C2528" s="301" t="s">
        <v>214</v>
      </c>
      <c r="D2528" s="301" t="s">
        <v>1029</v>
      </c>
      <c r="E2528" s="462" t="s">
        <v>2086</v>
      </c>
      <c r="F2528" s="462"/>
      <c r="G2528" s="302" t="s">
        <v>226</v>
      </c>
      <c r="H2528" s="305">
        <v>1</v>
      </c>
      <c r="I2528" s="304">
        <v>4991.08</v>
      </c>
      <c r="J2528" s="304">
        <v>4991.08</v>
      </c>
    </row>
    <row r="2529" spans="1:10" ht="62.5" x14ac:dyDescent="0.35">
      <c r="A2529" s="306" t="s">
        <v>251</v>
      </c>
      <c r="B2529" s="308" t="s">
        <v>2286</v>
      </c>
      <c r="C2529" s="306" t="s">
        <v>200</v>
      </c>
      <c r="D2529" s="306" t="s">
        <v>2287</v>
      </c>
      <c r="E2529" s="465" t="s">
        <v>2288</v>
      </c>
      <c r="F2529" s="465"/>
      <c r="G2529" s="307" t="s">
        <v>217</v>
      </c>
      <c r="H2529" s="310">
        <v>2.16</v>
      </c>
      <c r="I2529" s="309">
        <v>829.58</v>
      </c>
      <c r="J2529" s="309">
        <v>1791.89</v>
      </c>
    </row>
    <row r="2530" spans="1:10" ht="37.5" x14ac:dyDescent="0.35">
      <c r="A2530" s="306" t="s">
        <v>251</v>
      </c>
      <c r="B2530" s="308" t="s">
        <v>2289</v>
      </c>
      <c r="C2530" s="306" t="s">
        <v>200</v>
      </c>
      <c r="D2530" s="306" t="s">
        <v>2290</v>
      </c>
      <c r="E2530" s="465" t="s">
        <v>1723</v>
      </c>
      <c r="F2530" s="465"/>
      <c r="G2530" s="307" t="s">
        <v>205</v>
      </c>
      <c r="H2530" s="310">
        <v>20.3</v>
      </c>
      <c r="I2530" s="309">
        <v>81.14</v>
      </c>
      <c r="J2530" s="309">
        <v>1647.14</v>
      </c>
    </row>
    <row r="2531" spans="1:10" ht="50" x14ac:dyDescent="0.35">
      <c r="A2531" s="306" t="s">
        <v>251</v>
      </c>
      <c r="B2531" s="308" t="s">
        <v>2291</v>
      </c>
      <c r="C2531" s="306" t="s">
        <v>200</v>
      </c>
      <c r="D2531" s="306" t="s">
        <v>2292</v>
      </c>
      <c r="E2531" s="465" t="s">
        <v>2207</v>
      </c>
      <c r="F2531" s="465"/>
      <c r="G2531" s="307" t="s">
        <v>205</v>
      </c>
      <c r="H2531" s="310">
        <v>5</v>
      </c>
      <c r="I2531" s="309">
        <v>4.1399999999999997</v>
      </c>
      <c r="J2531" s="309">
        <v>20.7</v>
      </c>
    </row>
    <row r="2532" spans="1:10" ht="25" x14ac:dyDescent="0.35">
      <c r="A2532" s="306" t="s">
        <v>251</v>
      </c>
      <c r="B2532" s="308" t="s">
        <v>257</v>
      </c>
      <c r="C2532" s="306" t="s">
        <v>200</v>
      </c>
      <c r="D2532" s="306" t="s">
        <v>258</v>
      </c>
      <c r="E2532" s="465" t="s">
        <v>259</v>
      </c>
      <c r="F2532" s="465"/>
      <c r="G2532" s="307" t="s">
        <v>217</v>
      </c>
      <c r="H2532" s="310">
        <v>15</v>
      </c>
      <c r="I2532" s="309">
        <v>102.09</v>
      </c>
      <c r="J2532" s="309">
        <v>1531.35</v>
      </c>
    </row>
    <row r="2533" spans="1:10" x14ac:dyDescent="0.35">
      <c r="A2533" s="316"/>
      <c r="B2533" s="316"/>
      <c r="C2533" s="316"/>
      <c r="D2533" s="316"/>
      <c r="E2533" s="316" t="s">
        <v>275</v>
      </c>
      <c r="F2533" s="317">
        <v>2157.33</v>
      </c>
      <c r="G2533" s="316" t="s">
        <v>276</v>
      </c>
      <c r="H2533" s="317">
        <v>0</v>
      </c>
      <c r="I2533" s="316" t="s">
        <v>277</v>
      </c>
      <c r="J2533" s="317">
        <v>2157.33</v>
      </c>
    </row>
    <row r="2534" spans="1:10" x14ac:dyDescent="0.35">
      <c r="A2534" s="316"/>
      <c r="B2534" s="316"/>
      <c r="C2534" s="316"/>
      <c r="D2534" s="316"/>
      <c r="E2534" s="316" t="s">
        <v>278</v>
      </c>
      <c r="F2534" s="317">
        <v>1038.6400000000001</v>
      </c>
      <c r="G2534" s="316"/>
      <c r="H2534" s="464" t="s">
        <v>279</v>
      </c>
      <c r="I2534" s="464"/>
      <c r="J2534" s="317">
        <v>6029.72</v>
      </c>
    </row>
    <row r="2535" spans="1:10" ht="15" thickBot="1" x14ac:dyDescent="0.4">
      <c r="A2535" s="333"/>
      <c r="B2535" s="333"/>
      <c r="C2535" s="333"/>
      <c r="D2535" s="333"/>
      <c r="E2535" s="333"/>
      <c r="F2535" s="333"/>
      <c r="G2535" s="333"/>
      <c r="H2535" s="335"/>
      <c r="I2535" s="333"/>
      <c r="J2535" s="334"/>
    </row>
    <row r="2536" spans="1:10" ht="15" thickTop="1" x14ac:dyDescent="0.35">
      <c r="A2536" s="332"/>
      <c r="B2536" s="332"/>
      <c r="C2536" s="332"/>
      <c r="D2536" s="332"/>
      <c r="E2536" s="332"/>
      <c r="F2536" s="332"/>
      <c r="G2536" s="332"/>
      <c r="H2536" s="332"/>
      <c r="I2536" s="332"/>
      <c r="J2536" s="332"/>
    </row>
    <row r="2537" spans="1:10" x14ac:dyDescent="0.35">
      <c r="A2537" s="298" t="s">
        <v>1030</v>
      </c>
      <c r="B2537" s="300" t="s">
        <v>3</v>
      </c>
      <c r="C2537" s="298" t="s">
        <v>4</v>
      </c>
      <c r="D2537" s="298" t="s">
        <v>5</v>
      </c>
      <c r="E2537" s="461" t="s">
        <v>249</v>
      </c>
      <c r="F2537" s="461"/>
      <c r="G2537" s="299" t="s">
        <v>6</v>
      </c>
      <c r="H2537" s="300" t="s">
        <v>7</v>
      </c>
      <c r="I2537" s="300" t="s">
        <v>8</v>
      </c>
      <c r="J2537" s="300" t="s">
        <v>10</v>
      </c>
    </row>
    <row r="2538" spans="1:10" x14ac:dyDescent="0.35">
      <c r="A2538" s="301" t="s">
        <v>246</v>
      </c>
      <c r="B2538" s="303" t="s">
        <v>1031</v>
      </c>
      <c r="C2538" s="301" t="s">
        <v>214</v>
      </c>
      <c r="D2538" s="301" t="s">
        <v>1032</v>
      </c>
      <c r="E2538" s="462" t="s">
        <v>2086</v>
      </c>
      <c r="F2538" s="462"/>
      <c r="G2538" s="302" t="s">
        <v>226</v>
      </c>
      <c r="H2538" s="305">
        <v>1</v>
      </c>
      <c r="I2538" s="304">
        <v>24.17</v>
      </c>
      <c r="J2538" s="304">
        <v>24.17</v>
      </c>
    </row>
    <row r="2539" spans="1:10" ht="25" x14ac:dyDescent="0.35">
      <c r="A2539" s="306" t="s">
        <v>251</v>
      </c>
      <c r="B2539" s="308" t="s">
        <v>256</v>
      </c>
      <c r="C2539" s="306" t="s">
        <v>200</v>
      </c>
      <c r="D2539" s="306" t="s">
        <v>247</v>
      </c>
      <c r="E2539" s="465" t="s">
        <v>254</v>
      </c>
      <c r="F2539" s="465"/>
      <c r="G2539" s="307" t="s">
        <v>201</v>
      </c>
      <c r="H2539" s="310">
        <v>0.28000000000000003</v>
      </c>
      <c r="I2539" s="309">
        <v>25.81</v>
      </c>
      <c r="J2539" s="309">
        <v>7.22</v>
      </c>
    </row>
    <row r="2540" spans="1:10" ht="25" x14ac:dyDescent="0.35">
      <c r="A2540" s="306" t="s">
        <v>251</v>
      </c>
      <c r="B2540" s="308" t="s">
        <v>1596</v>
      </c>
      <c r="C2540" s="306" t="s">
        <v>200</v>
      </c>
      <c r="D2540" s="306" t="s">
        <v>1597</v>
      </c>
      <c r="E2540" s="465" t="s">
        <v>254</v>
      </c>
      <c r="F2540" s="465"/>
      <c r="G2540" s="307" t="s">
        <v>201</v>
      </c>
      <c r="H2540" s="310">
        <v>0.28000000000000003</v>
      </c>
      <c r="I2540" s="309">
        <v>33.799999999999997</v>
      </c>
      <c r="J2540" s="309">
        <v>9.4600000000000009</v>
      </c>
    </row>
    <row r="2541" spans="1:10" x14ac:dyDescent="0.35">
      <c r="A2541" s="311" t="s">
        <v>260</v>
      </c>
      <c r="B2541" s="313" t="s">
        <v>2293</v>
      </c>
      <c r="C2541" s="311" t="s">
        <v>1803</v>
      </c>
      <c r="D2541" s="311" t="s">
        <v>2294</v>
      </c>
      <c r="E2541" s="463" t="s">
        <v>263</v>
      </c>
      <c r="F2541" s="463"/>
      <c r="G2541" s="312" t="s">
        <v>2295</v>
      </c>
      <c r="H2541" s="315">
        <v>6.0000000000000001E-3</v>
      </c>
      <c r="I2541" s="314">
        <v>69.739999999999995</v>
      </c>
      <c r="J2541" s="314">
        <v>0.41843999999999998</v>
      </c>
    </row>
    <row r="2542" spans="1:10" ht="25" x14ac:dyDescent="0.35">
      <c r="A2542" s="311" t="s">
        <v>260</v>
      </c>
      <c r="B2542" s="313" t="s">
        <v>2296</v>
      </c>
      <c r="C2542" s="311" t="s">
        <v>200</v>
      </c>
      <c r="D2542" s="311" t="s">
        <v>2297</v>
      </c>
      <c r="E2542" s="463" t="s">
        <v>263</v>
      </c>
      <c r="F2542" s="463"/>
      <c r="G2542" s="312" t="s">
        <v>226</v>
      </c>
      <c r="H2542" s="315">
        <v>1</v>
      </c>
      <c r="I2542" s="314">
        <v>6.07</v>
      </c>
      <c r="J2542" s="314">
        <v>6.07</v>
      </c>
    </row>
    <row r="2543" spans="1:10" x14ac:dyDescent="0.35">
      <c r="A2543" s="311" t="s">
        <v>260</v>
      </c>
      <c r="B2543" s="313" t="s">
        <v>2298</v>
      </c>
      <c r="C2543" s="311" t="s">
        <v>1803</v>
      </c>
      <c r="D2543" s="311" t="s">
        <v>2299</v>
      </c>
      <c r="E2543" s="463" t="s">
        <v>263</v>
      </c>
      <c r="F2543" s="463"/>
      <c r="G2543" s="312" t="s">
        <v>2300</v>
      </c>
      <c r="H2543" s="315">
        <v>1.4E-2</v>
      </c>
      <c r="I2543" s="314">
        <v>72.41</v>
      </c>
      <c r="J2543" s="314">
        <v>1.0137400000000001</v>
      </c>
    </row>
    <row r="2544" spans="1:10" x14ac:dyDescent="0.35">
      <c r="A2544" s="316"/>
      <c r="B2544" s="316"/>
      <c r="C2544" s="316"/>
      <c r="D2544" s="316"/>
      <c r="E2544" s="316" t="s">
        <v>275</v>
      </c>
      <c r="F2544" s="317">
        <v>11.5</v>
      </c>
      <c r="G2544" s="316" t="s">
        <v>276</v>
      </c>
      <c r="H2544" s="317">
        <v>0</v>
      </c>
      <c r="I2544" s="316" t="s">
        <v>277</v>
      </c>
      <c r="J2544" s="317">
        <v>11.5</v>
      </c>
    </row>
    <row r="2545" spans="1:10" x14ac:dyDescent="0.35">
      <c r="A2545" s="316"/>
      <c r="B2545" s="316"/>
      <c r="C2545" s="316"/>
      <c r="D2545" s="316"/>
      <c r="E2545" s="316" t="s">
        <v>278</v>
      </c>
      <c r="F2545" s="317">
        <v>5.0199999999999996</v>
      </c>
      <c r="G2545" s="316"/>
      <c r="H2545" s="464" t="s">
        <v>279</v>
      </c>
      <c r="I2545" s="464"/>
      <c r="J2545" s="317">
        <v>29.19</v>
      </c>
    </row>
    <row r="2546" spans="1:10" ht="15" thickBot="1" x14ac:dyDescent="0.4">
      <c r="A2546" s="333"/>
      <c r="B2546" s="333"/>
      <c r="C2546" s="333"/>
      <c r="D2546" s="333"/>
      <c r="E2546" s="333"/>
      <c r="F2546" s="333"/>
      <c r="G2546" s="333"/>
      <c r="H2546" s="335"/>
      <c r="I2546" s="333"/>
      <c r="J2546" s="334"/>
    </row>
    <row r="2547" spans="1:10" ht="15" thickTop="1" x14ac:dyDescent="0.35">
      <c r="A2547" s="332"/>
      <c r="B2547" s="332"/>
      <c r="C2547" s="332"/>
      <c r="D2547" s="332"/>
      <c r="E2547" s="332"/>
      <c r="F2547" s="332"/>
      <c r="G2547" s="332"/>
      <c r="H2547" s="332"/>
      <c r="I2547" s="332"/>
      <c r="J2547" s="332"/>
    </row>
    <row r="2548" spans="1:10" x14ac:dyDescent="0.35">
      <c r="A2548" s="298" t="s">
        <v>1033</v>
      </c>
      <c r="B2548" s="300" t="s">
        <v>3</v>
      </c>
      <c r="C2548" s="298" t="s">
        <v>4</v>
      </c>
      <c r="D2548" s="298" t="s">
        <v>5</v>
      </c>
      <c r="E2548" s="461" t="s">
        <v>249</v>
      </c>
      <c r="F2548" s="461"/>
      <c r="G2548" s="299" t="s">
        <v>6</v>
      </c>
      <c r="H2548" s="300" t="s">
        <v>7</v>
      </c>
      <c r="I2548" s="300" t="s">
        <v>8</v>
      </c>
      <c r="J2548" s="300" t="s">
        <v>10</v>
      </c>
    </row>
    <row r="2549" spans="1:10" ht="50" x14ac:dyDescent="0.35">
      <c r="A2549" s="301" t="s">
        <v>246</v>
      </c>
      <c r="B2549" s="303" t="s">
        <v>1034</v>
      </c>
      <c r="C2549" s="301" t="s">
        <v>200</v>
      </c>
      <c r="D2549" s="301" t="s">
        <v>1035</v>
      </c>
      <c r="E2549" s="462" t="s">
        <v>299</v>
      </c>
      <c r="F2549" s="462"/>
      <c r="G2549" s="302" t="s">
        <v>217</v>
      </c>
      <c r="H2549" s="305">
        <v>1</v>
      </c>
      <c r="I2549" s="304">
        <v>520.04999999999995</v>
      </c>
      <c r="J2549" s="304">
        <v>520.04999999999995</v>
      </c>
    </row>
    <row r="2550" spans="1:10" ht="50" x14ac:dyDescent="0.35">
      <c r="A2550" s="306" t="s">
        <v>251</v>
      </c>
      <c r="B2550" s="308" t="s">
        <v>2301</v>
      </c>
      <c r="C2550" s="306" t="s">
        <v>200</v>
      </c>
      <c r="D2550" s="306" t="s">
        <v>2302</v>
      </c>
      <c r="E2550" s="465" t="s">
        <v>1679</v>
      </c>
      <c r="F2550" s="465"/>
      <c r="G2550" s="307" t="s">
        <v>1685</v>
      </c>
      <c r="H2550" s="310">
        <v>0.71879999999999999</v>
      </c>
      <c r="I2550" s="309">
        <v>0.42</v>
      </c>
      <c r="J2550" s="309">
        <v>0.3</v>
      </c>
    </row>
    <row r="2551" spans="1:10" ht="50" x14ac:dyDescent="0.35">
      <c r="A2551" s="306" t="s">
        <v>251</v>
      </c>
      <c r="B2551" s="308" t="s">
        <v>2303</v>
      </c>
      <c r="C2551" s="306" t="s">
        <v>200</v>
      </c>
      <c r="D2551" s="306" t="s">
        <v>2304</v>
      </c>
      <c r="E2551" s="465" t="s">
        <v>1679</v>
      </c>
      <c r="F2551" s="465"/>
      <c r="G2551" s="307" t="s">
        <v>1680</v>
      </c>
      <c r="H2551" s="310">
        <v>0.76229999999999998</v>
      </c>
      <c r="I2551" s="309">
        <v>2.16</v>
      </c>
      <c r="J2551" s="309">
        <v>1.64</v>
      </c>
    </row>
    <row r="2552" spans="1:10" ht="37.5" x14ac:dyDescent="0.35">
      <c r="A2552" s="306" t="s">
        <v>251</v>
      </c>
      <c r="B2552" s="308" t="s">
        <v>2305</v>
      </c>
      <c r="C2552" s="306" t="s">
        <v>200</v>
      </c>
      <c r="D2552" s="306" t="s">
        <v>2306</v>
      </c>
      <c r="E2552" s="465" t="s">
        <v>254</v>
      </c>
      <c r="F2552" s="465"/>
      <c r="G2552" s="307" t="s">
        <v>201</v>
      </c>
      <c r="H2552" s="310">
        <v>1.4811000000000001</v>
      </c>
      <c r="I2552" s="309">
        <v>43.86</v>
      </c>
      <c r="J2552" s="309">
        <v>64.959999999999994</v>
      </c>
    </row>
    <row r="2553" spans="1:10" ht="25" x14ac:dyDescent="0.35">
      <c r="A2553" s="306" t="s">
        <v>251</v>
      </c>
      <c r="B2553" s="308" t="s">
        <v>256</v>
      </c>
      <c r="C2553" s="306" t="s">
        <v>200</v>
      </c>
      <c r="D2553" s="306" t="s">
        <v>247</v>
      </c>
      <c r="E2553" s="465" t="s">
        <v>254</v>
      </c>
      <c r="F2553" s="465"/>
      <c r="G2553" s="307" t="s">
        <v>201</v>
      </c>
      <c r="H2553" s="310">
        <v>2.3433000000000002</v>
      </c>
      <c r="I2553" s="309">
        <v>25.81</v>
      </c>
      <c r="J2553" s="309">
        <v>60.48</v>
      </c>
    </row>
    <row r="2554" spans="1:10" ht="25" x14ac:dyDescent="0.35">
      <c r="A2554" s="311" t="s">
        <v>260</v>
      </c>
      <c r="B2554" s="313" t="s">
        <v>269</v>
      </c>
      <c r="C2554" s="311" t="s">
        <v>200</v>
      </c>
      <c r="D2554" s="311" t="s">
        <v>270</v>
      </c>
      <c r="E2554" s="463" t="s">
        <v>263</v>
      </c>
      <c r="F2554" s="463"/>
      <c r="G2554" s="312" t="s">
        <v>217</v>
      </c>
      <c r="H2554" s="315">
        <v>0.57820000000000005</v>
      </c>
      <c r="I2554" s="314">
        <v>116.09</v>
      </c>
      <c r="J2554" s="314">
        <v>67.123238000000001</v>
      </c>
    </row>
    <row r="2555" spans="1:10" x14ac:dyDescent="0.35">
      <c r="A2555" s="311" t="s">
        <v>260</v>
      </c>
      <c r="B2555" s="313" t="s">
        <v>261</v>
      </c>
      <c r="C2555" s="311" t="s">
        <v>200</v>
      </c>
      <c r="D2555" s="311" t="s">
        <v>262</v>
      </c>
      <c r="E2555" s="463" t="s">
        <v>263</v>
      </c>
      <c r="F2555" s="463"/>
      <c r="G2555" s="312" t="s">
        <v>264</v>
      </c>
      <c r="H2555" s="315">
        <v>212.01939999999999</v>
      </c>
      <c r="I2555" s="314">
        <v>0.97</v>
      </c>
      <c r="J2555" s="314">
        <v>205.658818</v>
      </c>
    </row>
    <row r="2556" spans="1:10" ht="25" x14ac:dyDescent="0.35">
      <c r="A2556" s="311" t="s">
        <v>260</v>
      </c>
      <c r="B2556" s="313" t="s">
        <v>265</v>
      </c>
      <c r="C2556" s="311" t="s">
        <v>200</v>
      </c>
      <c r="D2556" s="311" t="s">
        <v>266</v>
      </c>
      <c r="E2556" s="463" t="s">
        <v>263</v>
      </c>
      <c r="F2556" s="463"/>
      <c r="G2556" s="312" t="s">
        <v>217</v>
      </c>
      <c r="H2556" s="315">
        <v>0.82689999999999997</v>
      </c>
      <c r="I2556" s="314">
        <v>145</v>
      </c>
      <c r="J2556" s="314">
        <v>119.90049999999999</v>
      </c>
    </row>
    <row r="2557" spans="1:10" x14ac:dyDescent="0.35">
      <c r="A2557" s="316"/>
      <c r="B2557" s="316"/>
      <c r="C2557" s="316"/>
      <c r="D2557" s="316"/>
      <c r="E2557" s="316" t="s">
        <v>275</v>
      </c>
      <c r="F2557" s="317">
        <v>90.91</v>
      </c>
      <c r="G2557" s="316" t="s">
        <v>276</v>
      </c>
      <c r="H2557" s="317">
        <v>0</v>
      </c>
      <c r="I2557" s="316" t="s">
        <v>277</v>
      </c>
      <c r="J2557" s="317">
        <v>90.91</v>
      </c>
    </row>
    <row r="2558" spans="1:10" x14ac:dyDescent="0.35">
      <c r="A2558" s="316"/>
      <c r="B2558" s="316"/>
      <c r="C2558" s="316"/>
      <c r="D2558" s="316"/>
      <c r="E2558" s="316" t="s">
        <v>278</v>
      </c>
      <c r="F2558" s="317">
        <v>108.22</v>
      </c>
      <c r="G2558" s="316"/>
      <c r="H2558" s="464" t="s">
        <v>279</v>
      </c>
      <c r="I2558" s="464"/>
      <c r="J2558" s="317">
        <v>628.27</v>
      </c>
    </row>
    <row r="2559" spans="1:10" ht="15" thickBot="1" x14ac:dyDescent="0.4">
      <c r="A2559" s="333"/>
      <c r="B2559" s="333"/>
      <c r="C2559" s="333"/>
      <c r="D2559" s="333"/>
      <c r="E2559" s="333"/>
      <c r="F2559" s="333"/>
      <c r="G2559" s="333" t="s">
        <v>1563</v>
      </c>
      <c r="H2559" s="335" t="s">
        <v>2307</v>
      </c>
      <c r="I2559" s="333" t="s">
        <v>1564</v>
      </c>
      <c r="J2559" s="334">
        <v>213.61</v>
      </c>
    </row>
    <row r="2560" spans="1:10" ht="15" thickTop="1" x14ac:dyDescent="0.35">
      <c r="A2560" s="332"/>
      <c r="B2560" s="332"/>
      <c r="C2560" s="332"/>
      <c r="D2560" s="332"/>
      <c r="E2560" s="332"/>
      <c r="F2560" s="332"/>
      <c r="G2560" s="332"/>
      <c r="H2560" s="332"/>
      <c r="I2560" s="332"/>
      <c r="J2560" s="332"/>
    </row>
    <row r="2561" spans="1:10" x14ac:dyDescent="0.35">
      <c r="A2561" s="298" t="s">
        <v>1036</v>
      </c>
      <c r="B2561" s="300" t="s">
        <v>3</v>
      </c>
      <c r="C2561" s="298" t="s">
        <v>4</v>
      </c>
      <c r="D2561" s="298" t="s">
        <v>5</v>
      </c>
      <c r="E2561" s="461" t="s">
        <v>249</v>
      </c>
      <c r="F2561" s="461"/>
      <c r="G2561" s="299" t="s">
        <v>6</v>
      </c>
      <c r="H2561" s="300" t="s">
        <v>7</v>
      </c>
      <c r="I2561" s="300" t="s">
        <v>8</v>
      </c>
      <c r="J2561" s="300" t="s">
        <v>10</v>
      </c>
    </row>
    <row r="2562" spans="1:10" ht="50" x14ac:dyDescent="0.35">
      <c r="A2562" s="301" t="s">
        <v>246</v>
      </c>
      <c r="B2562" s="303" t="s">
        <v>1037</v>
      </c>
      <c r="C2562" s="301" t="s">
        <v>200</v>
      </c>
      <c r="D2562" s="301" t="s">
        <v>1038</v>
      </c>
      <c r="E2562" s="462" t="s">
        <v>2234</v>
      </c>
      <c r="F2562" s="462"/>
      <c r="G2562" s="302" t="s">
        <v>226</v>
      </c>
      <c r="H2562" s="305">
        <v>1</v>
      </c>
      <c r="I2562" s="304">
        <v>10.19</v>
      </c>
      <c r="J2562" s="304">
        <v>10.19</v>
      </c>
    </row>
    <row r="2563" spans="1:10" ht="25" x14ac:dyDescent="0.35">
      <c r="A2563" s="306" t="s">
        <v>251</v>
      </c>
      <c r="B2563" s="308" t="s">
        <v>1596</v>
      </c>
      <c r="C2563" s="306" t="s">
        <v>200</v>
      </c>
      <c r="D2563" s="306" t="s">
        <v>1597</v>
      </c>
      <c r="E2563" s="465" t="s">
        <v>254</v>
      </c>
      <c r="F2563" s="465"/>
      <c r="G2563" s="307" t="s">
        <v>201</v>
      </c>
      <c r="H2563" s="310">
        <v>1.14E-2</v>
      </c>
      <c r="I2563" s="309">
        <v>33.799999999999997</v>
      </c>
      <c r="J2563" s="309">
        <v>0.38</v>
      </c>
    </row>
    <row r="2564" spans="1:10" ht="25" x14ac:dyDescent="0.35">
      <c r="A2564" s="306" t="s">
        <v>251</v>
      </c>
      <c r="B2564" s="308" t="s">
        <v>1598</v>
      </c>
      <c r="C2564" s="306" t="s">
        <v>200</v>
      </c>
      <c r="D2564" s="306" t="s">
        <v>1599</v>
      </c>
      <c r="E2564" s="465" t="s">
        <v>254</v>
      </c>
      <c r="F2564" s="465"/>
      <c r="G2564" s="307" t="s">
        <v>201</v>
      </c>
      <c r="H2564" s="310">
        <v>1.14E-2</v>
      </c>
      <c r="I2564" s="309">
        <v>26.27</v>
      </c>
      <c r="J2564" s="309">
        <v>0.28999999999999998</v>
      </c>
    </row>
    <row r="2565" spans="1:10" x14ac:dyDescent="0.35">
      <c r="A2565" s="311" t="s">
        <v>260</v>
      </c>
      <c r="B2565" s="313" t="s">
        <v>2117</v>
      </c>
      <c r="C2565" s="311" t="s">
        <v>200</v>
      </c>
      <c r="D2565" s="311" t="s">
        <v>2118</v>
      </c>
      <c r="E2565" s="463" t="s">
        <v>263</v>
      </c>
      <c r="F2565" s="463"/>
      <c r="G2565" s="312" t="s">
        <v>226</v>
      </c>
      <c r="H2565" s="315">
        <v>8.0000000000000002E-3</v>
      </c>
      <c r="I2565" s="314">
        <v>2.08</v>
      </c>
      <c r="J2565" s="314">
        <v>1.6639999999999999E-2</v>
      </c>
    </row>
    <row r="2566" spans="1:10" ht="25" x14ac:dyDescent="0.35">
      <c r="A2566" s="311" t="s">
        <v>260</v>
      </c>
      <c r="B2566" s="313" t="s">
        <v>2124</v>
      </c>
      <c r="C2566" s="311" t="s">
        <v>200</v>
      </c>
      <c r="D2566" s="311" t="s">
        <v>2125</v>
      </c>
      <c r="E2566" s="463" t="s">
        <v>263</v>
      </c>
      <c r="F2566" s="463"/>
      <c r="G2566" s="312" t="s">
        <v>226</v>
      </c>
      <c r="H2566" s="315">
        <v>7.3000000000000001E-3</v>
      </c>
      <c r="I2566" s="314">
        <v>63.86</v>
      </c>
      <c r="J2566" s="314">
        <v>0.46617799999999998</v>
      </c>
    </row>
    <row r="2567" spans="1:10" ht="25" x14ac:dyDescent="0.35">
      <c r="A2567" s="311" t="s">
        <v>260</v>
      </c>
      <c r="B2567" s="313" t="s">
        <v>2121</v>
      </c>
      <c r="C2567" s="311" t="s">
        <v>200</v>
      </c>
      <c r="D2567" s="311" t="s">
        <v>2122</v>
      </c>
      <c r="E2567" s="463" t="s">
        <v>263</v>
      </c>
      <c r="F2567" s="463"/>
      <c r="G2567" s="312" t="s">
        <v>226</v>
      </c>
      <c r="H2567" s="315">
        <v>1.0999999999999999E-2</v>
      </c>
      <c r="I2567" s="314">
        <v>72.349999999999994</v>
      </c>
      <c r="J2567" s="314">
        <v>0.79584999999999995</v>
      </c>
    </row>
    <row r="2568" spans="1:10" ht="25" x14ac:dyDescent="0.35">
      <c r="A2568" s="311" t="s">
        <v>260</v>
      </c>
      <c r="B2568" s="313" t="s">
        <v>2308</v>
      </c>
      <c r="C2568" s="311" t="s">
        <v>200</v>
      </c>
      <c r="D2568" s="311" t="s">
        <v>2309</v>
      </c>
      <c r="E2568" s="463" t="s">
        <v>263</v>
      </c>
      <c r="F2568" s="463"/>
      <c r="G2568" s="312" t="s">
        <v>226</v>
      </c>
      <c r="H2568" s="315">
        <v>1</v>
      </c>
      <c r="I2568" s="314">
        <v>8.26</v>
      </c>
      <c r="J2568" s="314">
        <v>8.26</v>
      </c>
    </row>
    <row r="2569" spans="1:10" x14ac:dyDescent="0.35">
      <c r="A2569" s="316"/>
      <c r="B2569" s="316"/>
      <c r="C2569" s="316"/>
      <c r="D2569" s="316"/>
      <c r="E2569" s="316" t="s">
        <v>275</v>
      </c>
      <c r="F2569" s="317">
        <v>0.47</v>
      </c>
      <c r="G2569" s="316" t="s">
        <v>276</v>
      </c>
      <c r="H2569" s="317">
        <v>0</v>
      </c>
      <c r="I2569" s="316" t="s">
        <v>277</v>
      </c>
      <c r="J2569" s="317">
        <v>0.47</v>
      </c>
    </row>
    <row r="2570" spans="1:10" x14ac:dyDescent="0.35">
      <c r="A2570" s="316"/>
      <c r="B2570" s="316"/>
      <c r="C2570" s="316"/>
      <c r="D2570" s="316"/>
      <c r="E2570" s="316" t="s">
        <v>278</v>
      </c>
      <c r="F2570" s="317">
        <v>2.12</v>
      </c>
      <c r="G2570" s="316"/>
      <c r="H2570" s="464" t="s">
        <v>279</v>
      </c>
      <c r="I2570" s="464"/>
      <c r="J2570" s="317">
        <v>12.31</v>
      </c>
    </row>
    <row r="2571" spans="1:10" ht="15" thickBot="1" x14ac:dyDescent="0.4">
      <c r="A2571" s="333"/>
      <c r="B2571" s="333"/>
      <c r="C2571" s="333"/>
      <c r="D2571" s="333"/>
      <c r="E2571" s="333"/>
      <c r="F2571" s="333"/>
      <c r="G2571" s="333"/>
      <c r="H2571" s="335"/>
      <c r="I2571" s="333"/>
      <c r="J2571" s="334"/>
    </row>
    <row r="2572" spans="1:10" ht="15" thickTop="1" x14ac:dyDescent="0.35">
      <c r="A2572" s="332"/>
      <c r="B2572" s="332"/>
      <c r="C2572" s="332"/>
      <c r="D2572" s="332"/>
      <c r="E2572" s="332"/>
      <c r="F2572" s="332"/>
      <c r="G2572" s="332"/>
      <c r="H2572" s="332"/>
      <c r="I2572" s="332"/>
      <c r="J2572" s="332"/>
    </row>
    <row r="2573" spans="1:10" x14ac:dyDescent="0.35">
      <c r="A2573" s="298" t="s">
        <v>1039</v>
      </c>
      <c r="B2573" s="300" t="s">
        <v>3</v>
      </c>
      <c r="C2573" s="298" t="s">
        <v>4</v>
      </c>
      <c r="D2573" s="298" t="s">
        <v>5</v>
      </c>
      <c r="E2573" s="461" t="s">
        <v>249</v>
      </c>
      <c r="F2573" s="461"/>
      <c r="G2573" s="299" t="s">
        <v>6</v>
      </c>
      <c r="H2573" s="300" t="s">
        <v>7</v>
      </c>
      <c r="I2573" s="300" t="s">
        <v>8</v>
      </c>
      <c r="J2573" s="300" t="s">
        <v>10</v>
      </c>
    </row>
    <row r="2574" spans="1:10" ht="50" x14ac:dyDescent="0.35">
      <c r="A2574" s="301" t="s">
        <v>246</v>
      </c>
      <c r="B2574" s="303" t="s">
        <v>1040</v>
      </c>
      <c r="C2574" s="301" t="s">
        <v>200</v>
      </c>
      <c r="D2574" s="301" t="s">
        <v>1041</v>
      </c>
      <c r="E2574" s="462" t="s">
        <v>2234</v>
      </c>
      <c r="F2574" s="462"/>
      <c r="G2574" s="302" t="s">
        <v>226</v>
      </c>
      <c r="H2574" s="305">
        <v>1</v>
      </c>
      <c r="I2574" s="304">
        <v>39.270000000000003</v>
      </c>
      <c r="J2574" s="304">
        <v>39.270000000000003</v>
      </c>
    </row>
    <row r="2575" spans="1:10" ht="25" x14ac:dyDescent="0.35">
      <c r="A2575" s="306" t="s">
        <v>251</v>
      </c>
      <c r="B2575" s="308" t="s">
        <v>1596</v>
      </c>
      <c r="C2575" s="306" t="s">
        <v>200</v>
      </c>
      <c r="D2575" s="306" t="s">
        <v>1597</v>
      </c>
      <c r="E2575" s="465" t="s">
        <v>254</v>
      </c>
      <c r="F2575" s="465"/>
      <c r="G2575" s="307" t="s">
        <v>201</v>
      </c>
      <c r="H2575" s="310">
        <v>0.20830000000000001</v>
      </c>
      <c r="I2575" s="309">
        <v>33.799999999999997</v>
      </c>
      <c r="J2575" s="309">
        <v>7.04</v>
      </c>
    </row>
    <row r="2576" spans="1:10" ht="25" x14ac:dyDescent="0.35">
      <c r="A2576" s="306" t="s">
        <v>251</v>
      </c>
      <c r="B2576" s="308" t="s">
        <v>1598</v>
      </c>
      <c r="C2576" s="306" t="s">
        <v>200</v>
      </c>
      <c r="D2576" s="306" t="s">
        <v>1599</v>
      </c>
      <c r="E2576" s="465" t="s">
        <v>254</v>
      </c>
      <c r="F2576" s="465"/>
      <c r="G2576" s="307" t="s">
        <v>201</v>
      </c>
      <c r="H2576" s="310">
        <v>0.20830000000000001</v>
      </c>
      <c r="I2576" s="309">
        <v>26.27</v>
      </c>
      <c r="J2576" s="309">
        <v>5.47</v>
      </c>
    </row>
    <row r="2577" spans="1:10" ht="25" x14ac:dyDescent="0.35">
      <c r="A2577" s="311" t="s">
        <v>260</v>
      </c>
      <c r="B2577" s="313" t="s">
        <v>2310</v>
      </c>
      <c r="C2577" s="311" t="s">
        <v>200</v>
      </c>
      <c r="D2577" s="311" t="s">
        <v>2311</v>
      </c>
      <c r="E2577" s="463" t="s">
        <v>263</v>
      </c>
      <c r="F2577" s="463"/>
      <c r="G2577" s="312" t="s">
        <v>226</v>
      </c>
      <c r="H2577" s="315">
        <v>1</v>
      </c>
      <c r="I2577" s="314">
        <v>15.39</v>
      </c>
      <c r="J2577" s="314">
        <v>15.39</v>
      </c>
    </row>
    <row r="2578" spans="1:10" ht="25" x14ac:dyDescent="0.35">
      <c r="A2578" s="311" t="s">
        <v>260</v>
      </c>
      <c r="B2578" s="313" t="s">
        <v>2247</v>
      </c>
      <c r="C2578" s="311" t="s">
        <v>200</v>
      </c>
      <c r="D2578" s="311" t="s">
        <v>2248</v>
      </c>
      <c r="E2578" s="463" t="s">
        <v>263</v>
      </c>
      <c r="F2578" s="463"/>
      <c r="G2578" s="312" t="s">
        <v>226</v>
      </c>
      <c r="H2578" s="315">
        <v>1</v>
      </c>
      <c r="I2578" s="314">
        <v>1.69</v>
      </c>
      <c r="J2578" s="314">
        <v>1.69</v>
      </c>
    </row>
    <row r="2579" spans="1:10" ht="25" x14ac:dyDescent="0.35">
      <c r="A2579" s="311" t="s">
        <v>260</v>
      </c>
      <c r="B2579" s="313" t="s">
        <v>2237</v>
      </c>
      <c r="C2579" s="311" t="s">
        <v>200</v>
      </c>
      <c r="D2579" s="311" t="s">
        <v>2238</v>
      </c>
      <c r="E2579" s="463" t="s">
        <v>263</v>
      </c>
      <c r="F2579" s="463"/>
      <c r="G2579" s="312" t="s">
        <v>226</v>
      </c>
      <c r="H2579" s="315">
        <v>2</v>
      </c>
      <c r="I2579" s="314">
        <v>3</v>
      </c>
      <c r="J2579" s="314">
        <v>6</v>
      </c>
    </row>
    <row r="2580" spans="1:10" ht="37.5" x14ac:dyDescent="0.35">
      <c r="A2580" s="311" t="s">
        <v>260</v>
      </c>
      <c r="B2580" s="313" t="s">
        <v>2228</v>
      </c>
      <c r="C2580" s="311" t="s">
        <v>200</v>
      </c>
      <c r="D2580" s="311" t="s">
        <v>2229</v>
      </c>
      <c r="E2580" s="463" t="s">
        <v>263</v>
      </c>
      <c r="F2580" s="463"/>
      <c r="G2580" s="312" t="s">
        <v>226</v>
      </c>
      <c r="H2580" s="315">
        <v>0.14000000000000001</v>
      </c>
      <c r="I2580" s="314">
        <v>26.35</v>
      </c>
      <c r="J2580" s="314">
        <v>3.6890000000000001</v>
      </c>
    </row>
    <row r="2581" spans="1:10" x14ac:dyDescent="0.35">
      <c r="A2581" s="316"/>
      <c r="B2581" s="316"/>
      <c r="C2581" s="316"/>
      <c r="D2581" s="316"/>
      <c r="E2581" s="316" t="s">
        <v>275</v>
      </c>
      <c r="F2581" s="317">
        <v>8.7200000000000006</v>
      </c>
      <c r="G2581" s="316" t="s">
        <v>276</v>
      </c>
      <c r="H2581" s="317">
        <v>0</v>
      </c>
      <c r="I2581" s="316" t="s">
        <v>277</v>
      </c>
      <c r="J2581" s="317">
        <v>8.7200000000000006</v>
      </c>
    </row>
    <row r="2582" spans="1:10" x14ac:dyDescent="0.35">
      <c r="A2582" s="316"/>
      <c r="B2582" s="316"/>
      <c r="C2582" s="316"/>
      <c r="D2582" s="316"/>
      <c r="E2582" s="316" t="s">
        <v>278</v>
      </c>
      <c r="F2582" s="317">
        <v>8.17</v>
      </c>
      <c r="G2582" s="316"/>
      <c r="H2582" s="464" t="s">
        <v>279</v>
      </c>
      <c r="I2582" s="464"/>
      <c r="J2582" s="317">
        <v>47.44</v>
      </c>
    </row>
    <row r="2583" spans="1:10" ht="15" thickBot="1" x14ac:dyDescent="0.4">
      <c r="A2583" s="333"/>
      <c r="B2583" s="333"/>
      <c r="C2583" s="333"/>
      <c r="D2583" s="333"/>
      <c r="E2583" s="333"/>
      <c r="F2583" s="333"/>
      <c r="G2583" s="333"/>
      <c r="H2583" s="335"/>
      <c r="I2583" s="333"/>
      <c r="J2583" s="334"/>
    </row>
    <row r="2584" spans="1:10" ht="15" thickTop="1" x14ac:dyDescent="0.35">
      <c r="A2584" s="332"/>
      <c r="B2584" s="332"/>
      <c r="C2584" s="332"/>
      <c r="D2584" s="332"/>
      <c r="E2584" s="332"/>
      <c r="F2584" s="332"/>
      <c r="G2584" s="332"/>
      <c r="H2584" s="332"/>
      <c r="I2584" s="332"/>
      <c r="J2584" s="332"/>
    </row>
    <row r="2585" spans="1:10" x14ac:dyDescent="0.35">
      <c r="A2585" s="298" t="s">
        <v>1042</v>
      </c>
      <c r="B2585" s="300" t="s">
        <v>3</v>
      </c>
      <c r="C2585" s="298" t="s">
        <v>4</v>
      </c>
      <c r="D2585" s="298" t="s">
        <v>5</v>
      </c>
      <c r="E2585" s="461" t="s">
        <v>249</v>
      </c>
      <c r="F2585" s="461"/>
      <c r="G2585" s="299" t="s">
        <v>6</v>
      </c>
      <c r="H2585" s="300" t="s">
        <v>7</v>
      </c>
      <c r="I2585" s="300" t="s">
        <v>8</v>
      </c>
      <c r="J2585" s="300" t="s">
        <v>10</v>
      </c>
    </row>
    <row r="2586" spans="1:10" ht="50" x14ac:dyDescent="0.35">
      <c r="A2586" s="301" t="s">
        <v>246</v>
      </c>
      <c r="B2586" s="303" t="s">
        <v>1043</v>
      </c>
      <c r="C2586" s="301" t="s">
        <v>200</v>
      </c>
      <c r="D2586" s="301" t="s">
        <v>1044</v>
      </c>
      <c r="E2586" s="462" t="s">
        <v>2234</v>
      </c>
      <c r="F2586" s="462"/>
      <c r="G2586" s="302" t="s">
        <v>226</v>
      </c>
      <c r="H2586" s="305">
        <v>1</v>
      </c>
      <c r="I2586" s="304">
        <v>16.579999999999998</v>
      </c>
      <c r="J2586" s="304">
        <v>16.579999999999998</v>
      </c>
    </row>
    <row r="2587" spans="1:10" ht="25" x14ac:dyDescent="0.35">
      <c r="A2587" s="306" t="s">
        <v>251</v>
      </c>
      <c r="B2587" s="308" t="s">
        <v>1598</v>
      </c>
      <c r="C2587" s="306" t="s">
        <v>200</v>
      </c>
      <c r="D2587" s="306" t="s">
        <v>1599</v>
      </c>
      <c r="E2587" s="465" t="s">
        <v>254</v>
      </c>
      <c r="F2587" s="465"/>
      <c r="G2587" s="307" t="s">
        <v>201</v>
      </c>
      <c r="H2587" s="310">
        <v>4.5699999999999998E-2</v>
      </c>
      <c r="I2587" s="309">
        <v>26.27</v>
      </c>
      <c r="J2587" s="309">
        <v>1.2</v>
      </c>
    </row>
    <row r="2588" spans="1:10" ht="25" x14ac:dyDescent="0.35">
      <c r="A2588" s="306" t="s">
        <v>251</v>
      </c>
      <c r="B2588" s="308" t="s">
        <v>1596</v>
      </c>
      <c r="C2588" s="306" t="s">
        <v>200</v>
      </c>
      <c r="D2588" s="306" t="s">
        <v>1597</v>
      </c>
      <c r="E2588" s="465" t="s">
        <v>254</v>
      </c>
      <c r="F2588" s="465"/>
      <c r="G2588" s="307" t="s">
        <v>201</v>
      </c>
      <c r="H2588" s="310">
        <v>4.5699999999999998E-2</v>
      </c>
      <c r="I2588" s="309">
        <v>33.799999999999997</v>
      </c>
      <c r="J2588" s="309">
        <v>1.54</v>
      </c>
    </row>
    <row r="2589" spans="1:10" ht="37.5" x14ac:dyDescent="0.35">
      <c r="A2589" s="311" t="s">
        <v>260</v>
      </c>
      <c r="B2589" s="313" t="s">
        <v>2228</v>
      </c>
      <c r="C2589" s="311" t="s">
        <v>200</v>
      </c>
      <c r="D2589" s="311" t="s">
        <v>2229</v>
      </c>
      <c r="E2589" s="463" t="s">
        <v>263</v>
      </c>
      <c r="F2589" s="463"/>
      <c r="G2589" s="312" t="s">
        <v>226</v>
      </c>
      <c r="H2589" s="315">
        <v>7.4999999999999997E-2</v>
      </c>
      <c r="I2589" s="314">
        <v>26.35</v>
      </c>
      <c r="J2589" s="314">
        <v>1.9762500000000001</v>
      </c>
    </row>
    <row r="2590" spans="1:10" ht="25" x14ac:dyDescent="0.35">
      <c r="A2590" s="311" t="s">
        <v>260</v>
      </c>
      <c r="B2590" s="313" t="s">
        <v>2247</v>
      </c>
      <c r="C2590" s="311" t="s">
        <v>200</v>
      </c>
      <c r="D2590" s="311" t="s">
        <v>2248</v>
      </c>
      <c r="E2590" s="463" t="s">
        <v>263</v>
      </c>
      <c r="F2590" s="463"/>
      <c r="G2590" s="312" t="s">
        <v>226</v>
      </c>
      <c r="H2590" s="315">
        <v>3</v>
      </c>
      <c r="I2590" s="314">
        <v>1.69</v>
      </c>
      <c r="J2590" s="314">
        <v>5.07</v>
      </c>
    </row>
    <row r="2591" spans="1:10" ht="25" x14ac:dyDescent="0.35">
      <c r="A2591" s="311" t="s">
        <v>260</v>
      </c>
      <c r="B2591" s="313" t="s">
        <v>2312</v>
      </c>
      <c r="C2591" s="311" t="s">
        <v>200</v>
      </c>
      <c r="D2591" s="311" t="s">
        <v>2313</v>
      </c>
      <c r="E2591" s="463" t="s">
        <v>263</v>
      </c>
      <c r="F2591" s="463"/>
      <c r="G2591" s="312" t="s">
        <v>226</v>
      </c>
      <c r="H2591" s="315">
        <v>1</v>
      </c>
      <c r="I2591" s="314">
        <v>6.8</v>
      </c>
      <c r="J2591" s="314">
        <v>6.8</v>
      </c>
    </row>
    <row r="2592" spans="1:10" x14ac:dyDescent="0.35">
      <c r="A2592" s="316"/>
      <c r="B2592" s="316"/>
      <c r="C2592" s="316"/>
      <c r="D2592" s="316"/>
      <c r="E2592" s="316" t="s">
        <v>275</v>
      </c>
      <c r="F2592" s="317">
        <v>1.9</v>
      </c>
      <c r="G2592" s="316" t="s">
        <v>276</v>
      </c>
      <c r="H2592" s="317">
        <v>0</v>
      </c>
      <c r="I2592" s="316" t="s">
        <v>277</v>
      </c>
      <c r="J2592" s="317">
        <v>1.9</v>
      </c>
    </row>
    <row r="2593" spans="1:10" x14ac:dyDescent="0.35">
      <c r="A2593" s="316"/>
      <c r="B2593" s="316"/>
      <c r="C2593" s="316"/>
      <c r="D2593" s="316"/>
      <c r="E2593" s="316" t="s">
        <v>278</v>
      </c>
      <c r="F2593" s="317">
        <v>3.45</v>
      </c>
      <c r="G2593" s="316"/>
      <c r="H2593" s="464" t="s">
        <v>279</v>
      </c>
      <c r="I2593" s="464"/>
      <c r="J2593" s="317">
        <v>20.03</v>
      </c>
    </row>
    <row r="2594" spans="1:10" ht="15" thickBot="1" x14ac:dyDescent="0.4">
      <c r="A2594" s="333"/>
      <c r="B2594" s="333"/>
      <c r="C2594" s="333"/>
      <c r="D2594" s="333"/>
      <c r="E2594" s="333"/>
      <c r="F2594" s="333"/>
      <c r="G2594" s="333"/>
      <c r="H2594" s="335"/>
      <c r="I2594" s="333"/>
      <c r="J2594" s="334"/>
    </row>
    <row r="2595" spans="1:10" ht="15" thickTop="1" x14ac:dyDescent="0.35">
      <c r="A2595" s="332"/>
      <c r="B2595" s="332"/>
      <c r="C2595" s="332"/>
      <c r="D2595" s="332"/>
      <c r="E2595" s="332"/>
      <c r="F2595" s="332"/>
      <c r="G2595" s="332"/>
      <c r="H2595" s="332"/>
      <c r="I2595" s="332"/>
      <c r="J2595" s="332"/>
    </row>
    <row r="2596" spans="1:10" x14ac:dyDescent="0.35">
      <c r="A2596" s="298" t="s">
        <v>1045</v>
      </c>
      <c r="B2596" s="300" t="s">
        <v>3</v>
      </c>
      <c r="C2596" s="298" t="s">
        <v>4</v>
      </c>
      <c r="D2596" s="298" t="s">
        <v>5</v>
      </c>
      <c r="E2596" s="461" t="s">
        <v>249</v>
      </c>
      <c r="F2596" s="461"/>
      <c r="G2596" s="299" t="s">
        <v>6</v>
      </c>
      <c r="H2596" s="300" t="s">
        <v>7</v>
      </c>
      <c r="I2596" s="300" t="s">
        <v>8</v>
      </c>
      <c r="J2596" s="300" t="s">
        <v>10</v>
      </c>
    </row>
    <row r="2597" spans="1:10" ht="50" x14ac:dyDescent="0.35">
      <c r="A2597" s="301" t="s">
        <v>246</v>
      </c>
      <c r="B2597" s="303" t="s">
        <v>1046</v>
      </c>
      <c r="C2597" s="301" t="s">
        <v>200</v>
      </c>
      <c r="D2597" s="301" t="s">
        <v>1047</v>
      </c>
      <c r="E2597" s="462" t="s">
        <v>2234</v>
      </c>
      <c r="F2597" s="462"/>
      <c r="G2597" s="302" t="s">
        <v>226</v>
      </c>
      <c r="H2597" s="305">
        <v>1</v>
      </c>
      <c r="I2597" s="304">
        <v>35.520000000000003</v>
      </c>
      <c r="J2597" s="304">
        <v>35.520000000000003</v>
      </c>
    </row>
    <row r="2598" spans="1:10" ht="25" x14ac:dyDescent="0.35">
      <c r="A2598" s="306" t="s">
        <v>251</v>
      </c>
      <c r="B2598" s="308" t="s">
        <v>1598</v>
      </c>
      <c r="C2598" s="306" t="s">
        <v>200</v>
      </c>
      <c r="D2598" s="306" t="s">
        <v>1599</v>
      </c>
      <c r="E2598" s="465" t="s">
        <v>254</v>
      </c>
      <c r="F2598" s="465"/>
      <c r="G2598" s="307" t="s">
        <v>201</v>
      </c>
      <c r="H2598" s="310">
        <v>0.1676</v>
      </c>
      <c r="I2598" s="309">
        <v>26.27</v>
      </c>
      <c r="J2598" s="309">
        <v>4.4000000000000004</v>
      </c>
    </row>
    <row r="2599" spans="1:10" ht="25" x14ac:dyDescent="0.35">
      <c r="A2599" s="306" t="s">
        <v>251</v>
      </c>
      <c r="B2599" s="308" t="s">
        <v>1596</v>
      </c>
      <c r="C2599" s="306" t="s">
        <v>200</v>
      </c>
      <c r="D2599" s="306" t="s">
        <v>1597</v>
      </c>
      <c r="E2599" s="465" t="s">
        <v>254</v>
      </c>
      <c r="F2599" s="465"/>
      <c r="G2599" s="307" t="s">
        <v>201</v>
      </c>
      <c r="H2599" s="310">
        <v>0.1676</v>
      </c>
      <c r="I2599" s="309">
        <v>33.799999999999997</v>
      </c>
      <c r="J2599" s="309">
        <v>5.66</v>
      </c>
    </row>
    <row r="2600" spans="1:10" ht="25" x14ac:dyDescent="0.35">
      <c r="A2600" s="311" t="s">
        <v>260</v>
      </c>
      <c r="B2600" s="313" t="s">
        <v>2314</v>
      </c>
      <c r="C2600" s="311" t="s">
        <v>200</v>
      </c>
      <c r="D2600" s="311" t="s">
        <v>2315</v>
      </c>
      <c r="E2600" s="463" t="s">
        <v>263</v>
      </c>
      <c r="F2600" s="463"/>
      <c r="G2600" s="312" t="s">
        <v>226</v>
      </c>
      <c r="H2600" s="315">
        <v>1</v>
      </c>
      <c r="I2600" s="314">
        <v>15.03</v>
      </c>
      <c r="J2600" s="314">
        <v>15.03</v>
      </c>
    </row>
    <row r="2601" spans="1:10" ht="25" x14ac:dyDescent="0.35">
      <c r="A2601" s="311" t="s">
        <v>260</v>
      </c>
      <c r="B2601" s="313" t="s">
        <v>2249</v>
      </c>
      <c r="C2601" s="311" t="s">
        <v>200</v>
      </c>
      <c r="D2601" s="311" t="s">
        <v>2250</v>
      </c>
      <c r="E2601" s="463" t="s">
        <v>263</v>
      </c>
      <c r="F2601" s="463"/>
      <c r="G2601" s="312" t="s">
        <v>226</v>
      </c>
      <c r="H2601" s="315">
        <v>3</v>
      </c>
      <c r="I2601" s="314">
        <v>2.4900000000000002</v>
      </c>
      <c r="J2601" s="314">
        <v>7.47</v>
      </c>
    </row>
    <row r="2602" spans="1:10" ht="37.5" x14ac:dyDescent="0.35">
      <c r="A2602" s="311" t="s">
        <v>260</v>
      </c>
      <c r="B2602" s="313" t="s">
        <v>2228</v>
      </c>
      <c r="C2602" s="311" t="s">
        <v>200</v>
      </c>
      <c r="D2602" s="311" t="s">
        <v>2229</v>
      </c>
      <c r="E2602" s="463" t="s">
        <v>263</v>
      </c>
      <c r="F2602" s="463"/>
      <c r="G2602" s="312" t="s">
        <v>226</v>
      </c>
      <c r="H2602" s="315">
        <v>0.1125</v>
      </c>
      <c r="I2602" s="314">
        <v>26.35</v>
      </c>
      <c r="J2602" s="314">
        <v>2.964375</v>
      </c>
    </row>
    <row r="2603" spans="1:10" x14ac:dyDescent="0.35">
      <c r="A2603" s="316"/>
      <c r="B2603" s="316"/>
      <c r="C2603" s="316"/>
      <c r="D2603" s="316"/>
      <c r="E2603" s="316" t="s">
        <v>275</v>
      </c>
      <c r="F2603" s="317">
        <v>7.02</v>
      </c>
      <c r="G2603" s="316" t="s">
        <v>276</v>
      </c>
      <c r="H2603" s="317">
        <v>0</v>
      </c>
      <c r="I2603" s="316" t="s">
        <v>277</v>
      </c>
      <c r="J2603" s="317">
        <v>7.02</v>
      </c>
    </row>
    <row r="2604" spans="1:10" x14ac:dyDescent="0.35">
      <c r="A2604" s="316"/>
      <c r="B2604" s="316"/>
      <c r="C2604" s="316"/>
      <c r="D2604" s="316"/>
      <c r="E2604" s="316" t="s">
        <v>278</v>
      </c>
      <c r="F2604" s="317">
        <v>7.39</v>
      </c>
      <c r="G2604" s="316"/>
      <c r="H2604" s="464" t="s">
        <v>279</v>
      </c>
      <c r="I2604" s="464"/>
      <c r="J2604" s="317">
        <v>42.91</v>
      </c>
    </row>
    <row r="2605" spans="1:10" ht="15" thickBot="1" x14ac:dyDescent="0.4">
      <c r="A2605" s="333"/>
      <c r="B2605" s="333"/>
      <c r="C2605" s="333"/>
      <c r="D2605" s="333"/>
      <c r="E2605" s="333"/>
      <c r="F2605" s="333"/>
      <c r="G2605" s="333"/>
      <c r="H2605" s="335"/>
      <c r="I2605" s="333"/>
      <c r="J2605" s="334"/>
    </row>
    <row r="2606" spans="1:10" ht="15" thickTop="1" x14ac:dyDescent="0.35">
      <c r="A2606" s="332"/>
      <c r="B2606" s="332"/>
      <c r="C2606" s="332"/>
      <c r="D2606" s="332"/>
      <c r="E2606" s="332"/>
      <c r="F2606" s="332"/>
      <c r="G2606" s="332"/>
      <c r="H2606" s="332"/>
      <c r="I2606" s="332"/>
      <c r="J2606" s="332"/>
    </row>
    <row r="2607" spans="1:10" x14ac:dyDescent="0.35">
      <c r="A2607" s="329" t="s">
        <v>1048</v>
      </c>
      <c r="B2607" s="329"/>
      <c r="C2607" s="329"/>
      <c r="D2607" s="329" t="s">
        <v>1049</v>
      </c>
      <c r="E2607" s="329"/>
      <c r="F2607" s="472"/>
      <c r="G2607" s="472"/>
      <c r="H2607" s="330"/>
      <c r="I2607" s="329"/>
      <c r="J2607" s="331">
        <v>45088.03</v>
      </c>
    </row>
    <row r="2608" spans="1:10" x14ac:dyDescent="0.35">
      <c r="A2608" s="298" t="s">
        <v>1050</v>
      </c>
      <c r="B2608" s="300" t="s">
        <v>3</v>
      </c>
      <c r="C2608" s="298" t="s">
        <v>4</v>
      </c>
      <c r="D2608" s="298" t="s">
        <v>5</v>
      </c>
      <c r="E2608" s="461" t="s">
        <v>249</v>
      </c>
      <c r="F2608" s="461"/>
      <c r="G2608" s="299" t="s">
        <v>6</v>
      </c>
      <c r="H2608" s="300" t="s">
        <v>7</v>
      </c>
      <c r="I2608" s="300" t="s">
        <v>8</v>
      </c>
      <c r="J2608" s="300" t="s">
        <v>10</v>
      </c>
    </row>
    <row r="2609" spans="1:10" ht="37.5" x14ac:dyDescent="0.35">
      <c r="A2609" s="301" t="s">
        <v>246</v>
      </c>
      <c r="B2609" s="303" t="s">
        <v>1051</v>
      </c>
      <c r="C2609" s="301" t="s">
        <v>214</v>
      </c>
      <c r="D2609" s="301" t="s">
        <v>1052</v>
      </c>
      <c r="E2609" s="462" t="s">
        <v>2086</v>
      </c>
      <c r="F2609" s="462"/>
      <c r="G2609" s="302" t="s">
        <v>226</v>
      </c>
      <c r="H2609" s="305">
        <v>1</v>
      </c>
      <c r="I2609" s="304">
        <v>834.77</v>
      </c>
      <c r="J2609" s="304">
        <v>834.77</v>
      </c>
    </row>
    <row r="2610" spans="1:10" ht="50" x14ac:dyDescent="0.35">
      <c r="A2610" s="306" t="s">
        <v>251</v>
      </c>
      <c r="B2610" s="308" t="s">
        <v>919</v>
      </c>
      <c r="C2610" s="306" t="s">
        <v>200</v>
      </c>
      <c r="D2610" s="306" t="s">
        <v>920</v>
      </c>
      <c r="E2610" s="465" t="s">
        <v>2195</v>
      </c>
      <c r="F2610" s="465"/>
      <c r="G2610" s="307" t="s">
        <v>226</v>
      </c>
      <c r="H2610" s="310">
        <v>1</v>
      </c>
      <c r="I2610" s="309">
        <v>653.38</v>
      </c>
      <c r="J2610" s="309">
        <v>653.38</v>
      </c>
    </row>
    <row r="2611" spans="1:10" x14ac:dyDescent="0.35">
      <c r="A2611" s="311" t="s">
        <v>260</v>
      </c>
      <c r="B2611" s="313" t="s">
        <v>2316</v>
      </c>
      <c r="C2611" s="311" t="s">
        <v>1803</v>
      </c>
      <c r="D2611" s="311" t="s">
        <v>2317</v>
      </c>
      <c r="E2611" s="463" t="s">
        <v>263</v>
      </c>
      <c r="F2611" s="463"/>
      <c r="G2611" s="312" t="s">
        <v>1834</v>
      </c>
      <c r="H2611" s="315">
        <v>1</v>
      </c>
      <c r="I2611" s="314">
        <v>181.39</v>
      </c>
      <c r="J2611" s="314">
        <v>181.39</v>
      </c>
    </row>
    <row r="2612" spans="1:10" x14ac:dyDescent="0.35">
      <c r="A2612" s="316"/>
      <c r="B2612" s="316"/>
      <c r="C2612" s="316"/>
      <c r="D2612" s="316"/>
      <c r="E2612" s="316" t="s">
        <v>275</v>
      </c>
      <c r="F2612" s="317">
        <v>278.33999999999997</v>
      </c>
      <c r="G2612" s="316" t="s">
        <v>276</v>
      </c>
      <c r="H2612" s="317">
        <v>0</v>
      </c>
      <c r="I2612" s="316" t="s">
        <v>277</v>
      </c>
      <c r="J2612" s="317">
        <v>278.33999999999997</v>
      </c>
    </row>
    <row r="2613" spans="1:10" x14ac:dyDescent="0.35">
      <c r="A2613" s="316"/>
      <c r="B2613" s="316"/>
      <c r="C2613" s="316"/>
      <c r="D2613" s="316"/>
      <c r="E2613" s="316" t="s">
        <v>278</v>
      </c>
      <c r="F2613" s="317">
        <v>173.71</v>
      </c>
      <c r="G2613" s="316"/>
      <c r="H2613" s="464" t="s">
        <v>279</v>
      </c>
      <c r="I2613" s="464"/>
      <c r="J2613" s="317">
        <v>1008.48</v>
      </c>
    </row>
    <row r="2614" spans="1:10" ht="15" thickBot="1" x14ac:dyDescent="0.4">
      <c r="A2614" s="333"/>
      <c r="B2614" s="333"/>
      <c r="C2614" s="333"/>
      <c r="D2614" s="333"/>
      <c r="E2614" s="333"/>
      <c r="F2614" s="333"/>
      <c r="G2614" s="333"/>
      <c r="H2614" s="335"/>
      <c r="I2614" s="333"/>
      <c r="J2614" s="334"/>
    </row>
    <row r="2615" spans="1:10" ht="15" thickTop="1" x14ac:dyDescent="0.35">
      <c r="A2615" s="332"/>
      <c r="B2615" s="332"/>
      <c r="C2615" s="332"/>
      <c r="D2615" s="332"/>
      <c r="E2615" s="332"/>
      <c r="F2615" s="332"/>
      <c r="G2615" s="332"/>
      <c r="H2615" s="332"/>
      <c r="I2615" s="332"/>
      <c r="J2615" s="332"/>
    </row>
    <row r="2616" spans="1:10" x14ac:dyDescent="0.35">
      <c r="A2616" s="298" t="s">
        <v>1053</v>
      </c>
      <c r="B2616" s="300" t="s">
        <v>3</v>
      </c>
      <c r="C2616" s="298" t="s">
        <v>4</v>
      </c>
      <c r="D2616" s="298" t="s">
        <v>5</v>
      </c>
      <c r="E2616" s="461" t="s">
        <v>249</v>
      </c>
      <c r="F2616" s="461"/>
      <c r="G2616" s="299" t="s">
        <v>6</v>
      </c>
      <c r="H2616" s="300" t="s">
        <v>7</v>
      </c>
      <c r="I2616" s="300" t="s">
        <v>8</v>
      </c>
      <c r="J2616" s="300" t="s">
        <v>10</v>
      </c>
    </row>
    <row r="2617" spans="1:10" ht="37.5" x14ac:dyDescent="0.35">
      <c r="A2617" s="301" t="s">
        <v>246</v>
      </c>
      <c r="B2617" s="303" t="s">
        <v>1054</v>
      </c>
      <c r="C2617" s="301" t="s">
        <v>214</v>
      </c>
      <c r="D2617" s="301" t="s">
        <v>1055</v>
      </c>
      <c r="E2617" s="462" t="s">
        <v>2086</v>
      </c>
      <c r="F2617" s="462"/>
      <c r="G2617" s="302" t="s">
        <v>226</v>
      </c>
      <c r="H2617" s="305">
        <v>1</v>
      </c>
      <c r="I2617" s="304">
        <v>636.48</v>
      </c>
      <c r="J2617" s="304">
        <v>636.48</v>
      </c>
    </row>
    <row r="2618" spans="1:10" ht="25" x14ac:dyDescent="0.35">
      <c r="A2618" s="306" t="s">
        <v>251</v>
      </c>
      <c r="B2618" s="308" t="s">
        <v>257</v>
      </c>
      <c r="C2618" s="306" t="s">
        <v>200</v>
      </c>
      <c r="D2618" s="306" t="s">
        <v>258</v>
      </c>
      <c r="E2618" s="465" t="s">
        <v>259</v>
      </c>
      <c r="F2618" s="465"/>
      <c r="G2618" s="307" t="s">
        <v>217</v>
      </c>
      <c r="H2618" s="310">
        <v>0.70399999999999996</v>
      </c>
      <c r="I2618" s="309">
        <v>102.09</v>
      </c>
      <c r="J2618" s="309">
        <v>71.87</v>
      </c>
    </row>
    <row r="2619" spans="1:10" ht="62.5" x14ac:dyDescent="0.35">
      <c r="A2619" s="306" t="s">
        <v>251</v>
      </c>
      <c r="B2619" s="308" t="s">
        <v>627</v>
      </c>
      <c r="C2619" s="306" t="s">
        <v>200</v>
      </c>
      <c r="D2619" s="306" t="s">
        <v>628</v>
      </c>
      <c r="E2619" s="465" t="s">
        <v>1969</v>
      </c>
      <c r="F2619" s="465"/>
      <c r="G2619" s="307" t="s">
        <v>205</v>
      </c>
      <c r="H2619" s="310">
        <v>2.4</v>
      </c>
      <c r="I2619" s="309">
        <v>30.56</v>
      </c>
      <c r="J2619" s="309">
        <v>73.34</v>
      </c>
    </row>
    <row r="2620" spans="1:10" ht="50" x14ac:dyDescent="0.35">
      <c r="A2620" s="306" t="s">
        <v>251</v>
      </c>
      <c r="B2620" s="308" t="s">
        <v>2318</v>
      </c>
      <c r="C2620" s="306" t="s">
        <v>200</v>
      </c>
      <c r="D2620" s="306" t="s">
        <v>2319</v>
      </c>
      <c r="E2620" s="465" t="s">
        <v>2320</v>
      </c>
      <c r="F2620" s="465"/>
      <c r="G2620" s="307" t="s">
        <v>205</v>
      </c>
      <c r="H2620" s="310">
        <v>2.8</v>
      </c>
      <c r="I2620" s="309">
        <v>160.94</v>
      </c>
      <c r="J2620" s="309">
        <v>450.63</v>
      </c>
    </row>
    <row r="2621" spans="1:10" ht="37.5" x14ac:dyDescent="0.35">
      <c r="A2621" s="306" t="s">
        <v>251</v>
      </c>
      <c r="B2621" s="308" t="s">
        <v>297</v>
      </c>
      <c r="C2621" s="306" t="s">
        <v>200</v>
      </c>
      <c r="D2621" s="306" t="s">
        <v>298</v>
      </c>
      <c r="E2621" s="465" t="s">
        <v>299</v>
      </c>
      <c r="F2621" s="465"/>
      <c r="G2621" s="307" t="s">
        <v>217</v>
      </c>
      <c r="H2621" s="310">
        <v>2.52E-2</v>
      </c>
      <c r="I2621" s="309">
        <v>616.82000000000005</v>
      </c>
      <c r="J2621" s="309">
        <v>15.54</v>
      </c>
    </row>
    <row r="2622" spans="1:10" ht="62.5" x14ac:dyDescent="0.35">
      <c r="A2622" s="306" t="s">
        <v>251</v>
      </c>
      <c r="B2622" s="308" t="s">
        <v>2321</v>
      </c>
      <c r="C2622" s="306" t="s">
        <v>200</v>
      </c>
      <c r="D2622" s="306" t="s">
        <v>2322</v>
      </c>
      <c r="E2622" s="465" t="s">
        <v>1966</v>
      </c>
      <c r="F2622" s="465"/>
      <c r="G2622" s="307" t="s">
        <v>205</v>
      </c>
      <c r="H2622" s="310">
        <v>2.4</v>
      </c>
      <c r="I2622" s="309">
        <v>10.46</v>
      </c>
      <c r="J2622" s="309">
        <v>25.1</v>
      </c>
    </row>
    <row r="2623" spans="1:10" x14ac:dyDescent="0.35">
      <c r="A2623" s="316"/>
      <c r="B2623" s="316"/>
      <c r="C2623" s="316"/>
      <c r="D2623" s="316"/>
      <c r="E2623" s="316" t="s">
        <v>275</v>
      </c>
      <c r="F2623" s="317">
        <v>284.73</v>
      </c>
      <c r="G2623" s="316" t="s">
        <v>276</v>
      </c>
      <c r="H2623" s="317">
        <v>0</v>
      </c>
      <c r="I2623" s="316" t="s">
        <v>277</v>
      </c>
      <c r="J2623" s="317">
        <v>284.73</v>
      </c>
    </row>
    <row r="2624" spans="1:10" x14ac:dyDescent="0.35">
      <c r="A2624" s="316"/>
      <c r="B2624" s="316"/>
      <c r="C2624" s="316"/>
      <c r="D2624" s="316"/>
      <c r="E2624" s="316" t="s">
        <v>278</v>
      </c>
      <c r="F2624" s="317">
        <v>132.44999999999999</v>
      </c>
      <c r="G2624" s="316"/>
      <c r="H2624" s="464" t="s">
        <v>279</v>
      </c>
      <c r="I2624" s="464"/>
      <c r="J2624" s="317">
        <v>768.93</v>
      </c>
    </row>
    <row r="2625" spans="1:10" ht="15" thickBot="1" x14ac:dyDescent="0.4">
      <c r="A2625" s="333"/>
      <c r="B2625" s="333"/>
      <c r="C2625" s="333"/>
      <c r="D2625" s="333"/>
      <c r="E2625" s="333"/>
      <c r="F2625" s="333"/>
      <c r="G2625" s="333"/>
      <c r="H2625" s="335"/>
      <c r="I2625" s="333"/>
      <c r="J2625" s="334"/>
    </row>
    <row r="2626" spans="1:10" ht="15" thickTop="1" x14ac:dyDescent="0.35">
      <c r="A2626" s="332"/>
      <c r="B2626" s="332"/>
      <c r="C2626" s="332"/>
      <c r="D2626" s="332"/>
      <c r="E2626" s="332"/>
      <c r="F2626" s="332"/>
      <c r="G2626" s="332"/>
      <c r="H2626" s="332"/>
      <c r="I2626" s="332"/>
      <c r="J2626" s="332"/>
    </row>
    <row r="2627" spans="1:10" x14ac:dyDescent="0.35">
      <c r="A2627" s="298" t="s">
        <v>1056</v>
      </c>
      <c r="B2627" s="300" t="s">
        <v>3</v>
      </c>
      <c r="C2627" s="298" t="s">
        <v>4</v>
      </c>
      <c r="D2627" s="298" t="s">
        <v>5</v>
      </c>
      <c r="E2627" s="461" t="s">
        <v>249</v>
      </c>
      <c r="F2627" s="461"/>
      <c r="G2627" s="299" t="s">
        <v>6</v>
      </c>
      <c r="H2627" s="300" t="s">
        <v>7</v>
      </c>
      <c r="I2627" s="300" t="s">
        <v>8</v>
      </c>
      <c r="J2627" s="300" t="s">
        <v>10</v>
      </c>
    </row>
    <row r="2628" spans="1:10" ht="37.5" x14ac:dyDescent="0.35">
      <c r="A2628" s="301" t="s">
        <v>246</v>
      </c>
      <c r="B2628" s="303" t="s">
        <v>943</v>
      </c>
      <c r="C2628" s="301" t="s">
        <v>200</v>
      </c>
      <c r="D2628" s="301" t="s">
        <v>944</v>
      </c>
      <c r="E2628" s="462" t="s">
        <v>2225</v>
      </c>
      <c r="F2628" s="462"/>
      <c r="G2628" s="302" t="s">
        <v>226</v>
      </c>
      <c r="H2628" s="305">
        <v>1</v>
      </c>
      <c r="I2628" s="304">
        <v>64.48</v>
      </c>
      <c r="J2628" s="304">
        <v>64.48</v>
      </c>
    </row>
    <row r="2629" spans="1:10" ht="25" x14ac:dyDescent="0.35">
      <c r="A2629" s="306" t="s">
        <v>251</v>
      </c>
      <c r="B2629" s="308" t="s">
        <v>256</v>
      </c>
      <c r="C2629" s="306" t="s">
        <v>200</v>
      </c>
      <c r="D2629" s="306" t="s">
        <v>247</v>
      </c>
      <c r="E2629" s="465" t="s">
        <v>254</v>
      </c>
      <c r="F2629" s="465"/>
      <c r="G2629" s="307" t="s">
        <v>201</v>
      </c>
      <c r="H2629" s="310">
        <v>8.0799999999999997E-2</v>
      </c>
      <c r="I2629" s="309">
        <v>25.81</v>
      </c>
      <c r="J2629" s="309">
        <v>2.08</v>
      </c>
    </row>
    <row r="2630" spans="1:10" ht="25" x14ac:dyDescent="0.35">
      <c r="A2630" s="306" t="s">
        <v>251</v>
      </c>
      <c r="B2630" s="308" t="s">
        <v>2226</v>
      </c>
      <c r="C2630" s="306" t="s">
        <v>200</v>
      </c>
      <c r="D2630" s="306" t="s">
        <v>2227</v>
      </c>
      <c r="E2630" s="465" t="s">
        <v>254</v>
      </c>
      <c r="F2630" s="465"/>
      <c r="G2630" s="307" t="s">
        <v>201</v>
      </c>
      <c r="H2630" s="310">
        <v>0.25240000000000001</v>
      </c>
      <c r="I2630" s="309">
        <v>30.52</v>
      </c>
      <c r="J2630" s="309">
        <v>7.7</v>
      </c>
    </row>
    <row r="2631" spans="1:10" ht="37.5" x14ac:dyDescent="0.35">
      <c r="A2631" s="311" t="s">
        <v>260</v>
      </c>
      <c r="B2631" s="313" t="s">
        <v>2228</v>
      </c>
      <c r="C2631" s="311" t="s">
        <v>200</v>
      </c>
      <c r="D2631" s="311" t="s">
        <v>2229</v>
      </c>
      <c r="E2631" s="463" t="s">
        <v>263</v>
      </c>
      <c r="F2631" s="463"/>
      <c r="G2631" s="312" t="s">
        <v>226</v>
      </c>
      <c r="H2631" s="315">
        <v>6.25E-2</v>
      </c>
      <c r="I2631" s="314">
        <v>26.35</v>
      </c>
      <c r="J2631" s="314">
        <v>1.6468750000000001</v>
      </c>
    </row>
    <row r="2632" spans="1:10" ht="25" x14ac:dyDescent="0.35">
      <c r="A2632" s="311" t="s">
        <v>260</v>
      </c>
      <c r="B2632" s="313" t="s">
        <v>2230</v>
      </c>
      <c r="C2632" s="311" t="s">
        <v>200</v>
      </c>
      <c r="D2632" s="311" t="s">
        <v>2231</v>
      </c>
      <c r="E2632" s="463" t="s">
        <v>263</v>
      </c>
      <c r="F2632" s="463"/>
      <c r="G2632" s="312" t="s">
        <v>226</v>
      </c>
      <c r="H2632" s="315">
        <v>1</v>
      </c>
      <c r="I2632" s="314">
        <v>49.74</v>
      </c>
      <c r="J2632" s="314">
        <v>49.74</v>
      </c>
    </row>
    <row r="2633" spans="1:10" ht="25" x14ac:dyDescent="0.35">
      <c r="A2633" s="311" t="s">
        <v>260</v>
      </c>
      <c r="B2633" s="313" t="s">
        <v>2232</v>
      </c>
      <c r="C2633" s="311" t="s">
        <v>200</v>
      </c>
      <c r="D2633" s="311" t="s">
        <v>2233</v>
      </c>
      <c r="E2633" s="463" t="s">
        <v>263</v>
      </c>
      <c r="F2633" s="463"/>
      <c r="G2633" s="312" t="s">
        <v>226</v>
      </c>
      <c r="H2633" s="315">
        <v>1</v>
      </c>
      <c r="I2633" s="314">
        <v>3.32</v>
      </c>
      <c r="J2633" s="314">
        <v>3.32</v>
      </c>
    </row>
    <row r="2634" spans="1:10" x14ac:dyDescent="0.35">
      <c r="A2634" s="316"/>
      <c r="B2634" s="316"/>
      <c r="C2634" s="316"/>
      <c r="D2634" s="316"/>
      <c r="E2634" s="316" t="s">
        <v>275</v>
      </c>
      <c r="F2634" s="317">
        <v>6.9</v>
      </c>
      <c r="G2634" s="316" t="s">
        <v>276</v>
      </c>
      <c r="H2634" s="317">
        <v>0</v>
      </c>
      <c r="I2634" s="316" t="s">
        <v>277</v>
      </c>
      <c r="J2634" s="317">
        <v>6.9</v>
      </c>
    </row>
    <row r="2635" spans="1:10" x14ac:dyDescent="0.35">
      <c r="A2635" s="316"/>
      <c r="B2635" s="316"/>
      <c r="C2635" s="316"/>
      <c r="D2635" s="316"/>
      <c r="E2635" s="316" t="s">
        <v>278</v>
      </c>
      <c r="F2635" s="317">
        <v>13.41</v>
      </c>
      <c r="G2635" s="316"/>
      <c r="H2635" s="464" t="s">
        <v>279</v>
      </c>
      <c r="I2635" s="464"/>
      <c r="J2635" s="317">
        <v>77.89</v>
      </c>
    </row>
    <row r="2636" spans="1:10" ht="15" thickBot="1" x14ac:dyDescent="0.4">
      <c r="A2636" s="333"/>
      <c r="B2636" s="333"/>
      <c r="C2636" s="333"/>
      <c r="D2636" s="333"/>
      <c r="E2636" s="333"/>
      <c r="F2636" s="333"/>
      <c r="G2636" s="333"/>
      <c r="H2636" s="335"/>
      <c r="I2636" s="333"/>
      <c r="J2636" s="334"/>
    </row>
    <row r="2637" spans="1:10" ht="15" thickTop="1" x14ac:dyDescent="0.35">
      <c r="A2637" s="332"/>
      <c r="B2637" s="332"/>
      <c r="C2637" s="332"/>
      <c r="D2637" s="332"/>
      <c r="E2637" s="332"/>
      <c r="F2637" s="332"/>
      <c r="G2637" s="332"/>
      <c r="H2637" s="332"/>
      <c r="I2637" s="332"/>
      <c r="J2637" s="332"/>
    </row>
    <row r="2638" spans="1:10" x14ac:dyDescent="0.35">
      <c r="A2638" s="298" t="s">
        <v>1057</v>
      </c>
      <c r="B2638" s="300" t="s">
        <v>3</v>
      </c>
      <c r="C2638" s="298" t="s">
        <v>4</v>
      </c>
      <c r="D2638" s="298" t="s">
        <v>5</v>
      </c>
      <c r="E2638" s="461" t="s">
        <v>249</v>
      </c>
      <c r="F2638" s="461"/>
      <c r="G2638" s="299" t="s">
        <v>6</v>
      </c>
      <c r="H2638" s="300" t="s">
        <v>7</v>
      </c>
      <c r="I2638" s="300" t="s">
        <v>8</v>
      </c>
      <c r="J2638" s="300" t="s">
        <v>10</v>
      </c>
    </row>
    <row r="2639" spans="1:10" ht="50" x14ac:dyDescent="0.35">
      <c r="A2639" s="301" t="s">
        <v>246</v>
      </c>
      <c r="B2639" s="303" t="s">
        <v>946</v>
      </c>
      <c r="C2639" s="301" t="s">
        <v>200</v>
      </c>
      <c r="D2639" s="301" t="s">
        <v>947</v>
      </c>
      <c r="E2639" s="462" t="s">
        <v>2234</v>
      </c>
      <c r="F2639" s="462"/>
      <c r="G2639" s="302" t="s">
        <v>226</v>
      </c>
      <c r="H2639" s="305">
        <v>1</v>
      </c>
      <c r="I2639" s="304">
        <v>43.18</v>
      </c>
      <c r="J2639" s="304">
        <v>43.18</v>
      </c>
    </row>
    <row r="2640" spans="1:10" ht="25" x14ac:dyDescent="0.35">
      <c r="A2640" s="306" t="s">
        <v>251</v>
      </c>
      <c r="B2640" s="308" t="s">
        <v>1596</v>
      </c>
      <c r="C2640" s="306" t="s">
        <v>200</v>
      </c>
      <c r="D2640" s="306" t="s">
        <v>1597</v>
      </c>
      <c r="E2640" s="465" t="s">
        <v>254</v>
      </c>
      <c r="F2640" s="465"/>
      <c r="G2640" s="307" t="s">
        <v>201</v>
      </c>
      <c r="H2640" s="310">
        <v>0.2172</v>
      </c>
      <c r="I2640" s="309">
        <v>33.799999999999997</v>
      </c>
      <c r="J2640" s="309">
        <v>7.34</v>
      </c>
    </row>
    <row r="2641" spans="1:10" ht="25" x14ac:dyDescent="0.35">
      <c r="A2641" s="306" t="s">
        <v>251</v>
      </c>
      <c r="B2641" s="308" t="s">
        <v>1598</v>
      </c>
      <c r="C2641" s="306" t="s">
        <v>200</v>
      </c>
      <c r="D2641" s="306" t="s">
        <v>1599</v>
      </c>
      <c r="E2641" s="465" t="s">
        <v>254</v>
      </c>
      <c r="F2641" s="465"/>
      <c r="G2641" s="307" t="s">
        <v>201</v>
      </c>
      <c r="H2641" s="310">
        <v>0.2172</v>
      </c>
      <c r="I2641" s="309">
        <v>26.27</v>
      </c>
      <c r="J2641" s="309">
        <v>5.7</v>
      </c>
    </row>
    <row r="2642" spans="1:10" ht="25" x14ac:dyDescent="0.35">
      <c r="A2642" s="311" t="s">
        <v>260</v>
      </c>
      <c r="B2642" s="313" t="s">
        <v>2235</v>
      </c>
      <c r="C2642" s="311" t="s">
        <v>200</v>
      </c>
      <c r="D2642" s="311" t="s">
        <v>2236</v>
      </c>
      <c r="E2642" s="463" t="s">
        <v>263</v>
      </c>
      <c r="F2642" s="463"/>
      <c r="G2642" s="312" t="s">
        <v>226</v>
      </c>
      <c r="H2642" s="315">
        <v>1</v>
      </c>
      <c r="I2642" s="314">
        <v>21.11</v>
      </c>
      <c r="J2642" s="314">
        <v>21.11</v>
      </c>
    </row>
    <row r="2643" spans="1:10" ht="37.5" x14ac:dyDescent="0.35">
      <c r="A2643" s="311" t="s">
        <v>260</v>
      </c>
      <c r="B2643" s="313" t="s">
        <v>2228</v>
      </c>
      <c r="C2643" s="311" t="s">
        <v>200</v>
      </c>
      <c r="D2643" s="311" t="s">
        <v>2229</v>
      </c>
      <c r="E2643" s="463" t="s">
        <v>263</v>
      </c>
      <c r="F2643" s="463"/>
      <c r="G2643" s="312" t="s">
        <v>226</v>
      </c>
      <c r="H2643" s="315">
        <v>0.115</v>
      </c>
      <c r="I2643" s="314">
        <v>26.35</v>
      </c>
      <c r="J2643" s="314">
        <v>3.0302500000000001</v>
      </c>
    </row>
    <row r="2644" spans="1:10" ht="25" x14ac:dyDescent="0.35">
      <c r="A2644" s="311" t="s">
        <v>260</v>
      </c>
      <c r="B2644" s="313" t="s">
        <v>2237</v>
      </c>
      <c r="C2644" s="311" t="s">
        <v>200</v>
      </c>
      <c r="D2644" s="311" t="s">
        <v>2238</v>
      </c>
      <c r="E2644" s="463" t="s">
        <v>263</v>
      </c>
      <c r="F2644" s="463"/>
      <c r="G2644" s="312" t="s">
        <v>226</v>
      </c>
      <c r="H2644" s="315">
        <v>2</v>
      </c>
      <c r="I2644" s="314">
        <v>3</v>
      </c>
      <c r="J2644" s="314">
        <v>6</v>
      </c>
    </row>
    <row r="2645" spans="1:10" x14ac:dyDescent="0.35">
      <c r="A2645" s="316"/>
      <c r="B2645" s="316"/>
      <c r="C2645" s="316"/>
      <c r="D2645" s="316"/>
      <c r="E2645" s="316" t="s">
        <v>275</v>
      </c>
      <c r="F2645" s="317">
        <v>9.09</v>
      </c>
      <c r="G2645" s="316" t="s">
        <v>276</v>
      </c>
      <c r="H2645" s="317">
        <v>0</v>
      </c>
      <c r="I2645" s="316" t="s">
        <v>277</v>
      </c>
      <c r="J2645" s="317">
        <v>9.09</v>
      </c>
    </row>
    <row r="2646" spans="1:10" x14ac:dyDescent="0.35">
      <c r="A2646" s="316"/>
      <c r="B2646" s="316"/>
      <c r="C2646" s="316"/>
      <c r="D2646" s="316"/>
      <c r="E2646" s="316" t="s">
        <v>278</v>
      </c>
      <c r="F2646" s="317">
        <v>8.98</v>
      </c>
      <c r="G2646" s="316"/>
      <c r="H2646" s="464" t="s">
        <v>279</v>
      </c>
      <c r="I2646" s="464"/>
      <c r="J2646" s="317">
        <v>52.16</v>
      </c>
    </row>
    <row r="2647" spans="1:10" ht="15" thickBot="1" x14ac:dyDescent="0.4">
      <c r="A2647" s="333"/>
      <c r="B2647" s="333"/>
      <c r="C2647" s="333"/>
      <c r="D2647" s="333"/>
      <c r="E2647" s="333"/>
      <c r="F2647" s="333"/>
      <c r="G2647" s="333"/>
      <c r="H2647" s="335"/>
      <c r="I2647" s="333"/>
      <c r="J2647" s="334"/>
    </row>
    <row r="2648" spans="1:10" ht="15" thickTop="1" x14ac:dyDescent="0.35">
      <c r="A2648" s="332"/>
      <c r="B2648" s="332"/>
      <c r="C2648" s="332"/>
      <c r="D2648" s="332"/>
      <c r="E2648" s="332"/>
      <c r="F2648" s="332"/>
      <c r="G2648" s="332"/>
      <c r="H2648" s="332"/>
      <c r="I2648" s="332"/>
      <c r="J2648" s="332"/>
    </row>
    <row r="2649" spans="1:10" x14ac:dyDescent="0.35">
      <c r="A2649" s="298" t="s">
        <v>1058</v>
      </c>
      <c r="B2649" s="300" t="s">
        <v>3</v>
      </c>
      <c r="C2649" s="298" t="s">
        <v>4</v>
      </c>
      <c r="D2649" s="298" t="s">
        <v>5</v>
      </c>
      <c r="E2649" s="461" t="s">
        <v>249</v>
      </c>
      <c r="F2649" s="461"/>
      <c r="G2649" s="299" t="s">
        <v>6</v>
      </c>
      <c r="H2649" s="300" t="s">
        <v>7</v>
      </c>
      <c r="I2649" s="300" t="s">
        <v>8</v>
      </c>
      <c r="J2649" s="300" t="s">
        <v>10</v>
      </c>
    </row>
    <row r="2650" spans="1:10" ht="50" x14ac:dyDescent="0.35">
      <c r="A2650" s="301" t="s">
        <v>246</v>
      </c>
      <c r="B2650" s="303" t="s">
        <v>1059</v>
      </c>
      <c r="C2650" s="301" t="s">
        <v>200</v>
      </c>
      <c r="D2650" s="301" t="s">
        <v>1060</v>
      </c>
      <c r="E2650" s="462" t="s">
        <v>2234</v>
      </c>
      <c r="F2650" s="462"/>
      <c r="G2650" s="302" t="s">
        <v>226</v>
      </c>
      <c r="H2650" s="305">
        <v>1</v>
      </c>
      <c r="I2650" s="304">
        <v>106.46</v>
      </c>
      <c r="J2650" s="304">
        <v>106.46</v>
      </c>
    </row>
    <row r="2651" spans="1:10" ht="25" x14ac:dyDescent="0.35">
      <c r="A2651" s="306" t="s">
        <v>251</v>
      </c>
      <c r="B2651" s="308" t="s">
        <v>1596</v>
      </c>
      <c r="C2651" s="306" t="s">
        <v>200</v>
      </c>
      <c r="D2651" s="306" t="s">
        <v>1597</v>
      </c>
      <c r="E2651" s="465" t="s">
        <v>254</v>
      </c>
      <c r="F2651" s="465"/>
      <c r="G2651" s="307" t="s">
        <v>201</v>
      </c>
      <c r="H2651" s="310">
        <v>0.36049999999999999</v>
      </c>
      <c r="I2651" s="309">
        <v>33.799999999999997</v>
      </c>
      <c r="J2651" s="309">
        <v>12.18</v>
      </c>
    </row>
    <row r="2652" spans="1:10" ht="25" x14ac:dyDescent="0.35">
      <c r="A2652" s="306" t="s">
        <v>251</v>
      </c>
      <c r="B2652" s="308" t="s">
        <v>1598</v>
      </c>
      <c r="C2652" s="306" t="s">
        <v>200</v>
      </c>
      <c r="D2652" s="306" t="s">
        <v>1599</v>
      </c>
      <c r="E2652" s="465" t="s">
        <v>254</v>
      </c>
      <c r="F2652" s="465"/>
      <c r="G2652" s="307" t="s">
        <v>201</v>
      </c>
      <c r="H2652" s="310">
        <v>0.36049999999999999</v>
      </c>
      <c r="I2652" s="309">
        <v>26.27</v>
      </c>
      <c r="J2652" s="309">
        <v>9.4700000000000006</v>
      </c>
    </row>
    <row r="2653" spans="1:10" ht="25" x14ac:dyDescent="0.35">
      <c r="A2653" s="311" t="s">
        <v>260</v>
      </c>
      <c r="B2653" s="313" t="s">
        <v>2323</v>
      </c>
      <c r="C2653" s="311" t="s">
        <v>200</v>
      </c>
      <c r="D2653" s="311" t="s">
        <v>2324</v>
      </c>
      <c r="E2653" s="463" t="s">
        <v>263</v>
      </c>
      <c r="F2653" s="463"/>
      <c r="G2653" s="312" t="s">
        <v>226</v>
      </c>
      <c r="H2653" s="315">
        <v>2</v>
      </c>
      <c r="I2653" s="314">
        <v>10.45</v>
      </c>
      <c r="J2653" s="314">
        <v>20.9</v>
      </c>
    </row>
    <row r="2654" spans="1:10" ht="25" x14ac:dyDescent="0.35">
      <c r="A2654" s="311" t="s">
        <v>260</v>
      </c>
      <c r="B2654" s="313" t="s">
        <v>2325</v>
      </c>
      <c r="C2654" s="311" t="s">
        <v>200</v>
      </c>
      <c r="D2654" s="311" t="s">
        <v>2326</v>
      </c>
      <c r="E2654" s="463" t="s">
        <v>263</v>
      </c>
      <c r="F2654" s="463"/>
      <c r="G2654" s="312" t="s">
        <v>226</v>
      </c>
      <c r="H2654" s="315">
        <v>1</v>
      </c>
      <c r="I2654" s="314">
        <v>59.3</v>
      </c>
      <c r="J2654" s="314">
        <v>59.3</v>
      </c>
    </row>
    <row r="2655" spans="1:10" ht="37.5" x14ac:dyDescent="0.35">
      <c r="A2655" s="311" t="s">
        <v>260</v>
      </c>
      <c r="B2655" s="313" t="s">
        <v>2228</v>
      </c>
      <c r="C2655" s="311" t="s">
        <v>200</v>
      </c>
      <c r="D2655" s="311" t="s">
        <v>2229</v>
      </c>
      <c r="E2655" s="463" t="s">
        <v>263</v>
      </c>
      <c r="F2655" s="463"/>
      <c r="G2655" s="312" t="s">
        <v>226</v>
      </c>
      <c r="H2655" s="315">
        <v>0.17499999999999999</v>
      </c>
      <c r="I2655" s="314">
        <v>26.35</v>
      </c>
      <c r="J2655" s="314">
        <v>4.6112500000000001</v>
      </c>
    </row>
    <row r="2656" spans="1:10" x14ac:dyDescent="0.35">
      <c r="A2656" s="316"/>
      <c r="B2656" s="316"/>
      <c r="C2656" s="316"/>
      <c r="D2656" s="316"/>
      <c r="E2656" s="316" t="s">
        <v>275</v>
      </c>
      <c r="F2656" s="317">
        <v>15.1</v>
      </c>
      <c r="G2656" s="316" t="s">
        <v>276</v>
      </c>
      <c r="H2656" s="317">
        <v>0</v>
      </c>
      <c r="I2656" s="316" t="s">
        <v>277</v>
      </c>
      <c r="J2656" s="317">
        <v>15.1</v>
      </c>
    </row>
    <row r="2657" spans="1:10" x14ac:dyDescent="0.35">
      <c r="A2657" s="316"/>
      <c r="B2657" s="316"/>
      <c r="C2657" s="316"/>
      <c r="D2657" s="316"/>
      <c r="E2657" s="316" t="s">
        <v>278</v>
      </c>
      <c r="F2657" s="317">
        <v>22.15</v>
      </c>
      <c r="G2657" s="316"/>
      <c r="H2657" s="464" t="s">
        <v>279</v>
      </c>
      <c r="I2657" s="464"/>
      <c r="J2657" s="317">
        <v>128.61000000000001</v>
      </c>
    </row>
    <row r="2658" spans="1:10" ht="15" thickBot="1" x14ac:dyDescent="0.4">
      <c r="A2658" s="333"/>
      <c r="B2658" s="333"/>
      <c r="C2658" s="333"/>
      <c r="D2658" s="333"/>
      <c r="E2658" s="333"/>
      <c r="F2658" s="333"/>
      <c r="G2658" s="333"/>
      <c r="H2658" s="335"/>
      <c r="I2658" s="333"/>
      <c r="J2658" s="334"/>
    </row>
    <row r="2659" spans="1:10" ht="15" thickTop="1" x14ac:dyDescent="0.35">
      <c r="A2659" s="332"/>
      <c r="B2659" s="332"/>
      <c r="C2659" s="332"/>
      <c r="D2659" s="332"/>
      <c r="E2659" s="332"/>
      <c r="F2659" s="332"/>
      <c r="G2659" s="332"/>
      <c r="H2659" s="332"/>
      <c r="I2659" s="332"/>
      <c r="J2659" s="332"/>
    </row>
    <row r="2660" spans="1:10" x14ac:dyDescent="0.35">
      <c r="A2660" s="298" t="s">
        <v>1061</v>
      </c>
      <c r="B2660" s="300" t="s">
        <v>3</v>
      </c>
      <c r="C2660" s="298" t="s">
        <v>4</v>
      </c>
      <c r="D2660" s="298" t="s">
        <v>5</v>
      </c>
      <c r="E2660" s="461" t="s">
        <v>249</v>
      </c>
      <c r="F2660" s="461"/>
      <c r="G2660" s="299" t="s">
        <v>6</v>
      </c>
      <c r="H2660" s="300" t="s">
        <v>7</v>
      </c>
      <c r="I2660" s="300" t="s">
        <v>8</v>
      </c>
      <c r="J2660" s="300" t="s">
        <v>10</v>
      </c>
    </row>
    <row r="2661" spans="1:10" ht="50" x14ac:dyDescent="0.35">
      <c r="A2661" s="301" t="s">
        <v>246</v>
      </c>
      <c r="B2661" s="303" t="s">
        <v>976</v>
      </c>
      <c r="C2661" s="301" t="s">
        <v>200</v>
      </c>
      <c r="D2661" s="301" t="s">
        <v>977</v>
      </c>
      <c r="E2661" s="462" t="s">
        <v>2234</v>
      </c>
      <c r="F2661" s="462"/>
      <c r="G2661" s="302" t="s">
        <v>226</v>
      </c>
      <c r="H2661" s="305">
        <v>1</v>
      </c>
      <c r="I2661" s="304">
        <v>50.69</v>
      </c>
      <c r="J2661" s="304">
        <v>50.69</v>
      </c>
    </row>
    <row r="2662" spans="1:10" ht="25" x14ac:dyDescent="0.35">
      <c r="A2662" s="306" t="s">
        <v>251</v>
      </c>
      <c r="B2662" s="308" t="s">
        <v>1596</v>
      </c>
      <c r="C2662" s="306" t="s">
        <v>200</v>
      </c>
      <c r="D2662" s="306" t="s">
        <v>1597</v>
      </c>
      <c r="E2662" s="465" t="s">
        <v>254</v>
      </c>
      <c r="F2662" s="465"/>
      <c r="G2662" s="307" t="s">
        <v>201</v>
      </c>
      <c r="H2662" s="310">
        <v>0.25679999999999997</v>
      </c>
      <c r="I2662" s="309">
        <v>33.799999999999997</v>
      </c>
      <c r="J2662" s="309">
        <v>8.67</v>
      </c>
    </row>
    <row r="2663" spans="1:10" ht="25" x14ac:dyDescent="0.35">
      <c r="A2663" s="306" t="s">
        <v>251</v>
      </c>
      <c r="B2663" s="308" t="s">
        <v>1598</v>
      </c>
      <c r="C2663" s="306" t="s">
        <v>200</v>
      </c>
      <c r="D2663" s="306" t="s">
        <v>1599</v>
      </c>
      <c r="E2663" s="465" t="s">
        <v>254</v>
      </c>
      <c r="F2663" s="465"/>
      <c r="G2663" s="307" t="s">
        <v>201</v>
      </c>
      <c r="H2663" s="310">
        <v>0.25679999999999997</v>
      </c>
      <c r="I2663" s="309">
        <v>26.27</v>
      </c>
      <c r="J2663" s="309">
        <v>6.74</v>
      </c>
    </row>
    <row r="2664" spans="1:10" ht="25" x14ac:dyDescent="0.35">
      <c r="A2664" s="311" t="s">
        <v>260</v>
      </c>
      <c r="B2664" s="313" t="s">
        <v>2237</v>
      </c>
      <c r="C2664" s="311" t="s">
        <v>200</v>
      </c>
      <c r="D2664" s="311" t="s">
        <v>2238</v>
      </c>
      <c r="E2664" s="463" t="s">
        <v>263</v>
      </c>
      <c r="F2664" s="463"/>
      <c r="G2664" s="312" t="s">
        <v>226</v>
      </c>
      <c r="H2664" s="315">
        <v>3</v>
      </c>
      <c r="I2664" s="314">
        <v>3</v>
      </c>
      <c r="J2664" s="314">
        <v>9</v>
      </c>
    </row>
    <row r="2665" spans="1:10" ht="37.5" x14ac:dyDescent="0.35">
      <c r="A2665" s="311" t="s">
        <v>260</v>
      </c>
      <c r="B2665" s="313" t="s">
        <v>2228</v>
      </c>
      <c r="C2665" s="311" t="s">
        <v>200</v>
      </c>
      <c r="D2665" s="311" t="s">
        <v>2229</v>
      </c>
      <c r="E2665" s="463" t="s">
        <v>263</v>
      </c>
      <c r="F2665" s="463"/>
      <c r="G2665" s="312" t="s">
        <v>226</v>
      </c>
      <c r="H2665" s="315">
        <v>0.17249999999999999</v>
      </c>
      <c r="I2665" s="314">
        <v>26.35</v>
      </c>
      <c r="J2665" s="314">
        <v>4.5453749999999999</v>
      </c>
    </row>
    <row r="2666" spans="1:10" ht="25" x14ac:dyDescent="0.35">
      <c r="A2666" s="311" t="s">
        <v>260</v>
      </c>
      <c r="B2666" s="313" t="s">
        <v>2261</v>
      </c>
      <c r="C2666" s="311" t="s">
        <v>200</v>
      </c>
      <c r="D2666" s="311" t="s">
        <v>2262</v>
      </c>
      <c r="E2666" s="463" t="s">
        <v>263</v>
      </c>
      <c r="F2666" s="463"/>
      <c r="G2666" s="312" t="s">
        <v>226</v>
      </c>
      <c r="H2666" s="315">
        <v>1</v>
      </c>
      <c r="I2666" s="314">
        <v>21.74</v>
      </c>
      <c r="J2666" s="314">
        <v>21.74</v>
      </c>
    </row>
    <row r="2667" spans="1:10" x14ac:dyDescent="0.35">
      <c r="A2667" s="316"/>
      <c r="B2667" s="316"/>
      <c r="C2667" s="316"/>
      <c r="D2667" s="316"/>
      <c r="E2667" s="316" t="s">
        <v>275</v>
      </c>
      <c r="F2667" s="317">
        <v>10.75</v>
      </c>
      <c r="G2667" s="316" t="s">
        <v>276</v>
      </c>
      <c r="H2667" s="317">
        <v>0</v>
      </c>
      <c r="I2667" s="316" t="s">
        <v>277</v>
      </c>
      <c r="J2667" s="317">
        <v>10.75</v>
      </c>
    </row>
    <row r="2668" spans="1:10" x14ac:dyDescent="0.35">
      <c r="A2668" s="316"/>
      <c r="B2668" s="316"/>
      <c r="C2668" s="316"/>
      <c r="D2668" s="316"/>
      <c r="E2668" s="316" t="s">
        <v>278</v>
      </c>
      <c r="F2668" s="317">
        <v>10.54</v>
      </c>
      <c r="G2668" s="316"/>
      <c r="H2668" s="464" t="s">
        <v>279</v>
      </c>
      <c r="I2668" s="464"/>
      <c r="J2668" s="317">
        <v>61.23</v>
      </c>
    </row>
    <row r="2669" spans="1:10" ht="15" thickBot="1" x14ac:dyDescent="0.4">
      <c r="A2669" s="333"/>
      <c r="B2669" s="333"/>
      <c r="C2669" s="333"/>
      <c r="D2669" s="333"/>
      <c r="E2669" s="333"/>
      <c r="F2669" s="333"/>
      <c r="G2669" s="333"/>
      <c r="H2669" s="335"/>
      <c r="I2669" s="333"/>
      <c r="J2669" s="334"/>
    </row>
    <row r="2670" spans="1:10" ht="15" thickTop="1" x14ac:dyDescent="0.35">
      <c r="A2670" s="332"/>
      <c r="B2670" s="332"/>
      <c r="C2670" s="332"/>
      <c r="D2670" s="332"/>
      <c r="E2670" s="332"/>
      <c r="F2670" s="332"/>
      <c r="G2670" s="332"/>
      <c r="H2670" s="332"/>
      <c r="I2670" s="332"/>
      <c r="J2670" s="332"/>
    </row>
    <row r="2671" spans="1:10" x14ac:dyDescent="0.35">
      <c r="A2671" s="298" t="s">
        <v>1062</v>
      </c>
      <c r="B2671" s="300" t="s">
        <v>3</v>
      </c>
      <c r="C2671" s="298" t="s">
        <v>4</v>
      </c>
      <c r="D2671" s="298" t="s">
        <v>5</v>
      </c>
      <c r="E2671" s="461" t="s">
        <v>249</v>
      </c>
      <c r="F2671" s="461"/>
      <c r="G2671" s="299" t="s">
        <v>6</v>
      </c>
      <c r="H2671" s="300" t="s">
        <v>7</v>
      </c>
      <c r="I2671" s="300" t="s">
        <v>8</v>
      </c>
      <c r="J2671" s="300" t="s">
        <v>10</v>
      </c>
    </row>
    <row r="2672" spans="1:10" ht="50" x14ac:dyDescent="0.35">
      <c r="A2672" s="301" t="s">
        <v>246</v>
      </c>
      <c r="B2672" s="303" t="s">
        <v>1063</v>
      </c>
      <c r="C2672" s="301" t="s">
        <v>200</v>
      </c>
      <c r="D2672" s="301" t="s">
        <v>1064</v>
      </c>
      <c r="E2672" s="462" t="s">
        <v>2271</v>
      </c>
      <c r="F2672" s="462"/>
      <c r="G2672" s="302" t="s">
        <v>226</v>
      </c>
      <c r="H2672" s="305">
        <v>1</v>
      </c>
      <c r="I2672" s="304">
        <v>32.78</v>
      </c>
      <c r="J2672" s="304">
        <v>32.78</v>
      </c>
    </row>
    <row r="2673" spans="1:10" ht="25" x14ac:dyDescent="0.35">
      <c r="A2673" s="306" t="s">
        <v>251</v>
      </c>
      <c r="B2673" s="308" t="s">
        <v>1596</v>
      </c>
      <c r="C2673" s="306" t="s">
        <v>200</v>
      </c>
      <c r="D2673" s="306" t="s">
        <v>1597</v>
      </c>
      <c r="E2673" s="465" t="s">
        <v>254</v>
      </c>
      <c r="F2673" s="465"/>
      <c r="G2673" s="307" t="s">
        <v>201</v>
      </c>
      <c r="H2673" s="310">
        <v>0.18190000000000001</v>
      </c>
      <c r="I2673" s="309">
        <v>33.799999999999997</v>
      </c>
      <c r="J2673" s="309">
        <v>6.14</v>
      </c>
    </row>
    <row r="2674" spans="1:10" ht="25" x14ac:dyDescent="0.35">
      <c r="A2674" s="306" t="s">
        <v>251</v>
      </c>
      <c r="B2674" s="308" t="s">
        <v>1598</v>
      </c>
      <c r="C2674" s="306" t="s">
        <v>200</v>
      </c>
      <c r="D2674" s="306" t="s">
        <v>1599</v>
      </c>
      <c r="E2674" s="465" t="s">
        <v>254</v>
      </c>
      <c r="F2674" s="465"/>
      <c r="G2674" s="307" t="s">
        <v>201</v>
      </c>
      <c r="H2674" s="310">
        <v>0.18190000000000001</v>
      </c>
      <c r="I2674" s="309">
        <v>26.27</v>
      </c>
      <c r="J2674" s="309">
        <v>4.7699999999999996</v>
      </c>
    </row>
    <row r="2675" spans="1:10" x14ac:dyDescent="0.35">
      <c r="A2675" s="311" t="s">
        <v>260</v>
      </c>
      <c r="B2675" s="313" t="s">
        <v>2117</v>
      </c>
      <c r="C2675" s="311" t="s">
        <v>200</v>
      </c>
      <c r="D2675" s="311" t="s">
        <v>2118</v>
      </c>
      <c r="E2675" s="463" t="s">
        <v>263</v>
      </c>
      <c r="F2675" s="463"/>
      <c r="G2675" s="312" t="s">
        <v>226</v>
      </c>
      <c r="H2675" s="315">
        <v>5.0999999999999997E-2</v>
      </c>
      <c r="I2675" s="314">
        <v>2.08</v>
      </c>
      <c r="J2675" s="314">
        <v>0.10607999999999999</v>
      </c>
    </row>
    <row r="2676" spans="1:10" ht="25" x14ac:dyDescent="0.35">
      <c r="A2676" s="311" t="s">
        <v>260</v>
      </c>
      <c r="B2676" s="313" t="s">
        <v>2124</v>
      </c>
      <c r="C2676" s="311" t="s">
        <v>200</v>
      </c>
      <c r="D2676" s="311" t="s">
        <v>2125</v>
      </c>
      <c r="E2676" s="463" t="s">
        <v>263</v>
      </c>
      <c r="F2676" s="463"/>
      <c r="G2676" s="312" t="s">
        <v>226</v>
      </c>
      <c r="H2676" s="315">
        <v>2.4500000000000001E-2</v>
      </c>
      <c r="I2676" s="314">
        <v>63.86</v>
      </c>
      <c r="J2676" s="314">
        <v>1.56457</v>
      </c>
    </row>
    <row r="2677" spans="1:10" ht="25" x14ac:dyDescent="0.35">
      <c r="A2677" s="311" t="s">
        <v>260</v>
      </c>
      <c r="B2677" s="313" t="s">
        <v>2121</v>
      </c>
      <c r="C2677" s="311" t="s">
        <v>200</v>
      </c>
      <c r="D2677" s="311" t="s">
        <v>2122</v>
      </c>
      <c r="E2677" s="463" t="s">
        <v>263</v>
      </c>
      <c r="F2677" s="463"/>
      <c r="G2677" s="312" t="s">
        <v>226</v>
      </c>
      <c r="H2677" s="315">
        <v>0.04</v>
      </c>
      <c r="I2677" s="314">
        <v>72.349999999999994</v>
      </c>
      <c r="J2677" s="314">
        <v>2.8940000000000001</v>
      </c>
    </row>
    <row r="2678" spans="1:10" ht="25" x14ac:dyDescent="0.35">
      <c r="A2678" s="311" t="s">
        <v>260</v>
      </c>
      <c r="B2678" s="313" t="s">
        <v>2278</v>
      </c>
      <c r="C2678" s="311" t="s">
        <v>200</v>
      </c>
      <c r="D2678" s="311" t="s">
        <v>2279</v>
      </c>
      <c r="E2678" s="463" t="s">
        <v>263</v>
      </c>
      <c r="F2678" s="463"/>
      <c r="G2678" s="312" t="s">
        <v>226</v>
      </c>
      <c r="H2678" s="315">
        <v>1</v>
      </c>
      <c r="I2678" s="314">
        <v>3.52</v>
      </c>
      <c r="J2678" s="314">
        <v>3.52</v>
      </c>
    </row>
    <row r="2679" spans="1:10" ht="37.5" x14ac:dyDescent="0.35">
      <c r="A2679" s="311" t="s">
        <v>260</v>
      </c>
      <c r="B2679" s="313" t="s">
        <v>2228</v>
      </c>
      <c r="C2679" s="311" t="s">
        <v>200</v>
      </c>
      <c r="D2679" s="311" t="s">
        <v>2229</v>
      </c>
      <c r="E2679" s="463" t="s">
        <v>263</v>
      </c>
      <c r="F2679" s="463"/>
      <c r="G2679" s="312" t="s">
        <v>226</v>
      </c>
      <c r="H2679" s="315">
        <v>5.7500000000000002E-2</v>
      </c>
      <c r="I2679" s="314">
        <v>26.35</v>
      </c>
      <c r="J2679" s="314">
        <v>1.5151250000000001</v>
      </c>
    </row>
    <row r="2680" spans="1:10" ht="25" x14ac:dyDescent="0.35">
      <c r="A2680" s="311" t="s">
        <v>260</v>
      </c>
      <c r="B2680" s="313" t="s">
        <v>2327</v>
      </c>
      <c r="C2680" s="311" t="s">
        <v>200</v>
      </c>
      <c r="D2680" s="311" t="s">
        <v>2328</v>
      </c>
      <c r="E2680" s="463" t="s">
        <v>263</v>
      </c>
      <c r="F2680" s="463"/>
      <c r="G2680" s="312" t="s">
        <v>226</v>
      </c>
      <c r="H2680" s="315">
        <v>1</v>
      </c>
      <c r="I2680" s="314">
        <v>12.29</v>
      </c>
      <c r="J2680" s="314">
        <v>12.29</v>
      </c>
    </row>
    <row r="2681" spans="1:10" x14ac:dyDescent="0.35">
      <c r="A2681" s="316"/>
      <c r="B2681" s="316"/>
      <c r="C2681" s="316"/>
      <c r="D2681" s="316"/>
      <c r="E2681" s="316" t="s">
        <v>275</v>
      </c>
      <c r="F2681" s="317">
        <v>7.61</v>
      </c>
      <c r="G2681" s="316" t="s">
        <v>276</v>
      </c>
      <c r="H2681" s="317">
        <v>0</v>
      </c>
      <c r="I2681" s="316" t="s">
        <v>277</v>
      </c>
      <c r="J2681" s="317">
        <v>7.61</v>
      </c>
    </row>
    <row r="2682" spans="1:10" x14ac:dyDescent="0.35">
      <c r="A2682" s="316"/>
      <c r="B2682" s="316"/>
      <c r="C2682" s="316"/>
      <c r="D2682" s="316"/>
      <c r="E2682" s="316" t="s">
        <v>278</v>
      </c>
      <c r="F2682" s="317">
        <v>6.82</v>
      </c>
      <c r="G2682" s="316"/>
      <c r="H2682" s="464" t="s">
        <v>279</v>
      </c>
      <c r="I2682" s="464"/>
      <c r="J2682" s="317">
        <v>39.6</v>
      </c>
    </row>
    <row r="2683" spans="1:10" ht="15" thickBot="1" x14ac:dyDescent="0.4">
      <c r="A2683" s="333"/>
      <c r="B2683" s="333"/>
      <c r="C2683" s="333"/>
      <c r="D2683" s="333"/>
      <c r="E2683" s="333"/>
      <c r="F2683" s="333"/>
      <c r="G2683" s="333"/>
      <c r="H2683" s="335"/>
      <c r="I2683" s="333"/>
      <c r="J2683" s="334"/>
    </row>
    <row r="2684" spans="1:10" ht="15" thickTop="1" x14ac:dyDescent="0.35">
      <c r="A2684" s="332"/>
      <c r="B2684" s="332"/>
      <c r="C2684" s="332"/>
      <c r="D2684" s="332"/>
      <c r="E2684" s="332"/>
      <c r="F2684" s="332"/>
      <c r="G2684" s="332"/>
      <c r="H2684" s="332"/>
      <c r="I2684" s="332"/>
      <c r="J2684" s="332"/>
    </row>
    <row r="2685" spans="1:10" x14ac:dyDescent="0.35">
      <c r="A2685" s="298" t="s">
        <v>1065</v>
      </c>
      <c r="B2685" s="300" t="s">
        <v>3</v>
      </c>
      <c r="C2685" s="298" t="s">
        <v>4</v>
      </c>
      <c r="D2685" s="298" t="s">
        <v>5</v>
      </c>
      <c r="E2685" s="461" t="s">
        <v>249</v>
      </c>
      <c r="F2685" s="461"/>
      <c r="G2685" s="299" t="s">
        <v>6</v>
      </c>
      <c r="H2685" s="300" t="s">
        <v>7</v>
      </c>
      <c r="I2685" s="300" t="s">
        <v>8</v>
      </c>
      <c r="J2685" s="300" t="s">
        <v>10</v>
      </c>
    </row>
    <row r="2686" spans="1:10" ht="25" x14ac:dyDescent="0.35">
      <c r="A2686" s="301" t="s">
        <v>246</v>
      </c>
      <c r="B2686" s="303" t="s">
        <v>1066</v>
      </c>
      <c r="C2686" s="301" t="s">
        <v>214</v>
      </c>
      <c r="D2686" s="301" t="s">
        <v>1067</v>
      </c>
      <c r="E2686" s="462" t="s">
        <v>2086</v>
      </c>
      <c r="F2686" s="462"/>
      <c r="G2686" s="302" t="s">
        <v>226</v>
      </c>
      <c r="H2686" s="305">
        <v>1</v>
      </c>
      <c r="I2686" s="304">
        <v>110.4</v>
      </c>
      <c r="J2686" s="304">
        <v>110.4</v>
      </c>
    </row>
    <row r="2687" spans="1:10" ht="25" x14ac:dyDescent="0.35">
      <c r="A2687" s="306" t="s">
        <v>251</v>
      </c>
      <c r="B2687" s="308" t="s">
        <v>1596</v>
      </c>
      <c r="C2687" s="306" t="s">
        <v>200</v>
      </c>
      <c r="D2687" s="306" t="s">
        <v>1597</v>
      </c>
      <c r="E2687" s="465" t="s">
        <v>254</v>
      </c>
      <c r="F2687" s="465"/>
      <c r="G2687" s="307" t="s">
        <v>201</v>
      </c>
      <c r="H2687" s="310">
        <v>0.27</v>
      </c>
      <c r="I2687" s="309">
        <v>33.799999999999997</v>
      </c>
      <c r="J2687" s="309">
        <v>9.1199999999999992</v>
      </c>
    </row>
    <row r="2688" spans="1:10" ht="25" x14ac:dyDescent="0.35">
      <c r="A2688" s="306" t="s">
        <v>251</v>
      </c>
      <c r="B2688" s="308" t="s">
        <v>256</v>
      </c>
      <c r="C2688" s="306" t="s">
        <v>200</v>
      </c>
      <c r="D2688" s="306" t="s">
        <v>247</v>
      </c>
      <c r="E2688" s="465" t="s">
        <v>254</v>
      </c>
      <c r="F2688" s="465"/>
      <c r="G2688" s="307" t="s">
        <v>201</v>
      </c>
      <c r="H2688" s="310">
        <v>0.27</v>
      </c>
      <c r="I2688" s="309">
        <v>25.81</v>
      </c>
      <c r="J2688" s="309">
        <v>6.96</v>
      </c>
    </row>
    <row r="2689" spans="1:10" ht="25" x14ac:dyDescent="0.35">
      <c r="A2689" s="311" t="s">
        <v>260</v>
      </c>
      <c r="B2689" s="313" t="s">
        <v>2329</v>
      </c>
      <c r="C2689" s="311" t="s">
        <v>200</v>
      </c>
      <c r="D2689" s="311" t="s">
        <v>2330</v>
      </c>
      <c r="E2689" s="463" t="s">
        <v>263</v>
      </c>
      <c r="F2689" s="463"/>
      <c r="G2689" s="312" t="s">
        <v>226</v>
      </c>
      <c r="H2689" s="315">
        <v>1</v>
      </c>
      <c r="I2689" s="314">
        <v>15.85</v>
      </c>
      <c r="J2689" s="314">
        <v>15.85</v>
      </c>
    </row>
    <row r="2690" spans="1:10" x14ac:dyDescent="0.35">
      <c r="A2690" s="311" t="s">
        <v>260</v>
      </c>
      <c r="B2690" s="313" t="s">
        <v>2331</v>
      </c>
      <c r="C2690" s="311" t="s">
        <v>1803</v>
      </c>
      <c r="D2690" s="311" t="s">
        <v>2332</v>
      </c>
      <c r="E2690" s="463" t="s">
        <v>263</v>
      </c>
      <c r="F2690" s="463"/>
      <c r="G2690" s="312" t="s">
        <v>1834</v>
      </c>
      <c r="H2690" s="315">
        <v>1</v>
      </c>
      <c r="I2690" s="314">
        <v>69.28</v>
      </c>
      <c r="J2690" s="314">
        <v>69.28</v>
      </c>
    </row>
    <row r="2691" spans="1:10" x14ac:dyDescent="0.35">
      <c r="A2691" s="311" t="s">
        <v>260</v>
      </c>
      <c r="B2691" s="313" t="s">
        <v>2293</v>
      </c>
      <c r="C2691" s="311" t="s">
        <v>1803</v>
      </c>
      <c r="D2691" s="311" t="s">
        <v>2294</v>
      </c>
      <c r="E2691" s="463" t="s">
        <v>263</v>
      </c>
      <c r="F2691" s="463"/>
      <c r="G2691" s="312" t="s">
        <v>2295</v>
      </c>
      <c r="H2691" s="315">
        <v>0.08</v>
      </c>
      <c r="I2691" s="314">
        <v>69.739999999999995</v>
      </c>
      <c r="J2691" s="314">
        <v>5.5792000000000002</v>
      </c>
    </row>
    <row r="2692" spans="1:10" x14ac:dyDescent="0.35">
      <c r="A2692" s="311" t="s">
        <v>260</v>
      </c>
      <c r="B2692" s="313" t="s">
        <v>2298</v>
      </c>
      <c r="C2692" s="311" t="s">
        <v>1803</v>
      </c>
      <c r="D2692" s="311" t="s">
        <v>2299</v>
      </c>
      <c r="E2692" s="463" t="s">
        <v>263</v>
      </c>
      <c r="F2692" s="463"/>
      <c r="G2692" s="312" t="s">
        <v>2300</v>
      </c>
      <c r="H2692" s="315">
        <v>0.05</v>
      </c>
      <c r="I2692" s="314">
        <v>72.41</v>
      </c>
      <c r="J2692" s="314">
        <v>3.6204999999999998</v>
      </c>
    </row>
    <row r="2693" spans="1:10" x14ac:dyDescent="0.35">
      <c r="A2693" s="316"/>
      <c r="B2693" s="316"/>
      <c r="C2693" s="316"/>
      <c r="D2693" s="316"/>
      <c r="E2693" s="316" t="s">
        <v>275</v>
      </c>
      <c r="F2693" s="317">
        <v>11.09</v>
      </c>
      <c r="G2693" s="316" t="s">
        <v>276</v>
      </c>
      <c r="H2693" s="317">
        <v>0</v>
      </c>
      <c r="I2693" s="316" t="s">
        <v>277</v>
      </c>
      <c r="J2693" s="317">
        <v>11.09</v>
      </c>
    </row>
    <row r="2694" spans="1:10" x14ac:dyDescent="0.35">
      <c r="A2694" s="316"/>
      <c r="B2694" s="316"/>
      <c r="C2694" s="316"/>
      <c r="D2694" s="316"/>
      <c r="E2694" s="316" t="s">
        <v>278</v>
      </c>
      <c r="F2694" s="317">
        <v>22.97</v>
      </c>
      <c r="G2694" s="316"/>
      <c r="H2694" s="464" t="s">
        <v>279</v>
      </c>
      <c r="I2694" s="464"/>
      <c r="J2694" s="317">
        <v>133.37</v>
      </c>
    </row>
    <row r="2695" spans="1:10" ht="15" thickBot="1" x14ac:dyDescent="0.4">
      <c r="A2695" s="333"/>
      <c r="B2695" s="333"/>
      <c r="C2695" s="333"/>
      <c r="D2695" s="333"/>
      <c r="E2695" s="333"/>
      <c r="F2695" s="333"/>
      <c r="G2695" s="333"/>
      <c r="H2695" s="335"/>
      <c r="I2695" s="333"/>
      <c r="J2695" s="334"/>
    </row>
    <row r="2696" spans="1:10" ht="15" thickTop="1" x14ac:dyDescent="0.35">
      <c r="A2696" s="332"/>
      <c r="B2696" s="332"/>
      <c r="C2696" s="332"/>
      <c r="D2696" s="332"/>
      <c r="E2696" s="332"/>
      <c r="F2696" s="332"/>
      <c r="G2696" s="332"/>
      <c r="H2696" s="332"/>
      <c r="I2696" s="332"/>
      <c r="J2696" s="332"/>
    </row>
    <row r="2697" spans="1:10" x14ac:dyDescent="0.35">
      <c r="A2697" s="341" t="s">
        <v>1068</v>
      </c>
      <c r="B2697" s="342" t="s">
        <v>3</v>
      </c>
      <c r="C2697" s="341" t="s">
        <v>4</v>
      </c>
      <c r="D2697" s="341" t="s">
        <v>5</v>
      </c>
      <c r="E2697" s="457" t="s">
        <v>249</v>
      </c>
      <c r="F2697" s="457"/>
      <c r="G2697" s="343" t="s">
        <v>6</v>
      </c>
      <c r="H2697" s="342" t="s">
        <v>7</v>
      </c>
      <c r="I2697" s="342" t="s">
        <v>8</v>
      </c>
      <c r="J2697" s="342" t="s">
        <v>10</v>
      </c>
    </row>
    <row r="2698" spans="1:10" ht="39.65" customHeight="1" x14ac:dyDescent="0.35">
      <c r="A2698" s="344" t="s">
        <v>246</v>
      </c>
      <c r="B2698" s="345" t="s">
        <v>994</v>
      </c>
      <c r="C2698" s="344" t="s">
        <v>214</v>
      </c>
      <c r="D2698" s="344" t="s">
        <v>995</v>
      </c>
      <c r="E2698" s="458" t="s">
        <v>2086</v>
      </c>
      <c r="F2698" s="458"/>
      <c r="G2698" s="346" t="s">
        <v>208</v>
      </c>
      <c r="H2698" s="347">
        <v>1</v>
      </c>
      <c r="I2698" s="348">
        <v>108.93</v>
      </c>
      <c r="J2698" s="348">
        <v>108.93</v>
      </c>
    </row>
    <row r="2699" spans="1:10" ht="26.5" customHeight="1" x14ac:dyDescent="0.35">
      <c r="A2699" s="349" t="s">
        <v>251</v>
      </c>
      <c r="B2699" s="350" t="s">
        <v>1596</v>
      </c>
      <c r="C2699" s="349" t="s">
        <v>200</v>
      </c>
      <c r="D2699" s="349" t="s">
        <v>1597</v>
      </c>
      <c r="E2699" s="459" t="s">
        <v>254</v>
      </c>
      <c r="F2699" s="459"/>
      <c r="G2699" s="351" t="s">
        <v>201</v>
      </c>
      <c r="H2699" s="352">
        <v>1.1000000000000001</v>
      </c>
      <c r="I2699" s="353">
        <v>33.799999999999997</v>
      </c>
      <c r="J2699" s="353">
        <v>37.18</v>
      </c>
    </row>
    <row r="2700" spans="1:10" ht="26.5" customHeight="1" x14ac:dyDescent="0.35">
      <c r="A2700" s="349" t="s">
        <v>251</v>
      </c>
      <c r="B2700" s="350" t="s">
        <v>1598</v>
      </c>
      <c r="C2700" s="349" t="s">
        <v>200</v>
      </c>
      <c r="D2700" s="349" t="s">
        <v>1599</v>
      </c>
      <c r="E2700" s="459" t="s">
        <v>254</v>
      </c>
      <c r="F2700" s="459"/>
      <c r="G2700" s="351" t="s">
        <v>201</v>
      </c>
      <c r="H2700" s="352">
        <v>1.1000000000000001</v>
      </c>
      <c r="I2700" s="353">
        <v>26.27</v>
      </c>
      <c r="J2700" s="353">
        <v>28.89</v>
      </c>
    </row>
    <row r="2701" spans="1:10" ht="25" x14ac:dyDescent="0.35">
      <c r="A2701" s="356" t="s">
        <v>260</v>
      </c>
      <c r="B2701" s="357" t="s">
        <v>2278</v>
      </c>
      <c r="C2701" s="356" t="s">
        <v>200</v>
      </c>
      <c r="D2701" s="356" t="s">
        <v>2279</v>
      </c>
      <c r="E2701" s="475" t="s">
        <v>263</v>
      </c>
      <c r="F2701" s="475"/>
      <c r="G2701" s="358" t="s">
        <v>226</v>
      </c>
      <c r="H2701" s="359">
        <v>1</v>
      </c>
      <c r="I2701" s="360">
        <v>3.52</v>
      </c>
      <c r="J2701" s="360">
        <v>3.52</v>
      </c>
    </row>
    <row r="2702" spans="1:10" ht="25" x14ac:dyDescent="0.35">
      <c r="A2702" s="356" t="s">
        <v>260</v>
      </c>
      <c r="B2702" s="357" t="s">
        <v>2860</v>
      </c>
      <c r="C2702" s="356" t="s">
        <v>1803</v>
      </c>
      <c r="D2702" s="356" t="s">
        <v>2861</v>
      </c>
      <c r="E2702" s="475" t="s">
        <v>263</v>
      </c>
      <c r="F2702" s="475"/>
      <c r="G2702" s="358" t="s">
        <v>1991</v>
      </c>
      <c r="H2702" s="359">
        <v>1.3</v>
      </c>
      <c r="I2702" s="360">
        <v>26.68</v>
      </c>
      <c r="J2702" s="360">
        <v>34.683999999999997</v>
      </c>
    </row>
    <row r="2703" spans="1:10" x14ac:dyDescent="0.35">
      <c r="A2703" s="356" t="s">
        <v>260</v>
      </c>
      <c r="B2703" s="357" t="s">
        <v>2862</v>
      </c>
      <c r="C2703" s="356" t="s">
        <v>1803</v>
      </c>
      <c r="D2703" s="356" t="s">
        <v>2863</v>
      </c>
      <c r="E2703" s="475" t="s">
        <v>263</v>
      </c>
      <c r="F2703" s="475"/>
      <c r="G2703" s="358" t="s">
        <v>2300</v>
      </c>
      <c r="H2703" s="359">
        <v>2.3E-2</v>
      </c>
      <c r="I2703" s="360">
        <v>63.5</v>
      </c>
      <c r="J2703" s="360">
        <v>1.4604999999999999</v>
      </c>
    </row>
    <row r="2704" spans="1:10" x14ac:dyDescent="0.35">
      <c r="A2704" s="356" t="s">
        <v>260</v>
      </c>
      <c r="B2704" s="357" t="s">
        <v>2293</v>
      </c>
      <c r="C2704" s="356" t="s">
        <v>1803</v>
      </c>
      <c r="D2704" s="356" t="s">
        <v>2294</v>
      </c>
      <c r="E2704" s="475" t="s">
        <v>263</v>
      </c>
      <c r="F2704" s="475"/>
      <c r="G2704" s="358" t="s">
        <v>2295</v>
      </c>
      <c r="H2704" s="359">
        <v>4.5999999999999999E-2</v>
      </c>
      <c r="I2704" s="360">
        <v>69.739999999999995</v>
      </c>
      <c r="J2704" s="360">
        <v>3.20804</v>
      </c>
    </row>
    <row r="2705" spans="1:10" x14ac:dyDescent="0.35">
      <c r="A2705" s="354"/>
      <c r="B2705" s="354"/>
      <c r="C2705" s="354"/>
      <c r="D2705" s="354"/>
      <c r="E2705" s="354" t="s">
        <v>275</v>
      </c>
      <c r="F2705" s="355">
        <v>46.09</v>
      </c>
      <c r="G2705" s="354" t="s">
        <v>276</v>
      </c>
      <c r="H2705" s="355">
        <v>0</v>
      </c>
      <c r="I2705" s="354" t="s">
        <v>277</v>
      </c>
      <c r="J2705" s="355">
        <v>46.09</v>
      </c>
    </row>
    <row r="2706" spans="1:10" ht="14.5" customHeight="1" x14ac:dyDescent="0.35">
      <c r="A2706" s="354"/>
      <c r="B2706" s="354"/>
      <c r="C2706" s="354"/>
      <c r="D2706" s="354"/>
      <c r="E2706" s="354" t="s">
        <v>278</v>
      </c>
      <c r="F2706" s="355">
        <v>22.66</v>
      </c>
      <c r="G2706" s="354"/>
      <c r="H2706" s="460" t="s">
        <v>279</v>
      </c>
      <c r="I2706" s="460"/>
      <c r="J2706" s="355">
        <v>131.59</v>
      </c>
    </row>
    <row r="2707" spans="1:10" ht="15" thickBot="1" x14ac:dyDescent="0.4">
      <c r="A2707" s="333"/>
      <c r="B2707" s="333"/>
      <c r="C2707" s="333"/>
      <c r="D2707" s="333"/>
      <c r="E2707" s="333"/>
      <c r="F2707" s="333"/>
      <c r="G2707" s="333"/>
      <c r="H2707" s="335"/>
      <c r="I2707" s="333"/>
      <c r="J2707" s="334"/>
    </row>
    <row r="2708" spans="1:10" ht="15" thickTop="1" x14ac:dyDescent="0.35">
      <c r="A2708" s="332"/>
      <c r="B2708" s="332"/>
      <c r="C2708" s="332"/>
      <c r="D2708" s="332"/>
      <c r="E2708" s="332"/>
      <c r="F2708" s="332"/>
      <c r="G2708" s="332"/>
      <c r="H2708" s="332"/>
      <c r="I2708" s="332"/>
      <c r="J2708" s="332"/>
    </row>
    <row r="2709" spans="1:10" x14ac:dyDescent="0.35">
      <c r="A2709" s="341" t="s">
        <v>1069</v>
      </c>
      <c r="B2709" s="342" t="s">
        <v>3</v>
      </c>
      <c r="C2709" s="341" t="s">
        <v>4</v>
      </c>
      <c r="D2709" s="341" t="s">
        <v>5</v>
      </c>
      <c r="E2709" s="457" t="s">
        <v>249</v>
      </c>
      <c r="F2709" s="457"/>
      <c r="G2709" s="343" t="s">
        <v>6</v>
      </c>
      <c r="H2709" s="342" t="s">
        <v>7</v>
      </c>
      <c r="I2709" s="342" t="s">
        <v>8</v>
      </c>
      <c r="J2709" s="342" t="s">
        <v>10</v>
      </c>
    </row>
    <row r="2710" spans="1:10" ht="39.65" customHeight="1" x14ac:dyDescent="0.35">
      <c r="A2710" s="344" t="s">
        <v>246</v>
      </c>
      <c r="B2710" s="345" t="s">
        <v>1070</v>
      </c>
      <c r="C2710" s="344" t="s">
        <v>214</v>
      </c>
      <c r="D2710" s="344" t="s">
        <v>1071</v>
      </c>
      <c r="E2710" s="458" t="s">
        <v>2086</v>
      </c>
      <c r="F2710" s="458"/>
      <c r="G2710" s="346" t="s">
        <v>208</v>
      </c>
      <c r="H2710" s="347">
        <v>1</v>
      </c>
      <c r="I2710" s="348">
        <v>156.19</v>
      </c>
      <c r="J2710" s="348">
        <v>156.19</v>
      </c>
    </row>
    <row r="2711" spans="1:10" ht="26.5" customHeight="1" x14ac:dyDescent="0.35">
      <c r="A2711" s="349" t="s">
        <v>251</v>
      </c>
      <c r="B2711" s="350" t="s">
        <v>1596</v>
      </c>
      <c r="C2711" s="349" t="s">
        <v>200</v>
      </c>
      <c r="D2711" s="349" t="s">
        <v>1597</v>
      </c>
      <c r="E2711" s="459" t="s">
        <v>254</v>
      </c>
      <c r="F2711" s="459"/>
      <c r="G2711" s="351" t="s">
        <v>201</v>
      </c>
      <c r="H2711" s="352">
        <v>1.1000000000000001</v>
      </c>
      <c r="I2711" s="353">
        <v>33.799999999999997</v>
      </c>
      <c r="J2711" s="353">
        <v>37.18</v>
      </c>
    </row>
    <row r="2712" spans="1:10" ht="26.5" customHeight="1" x14ac:dyDescent="0.35">
      <c r="A2712" s="349" t="s">
        <v>251</v>
      </c>
      <c r="B2712" s="350" t="s">
        <v>1598</v>
      </c>
      <c r="C2712" s="349" t="s">
        <v>200</v>
      </c>
      <c r="D2712" s="349" t="s">
        <v>1599</v>
      </c>
      <c r="E2712" s="459" t="s">
        <v>254</v>
      </c>
      <c r="F2712" s="459"/>
      <c r="G2712" s="351" t="s">
        <v>201</v>
      </c>
      <c r="H2712" s="352">
        <v>1.1000000000000001</v>
      </c>
      <c r="I2712" s="353">
        <v>26.27</v>
      </c>
      <c r="J2712" s="353">
        <v>28.89</v>
      </c>
    </row>
    <row r="2713" spans="1:10" x14ac:dyDescent="0.35">
      <c r="A2713" s="356" t="s">
        <v>260</v>
      </c>
      <c r="B2713" s="357" t="s">
        <v>2862</v>
      </c>
      <c r="C2713" s="356" t="s">
        <v>1803</v>
      </c>
      <c r="D2713" s="356" t="s">
        <v>2863</v>
      </c>
      <c r="E2713" s="475" t="s">
        <v>263</v>
      </c>
      <c r="F2713" s="475"/>
      <c r="G2713" s="358" t="s">
        <v>2300</v>
      </c>
      <c r="H2713" s="359">
        <v>2.3E-2</v>
      </c>
      <c r="I2713" s="360">
        <v>63.5</v>
      </c>
      <c r="J2713" s="360">
        <v>1.4604999999999999</v>
      </c>
    </row>
    <row r="2714" spans="1:10" ht="25" x14ac:dyDescent="0.35">
      <c r="A2714" s="356" t="s">
        <v>260</v>
      </c>
      <c r="B2714" s="357" t="s">
        <v>2333</v>
      </c>
      <c r="C2714" s="356" t="s">
        <v>200</v>
      </c>
      <c r="D2714" s="356" t="s">
        <v>2334</v>
      </c>
      <c r="E2714" s="475" t="s">
        <v>263</v>
      </c>
      <c r="F2714" s="475"/>
      <c r="G2714" s="358" t="s">
        <v>226</v>
      </c>
      <c r="H2714" s="359">
        <v>1</v>
      </c>
      <c r="I2714" s="360">
        <v>12.18</v>
      </c>
      <c r="J2714" s="360">
        <v>12.18</v>
      </c>
    </row>
    <row r="2715" spans="1:10" ht="25" x14ac:dyDescent="0.35">
      <c r="A2715" s="356" t="s">
        <v>260</v>
      </c>
      <c r="B2715" s="357" t="s">
        <v>2878</v>
      </c>
      <c r="C2715" s="356" t="s">
        <v>1803</v>
      </c>
      <c r="D2715" s="356" t="s">
        <v>2879</v>
      </c>
      <c r="E2715" s="475" t="s">
        <v>263</v>
      </c>
      <c r="F2715" s="475"/>
      <c r="G2715" s="358" t="s">
        <v>1991</v>
      </c>
      <c r="H2715" s="359">
        <v>1.3</v>
      </c>
      <c r="I2715" s="360">
        <v>56.37</v>
      </c>
      <c r="J2715" s="360">
        <v>73.281000000000006</v>
      </c>
    </row>
    <row r="2716" spans="1:10" x14ac:dyDescent="0.35">
      <c r="A2716" s="356" t="s">
        <v>260</v>
      </c>
      <c r="B2716" s="357" t="s">
        <v>2293</v>
      </c>
      <c r="C2716" s="356" t="s">
        <v>1803</v>
      </c>
      <c r="D2716" s="356" t="s">
        <v>2294</v>
      </c>
      <c r="E2716" s="475" t="s">
        <v>263</v>
      </c>
      <c r="F2716" s="475"/>
      <c r="G2716" s="358" t="s">
        <v>2295</v>
      </c>
      <c r="H2716" s="359">
        <v>4.5999999999999999E-2</v>
      </c>
      <c r="I2716" s="360">
        <v>69.739999999999995</v>
      </c>
      <c r="J2716" s="360">
        <v>3.20804</v>
      </c>
    </row>
    <row r="2717" spans="1:10" x14ac:dyDescent="0.35">
      <c r="A2717" s="354"/>
      <c r="B2717" s="354"/>
      <c r="C2717" s="354"/>
      <c r="D2717" s="354"/>
      <c r="E2717" s="354" t="s">
        <v>275</v>
      </c>
      <c r="F2717" s="355">
        <v>46.09</v>
      </c>
      <c r="G2717" s="354" t="s">
        <v>276</v>
      </c>
      <c r="H2717" s="355">
        <v>0</v>
      </c>
      <c r="I2717" s="354" t="s">
        <v>277</v>
      </c>
      <c r="J2717" s="355">
        <v>46.09</v>
      </c>
    </row>
    <row r="2718" spans="1:10" ht="14.5" customHeight="1" x14ac:dyDescent="0.35">
      <c r="A2718" s="354"/>
      <c r="B2718" s="354"/>
      <c r="C2718" s="354"/>
      <c r="D2718" s="354"/>
      <c r="E2718" s="354" t="s">
        <v>278</v>
      </c>
      <c r="F2718" s="355">
        <v>32.5</v>
      </c>
      <c r="G2718" s="354"/>
      <c r="H2718" s="460" t="s">
        <v>279</v>
      </c>
      <c r="I2718" s="460"/>
      <c r="J2718" s="355">
        <v>188.69</v>
      </c>
    </row>
    <row r="2719" spans="1:10" ht="15" thickBot="1" x14ac:dyDescent="0.4">
      <c r="A2719" s="333"/>
      <c r="B2719" s="333"/>
      <c r="C2719" s="333"/>
      <c r="D2719" s="333"/>
      <c r="E2719" s="333"/>
      <c r="F2719" s="333"/>
      <c r="G2719" s="333"/>
      <c r="H2719" s="335"/>
      <c r="I2719" s="333"/>
      <c r="J2719" s="334"/>
    </row>
    <row r="2720" spans="1:10" ht="15" thickTop="1" x14ac:dyDescent="0.35">
      <c r="A2720" s="332"/>
      <c r="B2720" s="332"/>
      <c r="C2720" s="332"/>
      <c r="D2720" s="332"/>
      <c r="E2720" s="332"/>
      <c r="F2720" s="332"/>
      <c r="G2720" s="332"/>
      <c r="H2720" s="332"/>
      <c r="I2720" s="332"/>
      <c r="J2720" s="332"/>
    </row>
    <row r="2721" spans="1:10" x14ac:dyDescent="0.35">
      <c r="A2721" s="298" t="s">
        <v>1072</v>
      </c>
      <c r="B2721" s="300" t="s">
        <v>3</v>
      </c>
      <c r="C2721" s="298" t="s">
        <v>4</v>
      </c>
      <c r="D2721" s="298" t="s">
        <v>5</v>
      </c>
      <c r="E2721" s="461" t="s">
        <v>249</v>
      </c>
      <c r="F2721" s="461"/>
      <c r="G2721" s="299" t="s">
        <v>6</v>
      </c>
      <c r="H2721" s="300" t="s">
        <v>7</v>
      </c>
      <c r="I2721" s="300" t="s">
        <v>8</v>
      </c>
      <c r="J2721" s="300" t="s">
        <v>10</v>
      </c>
    </row>
    <row r="2722" spans="1:10" ht="37.5" x14ac:dyDescent="0.35">
      <c r="A2722" s="301" t="s">
        <v>246</v>
      </c>
      <c r="B2722" s="303" t="s">
        <v>1073</v>
      </c>
      <c r="C2722" s="301" t="s">
        <v>200</v>
      </c>
      <c r="D2722" s="301" t="s">
        <v>1074</v>
      </c>
      <c r="E2722" s="462" t="s">
        <v>2335</v>
      </c>
      <c r="F2722" s="462"/>
      <c r="G2722" s="302" t="s">
        <v>208</v>
      </c>
      <c r="H2722" s="305">
        <v>1</v>
      </c>
      <c r="I2722" s="304">
        <v>42.64</v>
      </c>
      <c r="J2722" s="304">
        <v>42.64</v>
      </c>
    </row>
    <row r="2723" spans="1:10" ht="25" x14ac:dyDescent="0.35">
      <c r="A2723" s="306" t="s">
        <v>251</v>
      </c>
      <c r="B2723" s="308" t="s">
        <v>256</v>
      </c>
      <c r="C2723" s="306" t="s">
        <v>200</v>
      </c>
      <c r="D2723" s="306" t="s">
        <v>247</v>
      </c>
      <c r="E2723" s="465" t="s">
        <v>254</v>
      </c>
      <c r="F2723" s="465"/>
      <c r="G2723" s="307" t="s">
        <v>201</v>
      </c>
      <c r="H2723" s="310">
        <v>7.5300000000000006E-2</v>
      </c>
      <c r="I2723" s="309">
        <v>25.81</v>
      </c>
      <c r="J2723" s="309">
        <v>1.94</v>
      </c>
    </row>
    <row r="2724" spans="1:10" ht="25" x14ac:dyDescent="0.35">
      <c r="A2724" s="306" t="s">
        <v>251</v>
      </c>
      <c r="B2724" s="308" t="s">
        <v>2226</v>
      </c>
      <c r="C2724" s="306" t="s">
        <v>200</v>
      </c>
      <c r="D2724" s="306" t="s">
        <v>2227</v>
      </c>
      <c r="E2724" s="465" t="s">
        <v>254</v>
      </c>
      <c r="F2724" s="465"/>
      <c r="G2724" s="307" t="s">
        <v>201</v>
      </c>
      <c r="H2724" s="310">
        <v>7.5300000000000006E-2</v>
      </c>
      <c r="I2724" s="309">
        <v>30.52</v>
      </c>
      <c r="J2724" s="309">
        <v>2.29</v>
      </c>
    </row>
    <row r="2725" spans="1:10" ht="37.5" x14ac:dyDescent="0.35">
      <c r="A2725" s="311" t="s">
        <v>260</v>
      </c>
      <c r="B2725" s="313" t="s">
        <v>2228</v>
      </c>
      <c r="C2725" s="311" t="s">
        <v>200</v>
      </c>
      <c r="D2725" s="311" t="s">
        <v>2229</v>
      </c>
      <c r="E2725" s="463" t="s">
        <v>263</v>
      </c>
      <c r="F2725" s="463"/>
      <c r="G2725" s="312" t="s">
        <v>226</v>
      </c>
      <c r="H2725" s="315">
        <v>1.04E-2</v>
      </c>
      <c r="I2725" s="314">
        <v>26.35</v>
      </c>
      <c r="J2725" s="314">
        <v>0.27404000000000001</v>
      </c>
    </row>
    <row r="2726" spans="1:10" ht="25" x14ac:dyDescent="0.35">
      <c r="A2726" s="311" t="s">
        <v>260</v>
      </c>
      <c r="B2726" s="313" t="s">
        <v>2336</v>
      </c>
      <c r="C2726" s="311" t="s">
        <v>200</v>
      </c>
      <c r="D2726" s="311" t="s">
        <v>2337</v>
      </c>
      <c r="E2726" s="463" t="s">
        <v>263</v>
      </c>
      <c r="F2726" s="463"/>
      <c r="G2726" s="312" t="s">
        <v>208</v>
      </c>
      <c r="H2726" s="315">
        <v>1.05</v>
      </c>
      <c r="I2726" s="314">
        <v>36.33</v>
      </c>
      <c r="J2726" s="314">
        <v>38.146500000000003</v>
      </c>
    </row>
    <row r="2727" spans="1:10" x14ac:dyDescent="0.35">
      <c r="A2727" s="316"/>
      <c r="B2727" s="316"/>
      <c r="C2727" s="316"/>
      <c r="D2727" s="316"/>
      <c r="E2727" s="316" t="s">
        <v>275</v>
      </c>
      <c r="F2727" s="317">
        <v>2.89</v>
      </c>
      <c r="G2727" s="316" t="s">
        <v>276</v>
      </c>
      <c r="H2727" s="317">
        <v>0</v>
      </c>
      <c r="I2727" s="316" t="s">
        <v>277</v>
      </c>
      <c r="J2727" s="317">
        <v>2.89</v>
      </c>
    </row>
    <row r="2728" spans="1:10" x14ac:dyDescent="0.35">
      <c r="A2728" s="316"/>
      <c r="B2728" s="316"/>
      <c r="C2728" s="316"/>
      <c r="D2728" s="316"/>
      <c r="E2728" s="316" t="s">
        <v>278</v>
      </c>
      <c r="F2728" s="317">
        <v>8.8699999999999992</v>
      </c>
      <c r="G2728" s="316"/>
      <c r="H2728" s="464" t="s">
        <v>279</v>
      </c>
      <c r="I2728" s="464"/>
      <c r="J2728" s="317">
        <v>51.51</v>
      </c>
    </row>
    <row r="2729" spans="1:10" ht="15" thickBot="1" x14ac:dyDescent="0.4">
      <c r="A2729" s="333"/>
      <c r="B2729" s="333"/>
      <c r="C2729" s="333"/>
      <c r="D2729" s="333"/>
      <c r="E2729" s="333"/>
      <c r="F2729" s="333"/>
      <c r="G2729" s="333"/>
      <c r="H2729" s="335"/>
      <c r="I2729" s="333"/>
      <c r="J2729" s="334"/>
    </row>
    <row r="2730" spans="1:10" ht="15" thickTop="1" x14ac:dyDescent="0.35">
      <c r="A2730" s="332"/>
      <c r="B2730" s="332"/>
      <c r="C2730" s="332"/>
      <c r="D2730" s="332"/>
      <c r="E2730" s="332"/>
      <c r="F2730" s="332"/>
      <c r="G2730" s="332"/>
      <c r="H2730" s="332"/>
      <c r="I2730" s="332"/>
      <c r="J2730" s="332"/>
    </row>
    <row r="2731" spans="1:10" x14ac:dyDescent="0.35">
      <c r="A2731" s="298" t="s">
        <v>1075</v>
      </c>
      <c r="B2731" s="300" t="s">
        <v>3</v>
      </c>
      <c r="C2731" s="298" t="s">
        <v>4</v>
      </c>
      <c r="D2731" s="298" t="s">
        <v>5</v>
      </c>
      <c r="E2731" s="461" t="s">
        <v>249</v>
      </c>
      <c r="F2731" s="461"/>
      <c r="G2731" s="299" t="s">
        <v>6</v>
      </c>
      <c r="H2731" s="300" t="s">
        <v>7</v>
      </c>
      <c r="I2731" s="300" t="s">
        <v>8</v>
      </c>
      <c r="J2731" s="300" t="s">
        <v>10</v>
      </c>
    </row>
    <row r="2732" spans="1:10" ht="37.5" x14ac:dyDescent="0.35">
      <c r="A2732" s="301" t="s">
        <v>246</v>
      </c>
      <c r="B2732" s="303" t="s">
        <v>1076</v>
      </c>
      <c r="C2732" s="301" t="s">
        <v>200</v>
      </c>
      <c r="D2732" s="301" t="s">
        <v>1077</v>
      </c>
      <c r="E2732" s="462" t="s">
        <v>2335</v>
      </c>
      <c r="F2732" s="462"/>
      <c r="G2732" s="302" t="s">
        <v>208</v>
      </c>
      <c r="H2732" s="305">
        <v>1</v>
      </c>
      <c r="I2732" s="304">
        <v>133.29</v>
      </c>
      <c r="J2732" s="304">
        <v>133.29</v>
      </c>
    </row>
    <row r="2733" spans="1:10" ht="25" x14ac:dyDescent="0.35">
      <c r="A2733" s="306" t="s">
        <v>251</v>
      </c>
      <c r="B2733" s="308" t="s">
        <v>256</v>
      </c>
      <c r="C2733" s="306" t="s">
        <v>200</v>
      </c>
      <c r="D2733" s="306" t="s">
        <v>247</v>
      </c>
      <c r="E2733" s="465" t="s">
        <v>254</v>
      </c>
      <c r="F2733" s="465"/>
      <c r="G2733" s="307" t="s">
        <v>201</v>
      </c>
      <c r="H2733" s="310">
        <v>0.10299999999999999</v>
      </c>
      <c r="I2733" s="309">
        <v>25.81</v>
      </c>
      <c r="J2733" s="309">
        <v>2.65</v>
      </c>
    </row>
    <row r="2734" spans="1:10" ht="25" x14ac:dyDescent="0.35">
      <c r="A2734" s="306" t="s">
        <v>251</v>
      </c>
      <c r="B2734" s="308" t="s">
        <v>2226</v>
      </c>
      <c r="C2734" s="306" t="s">
        <v>200</v>
      </c>
      <c r="D2734" s="306" t="s">
        <v>2227</v>
      </c>
      <c r="E2734" s="465" t="s">
        <v>254</v>
      </c>
      <c r="F2734" s="465"/>
      <c r="G2734" s="307" t="s">
        <v>201</v>
      </c>
      <c r="H2734" s="310">
        <v>0.10299999999999999</v>
      </c>
      <c r="I2734" s="309">
        <v>30.52</v>
      </c>
      <c r="J2734" s="309">
        <v>3.14</v>
      </c>
    </row>
    <row r="2735" spans="1:10" ht="37.5" x14ac:dyDescent="0.35">
      <c r="A2735" s="311" t="s">
        <v>260</v>
      </c>
      <c r="B2735" s="313" t="s">
        <v>2228</v>
      </c>
      <c r="C2735" s="311" t="s">
        <v>200</v>
      </c>
      <c r="D2735" s="311" t="s">
        <v>2229</v>
      </c>
      <c r="E2735" s="463" t="s">
        <v>263</v>
      </c>
      <c r="F2735" s="463"/>
      <c r="G2735" s="312" t="s">
        <v>226</v>
      </c>
      <c r="H2735" s="315">
        <v>1.67E-2</v>
      </c>
      <c r="I2735" s="314">
        <v>26.35</v>
      </c>
      <c r="J2735" s="314">
        <v>0.44004500000000002</v>
      </c>
    </row>
    <row r="2736" spans="1:10" ht="25" x14ac:dyDescent="0.35">
      <c r="A2736" s="311" t="s">
        <v>260</v>
      </c>
      <c r="B2736" s="313" t="s">
        <v>2338</v>
      </c>
      <c r="C2736" s="311" t="s">
        <v>200</v>
      </c>
      <c r="D2736" s="311" t="s">
        <v>2339</v>
      </c>
      <c r="E2736" s="463" t="s">
        <v>263</v>
      </c>
      <c r="F2736" s="463"/>
      <c r="G2736" s="312" t="s">
        <v>208</v>
      </c>
      <c r="H2736" s="315">
        <v>1.05</v>
      </c>
      <c r="I2736" s="314">
        <v>121.01</v>
      </c>
      <c r="J2736" s="314">
        <v>127.0605</v>
      </c>
    </row>
    <row r="2737" spans="1:10" x14ac:dyDescent="0.35">
      <c r="A2737" s="316"/>
      <c r="B2737" s="316"/>
      <c r="C2737" s="316"/>
      <c r="D2737" s="316"/>
      <c r="E2737" s="316" t="s">
        <v>275</v>
      </c>
      <c r="F2737" s="317">
        <v>3.95</v>
      </c>
      <c r="G2737" s="316" t="s">
        <v>276</v>
      </c>
      <c r="H2737" s="317">
        <v>0</v>
      </c>
      <c r="I2737" s="316" t="s">
        <v>277</v>
      </c>
      <c r="J2737" s="317">
        <v>3.95</v>
      </c>
    </row>
    <row r="2738" spans="1:10" x14ac:dyDescent="0.35">
      <c r="A2738" s="316"/>
      <c r="B2738" s="316"/>
      <c r="C2738" s="316"/>
      <c r="D2738" s="316"/>
      <c r="E2738" s="316" t="s">
        <v>278</v>
      </c>
      <c r="F2738" s="317">
        <v>27.73</v>
      </c>
      <c r="G2738" s="316"/>
      <c r="H2738" s="464" t="s">
        <v>279</v>
      </c>
      <c r="I2738" s="464"/>
      <c r="J2738" s="317">
        <v>161.02000000000001</v>
      </c>
    </row>
    <row r="2739" spans="1:10" ht="15" thickBot="1" x14ac:dyDescent="0.4">
      <c r="A2739" s="333"/>
      <c r="B2739" s="333"/>
      <c r="C2739" s="333"/>
      <c r="D2739" s="333"/>
      <c r="E2739" s="333"/>
      <c r="F2739" s="333"/>
      <c r="G2739" s="333"/>
      <c r="H2739" s="335"/>
      <c r="I2739" s="333"/>
      <c r="J2739" s="334"/>
    </row>
    <row r="2740" spans="1:10" ht="15" thickTop="1" x14ac:dyDescent="0.35">
      <c r="A2740" s="332"/>
      <c r="B2740" s="332"/>
      <c r="C2740" s="332"/>
      <c r="D2740" s="332"/>
      <c r="E2740" s="332"/>
      <c r="F2740" s="332"/>
      <c r="G2740" s="332"/>
      <c r="H2740" s="332"/>
      <c r="I2740" s="332"/>
      <c r="J2740" s="332"/>
    </row>
    <row r="2741" spans="1:10" x14ac:dyDescent="0.35">
      <c r="A2741" s="298" t="s">
        <v>1078</v>
      </c>
      <c r="B2741" s="300" t="s">
        <v>3</v>
      </c>
      <c r="C2741" s="298" t="s">
        <v>4</v>
      </c>
      <c r="D2741" s="298" t="s">
        <v>5</v>
      </c>
      <c r="E2741" s="461" t="s">
        <v>249</v>
      </c>
      <c r="F2741" s="461"/>
      <c r="G2741" s="299" t="s">
        <v>6</v>
      </c>
      <c r="H2741" s="300" t="s">
        <v>7</v>
      </c>
      <c r="I2741" s="300" t="s">
        <v>8</v>
      </c>
      <c r="J2741" s="300" t="s">
        <v>10</v>
      </c>
    </row>
    <row r="2742" spans="1:10" ht="50" x14ac:dyDescent="0.35">
      <c r="A2742" s="301" t="s">
        <v>246</v>
      </c>
      <c r="B2742" s="303" t="s">
        <v>1079</v>
      </c>
      <c r="C2742" s="301" t="s">
        <v>200</v>
      </c>
      <c r="D2742" s="301" t="s">
        <v>1080</v>
      </c>
      <c r="E2742" s="462" t="s">
        <v>2234</v>
      </c>
      <c r="F2742" s="462"/>
      <c r="G2742" s="302" t="s">
        <v>226</v>
      </c>
      <c r="H2742" s="305">
        <v>1</v>
      </c>
      <c r="I2742" s="304">
        <v>45.4</v>
      </c>
      <c r="J2742" s="304">
        <v>45.4</v>
      </c>
    </row>
    <row r="2743" spans="1:10" ht="25" x14ac:dyDescent="0.35">
      <c r="A2743" s="306" t="s">
        <v>251</v>
      </c>
      <c r="B2743" s="308" t="s">
        <v>1596</v>
      </c>
      <c r="C2743" s="306" t="s">
        <v>200</v>
      </c>
      <c r="D2743" s="306" t="s">
        <v>1597</v>
      </c>
      <c r="E2743" s="465" t="s">
        <v>254</v>
      </c>
      <c r="F2743" s="465"/>
      <c r="G2743" s="307" t="s">
        <v>201</v>
      </c>
      <c r="H2743" s="310">
        <v>0.28960000000000002</v>
      </c>
      <c r="I2743" s="309">
        <v>33.799999999999997</v>
      </c>
      <c r="J2743" s="309">
        <v>9.7799999999999994</v>
      </c>
    </row>
    <row r="2744" spans="1:10" ht="25" x14ac:dyDescent="0.35">
      <c r="A2744" s="306" t="s">
        <v>251</v>
      </c>
      <c r="B2744" s="308" t="s">
        <v>1598</v>
      </c>
      <c r="C2744" s="306" t="s">
        <v>200</v>
      </c>
      <c r="D2744" s="306" t="s">
        <v>1599</v>
      </c>
      <c r="E2744" s="465" t="s">
        <v>254</v>
      </c>
      <c r="F2744" s="465"/>
      <c r="G2744" s="307" t="s">
        <v>201</v>
      </c>
      <c r="H2744" s="310">
        <v>0.28960000000000002</v>
      </c>
      <c r="I2744" s="309">
        <v>26.27</v>
      </c>
      <c r="J2744" s="309">
        <v>7.6</v>
      </c>
    </row>
    <row r="2745" spans="1:10" ht="37.5" x14ac:dyDescent="0.35">
      <c r="A2745" s="311" t="s">
        <v>260</v>
      </c>
      <c r="B2745" s="313" t="s">
        <v>2228</v>
      </c>
      <c r="C2745" s="311" t="s">
        <v>200</v>
      </c>
      <c r="D2745" s="311" t="s">
        <v>2229</v>
      </c>
      <c r="E2745" s="463" t="s">
        <v>263</v>
      </c>
      <c r="F2745" s="463"/>
      <c r="G2745" s="312" t="s">
        <v>226</v>
      </c>
      <c r="H2745" s="315">
        <v>0.17249999999999999</v>
      </c>
      <c r="I2745" s="314">
        <v>26.35</v>
      </c>
      <c r="J2745" s="314">
        <v>4.5453749999999999</v>
      </c>
    </row>
    <row r="2746" spans="1:10" ht="25" x14ac:dyDescent="0.35">
      <c r="A2746" s="311" t="s">
        <v>260</v>
      </c>
      <c r="B2746" s="313" t="s">
        <v>2237</v>
      </c>
      <c r="C2746" s="311" t="s">
        <v>200</v>
      </c>
      <c r="D2746" s="311" t="s">
        <v>2238</v>
      </c>
      <c r="E2746" s="463" t="s">
        <v>263</v>
      </c>
      <c r="F2746" s="463"/>
      <c r="G2746" s="312" t="s">
        <v>226</v>
      </c>
      <c r="H2746" s="315">
        <v>3</v>
      </c>
      <c r="I2746" s="314">
        <v>3</v>
      </c>
      <c r="J2746" s="314">
        <v>9</v>
      </c>
    </row>
    <row r="2747" spans="1:10" ht="25" x14ac:dyDescent="0.35">
      <c r="A2747" s="311" t="s">
        <v>260</v>
      </c>
      <c r="B2747" s="313" t="s">
        <v>2340</v>
      </c>
      <c r="C2747" s="311" t="s">
        <v>200</v>
      </c>
      <c r="D2747" s="311" t="s">
        <v>2341</v>
      </c>
      <c r="E2747" s="463" t="s">
        <v>263</v>
      </c>
      <c r="F2747" s="463"/>
      <c r="G2747" s="312" t="s">
        <v>226</v>
      </c>
      <c r="H2747" s="315">
        <v>1</v>
      </c>
      <c r="I2747" s="314">
        <v>14.48</v>
      </c>
      <c r="J2747" s="314">
        <v>14.48</v>
      </c>
    </row>
    <row r="2748" spans="1:10" x14ac:dyDescent="0.35">
      <c r="A2748" s="316"/>
      <c r="B2748" s="316"/>
      <c r="C2748" s="316"/>
      <c r="D2748" s="316"/>
      <c r="E2748" s="316" t="s">
        <v>275</v>
      </c>
      <c r="F2748" s="317">
        <v>12.12</v>
      </c>
      <c r="G2748" s="316" t="s">
        <v>276</v>
      </c>
      <c r="H2748" s="317">
        <v>0</v>
      </c>
      <c r="I2748" s="316" t="s">
        <v>277</v>
      </c>
      <c r="J2748" s="317">
        <v>12.12</v>
      </c>
    </row>
    <row r="2749" spans="1:10" x14ac:dyDescent="0.35">
      <c r="A2749" s="316"/>
      <c r="B2749" s="316"/>
      <c r="C2749" s="316"/>
      <c r="D2749" s="316"/>
      <c r="E2749" s="316" t="s">
        <v>278</v>
      </c>
      <c r="F2749" s="317">
        <v>9.44</v>
      </c>
      <c r="G2749" s="316"/>
      <c r="H2749" s="464" t="s">
        <v>279</v>
      </c>
      <c r="I2749" s="464"/>
      <c r="J2749" s="317">
        <v>54.84</v>
      </c>
    </row>
    <row r="2750" spans="1:10" ht="15" thickBot="1" x14ac:dyDescent="0.4">
      <c r="A2750" s="333"/>
      <c r="B2750" s="333"/>
      <c r="C2750" s="333"/>
      <c r="D2750" s="333"/>
      <c r="E2750" s="333"/>
      <c r="F2750" s="333"/>
      <c r="G2750" s="333"/>
      <c r="H2750" s="335"/>
      <c r="I2750" s="333"/>
      <c r="J2750" s="334"/>
    </row>
    <row r="2751" spans="1:10" ht="15" thickTop="1" x14ac:dyDescent="0.35">
      <c r="A2751" s="332"/>
      <c r="B2751" s="332"/>
      <c r="C2751" s="332"/>
      <c r="D2751" s="332"/>
      <c r="E2751" s="332"/>
      <c r="F2751" s="332"/>
      <c r="G2751" s="332"/>
      <c r="H2751" s="332"/>
      <c r="I2751" s="332"/>
      <c r="J2751" s="332"/>
    </row>
    <row r="2752" spans="1:10" x14ac:dyDescent="0.35">
      <c r="A2752" s="298" t="s">
        <v>1081</v>
      </c>
      <c r="B2752" s="300" t="s">
        <v>3</v>
      </c>
      <c r="C2752" s="298" t="s">
        <v>4</v>
      </c>
      <c r="D2752" s="298" t="s">
        <v>5</v>
      </c>
      <c r="E2752" s="461" t="s">
        <v>249</v>
      </c>
      <c r="F2752" s="461"/>
      <c r="G2752" s="299" t="s">
        <v>6</v>
      </c>
      <c r="H2752" s="300" t="s">
        <v>7</v>
      </c>
      <c r="I2752" s="300" t="s">
        <v>8</v>
      </c>
      <c r="J2752" s="300" t="s">
        <v>10</v>
      </c>
    </row>
    <row r="2753" spans="1:10" ht="37.5" x14ac:dyDescent="0.35">
      <c r="A2753" s="301" t="s">
        <v>246</v>
      </c>
      <c r="B2753" s="303" t="s">
        <v>856</v>
      </c>
      <c r="C2753" s="301" t="s">
        <v>200</v>
      </c>
      <c r="D2753" s="301" t="s">
        <v>857</v>
      </c>
      <c r="E2753" s="462" t="s">
        <v>2130</v>
      </c>
      <c r="F2753" s="462"/>
      <c r="G2753" s="302" t="s">
        <v>226</v>
      </c>
      <c r="H2753" s="305">
        <v>1</v>
      </c>
      <c r="I2753" s="304">
        <v>8.16</v>
      </c>
      <c r="J2753" s="304">
        <v>8.16</v>
      </c>
    </row>
    <row r="2754" spans="1:10" ht="25" x14ac:dyDescent="0.35">
      <c r="A2754" s="306" t="s">
        <v>251</v>
      </c>
      <c r="B2754" s="308" t="s">
        <v>1598</v>
      </c>
      <c r="C2754" s="306" t="s">
        <v>200</v>
      </c>
      <c r="D2754" s="306" t="s">
        <v>1599</v>
      </c>
      <c r="E2754" s="465" t="s">
        <v>254</v>
      </c>
      <c r="F2754" s="465"/>
      <c r="G2754" s="307" t="s">
        <v>201</v>
      </c>
      <c r="H2754" s="310">
        <v>7.0599999999999996E-2</v>
      </c>
      <c r="I2754" s="309">
        <v>26.27</v>
      </c>
      <c r="J2754" s="309">
        <v>1.85</v>
      </c>
    </row>
    <row r="2755" spans="1:10" ht="25" x14ac:dyDescent="0.35">
      <c r="A2755" s="306" t="s">
        <v>251</v>
      </c>
      <c r="B2755" s="308" t="s">
        <v>1596</v>
      </c>
      <c r="C2755" s="306" t="s">
        <v>200</v>
      </c>
      <c r="D2755" s="306" t="s">
        <v>1597</v>
      </c>
      <c r="E2755" s="465" t="s">
        <v>254</v>
      </c>
      <c r="F2755" s="465"/>
      <c r="G2755" s="307" t="s">
        <v>201</v>
      </c>
      <c r="H2755" s="310">
        <v>7.0599999999999996E-2</v>
      </c>
      <c r="I2755" s="309">
        <v>33.799999999999997</v>
      </c>
      <c r="J2755" s="309">
        <v>2.38</v>
      </c>
    </row>
    <row r="2756" spans="1:10" ht="25" x14ac:dyDescent="0.35">
      <c r="A2756" s="311" t="s">
        <v>260</v>
      </c>
      <c r="B2756" s="313" t="s">
        <v>2160</v>
      </c>
      <c r="C2756" s="311" t="s">
        <v>200</v>
      </c>
      <c r="D2756" s="311" t="s">
        <v>2161</v>
      </c>
      <c r="E2756" s="463" t="s">
        <v>263</v>
      </c>
      <c r="F2756" s="463"/>
      <c r="G2756" s="312" t="s">
        <v>226</v>
      </c>
      <c r="H2756" s="315">
        <v>1</v>
      </c>
      <c r="I2756" s="314">
        <v>2.89</v>
      </c>
      <c r="J2756" s="314">
        <v>2.89</v>
      </c>
    </row>
    <row r="2757" spans="1:10" x14ac:dyDescent="0.35">
      <c r="A2757" s="311" t="s">
        <v>260</v>
      </c>
      <c r="B2757" s="313" t="s">
        <v>2117</v>
      </c>
      <c r="C2757" s="311" t="s">
        <v>200</v>
      </c>
      <c r="D2757" s="311" t="s">
        <v>2118</v>
      </c>
      <c r="E2757" s="463" t="s">
        <v>263</v>
      </c>
      <c r="F2757" s="463"/>
      <c r="G2757" s="312" t="s">
        <v>226</v>
      </c>
      <c r="H2757" s="315">
        <v>1.0800000000000001E-2</v>
      </c>
      <c r="I2757" s="314">
        <v>2.08</v>
      </c>
      <c r="J2757" s="314">
        <v>2.2464000000000001E-2</v>
      </c>
    </row>
    <row r="2758" spans="1:10" ht="25" x14ac:dyDescent="0.35">
      <c r="A2758" s="311" t="s">
        <v>260</v>
      </c>
      <c r="B2758" s="313" t="s">
        <v>2121</v>
      </c>
      <c r="C2758" s="311" t="s">
        <v>200</v>
      </c>
      <c r="D2758" s="311" t="s">
        <v>2122</v>
      </c>
      <c r="E2758" s="463" t="s">
        <v>263</v>
      </c>
      <c r="F2758" s="463"/>
      <c r="G2758" s="312" t="s">
        <v>226</v>
      </c>
      <c r="H2758" s="315">
        <v>8.0000000000000002E-3</v>
      </c>
      <c r="I2758" s="314">
        <v>72.349999999999994</v>
      </c>
      <c r="J2758" s="314">
        <v>0.57879999999999998</v>
      </c>
    </row>
    <row r="2759" spans="1:10" ht="25" x14ac:dyDescent="0.35">
      <c r="A2759" s="311" t="s">
        <v>260</v>
      </c>
      <c r="B2759" s="313" t="s">
        <v>2124</v>
      </c>
      <c r="C2759" s="311" t="s">
        <v>200</v>
      </c>
      <c r="D2759" s="311" t="s">
        <v>2125</v>
      </c>
      <c r="E2759" s="463" t="s">
        <v>263</v>
      </c>
      <c r="F2759" s="463"/>
      <c r="G2759" s="312" t="s">
        <v>226</v>
      </c>
      <c r="H2759" s="315">
        <v>7.1000000000000004E-3</v>
      </c>
      <c r="I2759" s="314">
        <v>63.86</v>
      </c>
      <c r="J2759" s="314">
        <v>0.45340599999999998</v>
      </c>
    </row>
    <row r="2760" spans="1:10" x14ac:dyDescent="0.35">
      <c r="A2760" s="316"/>
      <c r="B2760" s="316"/>
      <c r="C2760" s="316"/>
      <c r="D2760" s="316"/>
      <c r="E2760" s="316" t="s">
        <v>275</v>
      </c>
      <c r="F2760" s="317">
        <v>2.95</v>
      </c>
      <c r="G2760" s="316" t="s">
        <v>276</v>
      </c>
      <c r="H2760" s="317">
        <v>0</v>
      </c>
      <c r="I2760" s="316" t="s">
        <v>277</v>
      </c>
      <c r="J2760" s="317">
        <v>2.95</v>
      </c>
    </row>
    <row r="2761" spans="1:10" x14ac:dyDescent="0.35">
      <c r="A2761" s="316"/>
      <c r="B2761" s="316"/>
      <c r="C2761" s="316"/>
      <c r="D2761" s="316"/>
      <c r="E2761" s="316" t="s">
        <v>278</v>
      </c>
      <c r="F2761" s="317">
        <v>1.69</v>
      </c>
      <c r="G2761" s="316"/>
      <c r="H2761" s="464" t="s">
        <v>279</v>
      </c>
      <c r="I2761" s="464"/>
      <c r="J2761" s="317">
        <v>9.85</v>
      </c>
    </row>
    <row r="2762" spans="1:10" ht="15" thickBot="1" x14ac:dyDescent="0.4">
      <c r="A2762" s="333"/>
      <c r="B2762" s="333"/>
      <c r="C2762" s="333"/>
      <c r="D2762" s="333"/>
      <c r="E2762" s="333"/>
      <c r="F2762" s="333"/>
      <c r="G2762" s="333"/>
      <c r="H2762" s="335"/>
      <c r="I2762" s="333"/>
      <c r="J2762" s="334"/>
    </row>
    <row r="2763" spans="1:10" ht="15" thickTop="1" x14ac:dyDescent="0.35">
      <c r="A2763" s="332"/>
      <c r="B2763" s="332"/>
      <c r="C2763" s="332"/>
      <c r="D2763" s="332"/>
      <c r="E2763" s="332"/>
      <c r="F2763" s="332"/>
      <c r="G2763" s="332"/>
      <c r="H2763" s="332"/>
      <c r="I2763" s="332"/>
      <c r="J2763" s="332"/>
    </row>
    <row r="2764" spans="1:10" x14ac:dyDescent="0.35">
      <c r="A2764" s="298" t="s">
        <v>1082</v>
      </c>
      <c r="B2764" s="300" t="s">
        <v>3</v>
      </c>
      <c r="C2764" s="298" t="s">
        <v>4</v>
      </c>
      <c r="D2764" s="298" t="s">
        <v>5</v>
      </c>
      <c r="E2764" s="461" t="s">
        <v>249</v>
      </c>
      <c r="F2764" s="461"/>
      <c r="G2764" s="299" t="s">
        <v>6</v>
      </c>
      <c r="H2764" s="300" t="s">
        <v>7</v>
      </c>
      <c r="I2764" s="300" t="s">
        <v>8</v>
      </c>
      <c r="J2764" s="300" t="s">
        <v>10</v>
      </c>
    </row>
    <row r="2765" spans="1:10" ht="37.5" x14ac:dyDescent="0.35">
      <c r="A2765" s="301" t="s">
        <v>246</v>
      </c>
      <c r="B2765" s="303" t="s">
        <v>862</v>
      </c>
      <c r="C2765" s="301" t="s">
        <v>200</v>
      </c>
      <c r="D2765" s="301" t="s">
        <v>863</v>
      </c>
      <c r="E2765" s="462" t="s">
        <v>2130</v>
      </c>
      <c r="F2765" s="462"/>
      <c r="G2765" s="302" t="s">
        <v>226</v>
      </c>
      <c r="H2765" s="305">
        <v>1</v>
      </c>
      <c r="I2765" s="304">
        <v>9.94</v>
      </c>
      <c r="J2765" s="304">
        <v>9.94</v>
      </c>
    </row>
    <row r="2766" spans="1:10" ht="25" x14ac:dyDescent="0.35">
      <c r="A2766" s="306" t="s">
        <v>251</v>
      </c>
      <c r="B2766" s="308" t="s">
        <v>1598</v>
      </c>
      <c r="C2766" s="306" t="s">
        <v>200</v>
      </c>
      <c r="D2766" s="306" t="s">
        <v>1599</v>
      </c>
      <c r="E2766" s="465" t="s">
        <v>254</v>
      </c>
      <c r="F2766" s="465"/>
      <c r="G2766" s="307" t="s">
        <v>201</v>
      </c>
      <c r="H2766" s="310">
        <v>0.13589999999999999</v>
      </c>
      <c r="I2766" s="309">
        <v>26.27</v>
      </c>
      <c r="J2766" s="309">
        <v>3.57</v>
      </c>
    </row>
    <row r="2767" spans="1:10" ht="25" x14ac:dyDescent="0.35">
      <c r="A2767" s="306" t="s">
        <v>251</v>
      </c>
      <c r="B2767" s="308" t="s">
        <v>1596</v>
      </c>
      <c r="C2767" s="306" t="s">
        <v>200</v>
      </c>
      <c r="D2767" s="306" t="s">
        <v>1597</v>
      </c>
      <c r="E2767" s="465" t="s">
        <v>254</v>
      </c>
      <c r="F2767" s="465"/>
      <c r="G2767" s="307" t="s">
        <v>201</v>
      </c>
      <c r="H2767" s="310">
        <v>0.13589999999999999</v>
      </c>
      <c r="I2767" s="309">
        <v>33.799999999999997</v>
      </c>
      <c r="J2767" s="309">
        <v>4.59</v>
      </c>
    </row>
    <row r="2768" spans="1:10" x14ac:dyDescent="0.35">
      <c r="A2768" s="311" t="s">
        <v>260</v>
      </c>
      <c r="B2768" s="313" t="s">
        <v>2117</v>
      </c>
      <c r="C2768" s="311" t="s">
        <v>200</v>
      </c>
      <c r="D2768" s="311" t="s">
        <v>2118</v>
      </c>
      <c r="E2768" s="463" t="s">
        <v>263</v>
      </c>
      <c r="F2768" s="463"/>
      <c r="G2768" s="312" t="s">
        <v>226</v>
      </c>
      <c r="H2768" s="315">
        <v>3.0200000000000001E-2</v>
      </c>
      <c r="I2768" s="314">
        <v>2.08</v>
      </c>
      <c r="J2768" s="314">
        <v>6.2815999999999997E-2</v>
      </c>
    </row>
    <row r="2769" spans="1:10" ht="25" x14ac:dyDescent="0.35">
      <c r="A2769" s="311" t="s">
        <v>260</v>
      </c>
      <c r="B2769" s="313" t="s">
        <v>2124</v>
      </c>
      <c r="C2769" s="311" t="s">
        <v>200</v>
      </c>
      <c r="D2769" s="311" t="s">
        <v>2125</v>
      </c>
      <c r="E2769" s="463" t="s">
        <v>263</v>
      </c>
      <c r="F2769" s="463"/>
      <c r="G2769" s="312" t="s">
        <v>226</v>
      </c>
      <c r="H2769" s="315">
        <v>7.1000000000000004E-3</v>
      </c>
      <c r="I2769" s="314">
        <v>63.86</v>
      </c>
      <c r="J2769" s="314">
        <v>0.45340599999999998</v>
      </c>
    </row>
    <row r="2770" spans="1:10" ht="25" x14ac:dyDescent="0.35">
      <c r="A2770" s="311" t="s">
        <v>260</v>
      </c>
      <c r="B2770" s="313" t="s">
        <v>2121</v>
      </c>
      <c r="C2770" s="311" t="s">
        <v>200</v>
      </c>
      <c r="D2770" s="311" t="s">
        <v>2122</v>
      </c>
      <c r="E2770" s="463" t="s">
        <v>263</v>
      </c>
      <c r="F2770" s="463"/>
      <c r="G2770" s="312" t="s">
        <v>226</v>
      </c>
      <c r="H2770" s="315">
        <v>8.0000000000000002E-3</v>
      </c>
      <c r="I2770" s="314">
        <v>72.349999999999994</v>
      </c>
      <c r="J2770" s="314">
        <v>0.57879999999999998</v>
      </c>
    </row>
    <row r="2771" spans="1:10" ht="25" x14ac:dyDescent="0.35">
      <c r="A2771" s="311" t="s">
        <v>260</v>
      </c>
      <c r="B2771" s="313" t="s">
        <v>2164</v>
      </c>
      <c r="C2771" s="311" t="s">
        <v>200</v>
      </c>
      <c r="D2771" s="311" t="s">
        <v>2165</v>
      </c>
      <c r="E2771" s="463" t="s">
        <v>263</v>
      </c>
      <c r="F2771" s="463"/>
      <c r="G2771" s="312" t="s">
        <v>226</v>
      </c>
      <c r="H2771" s="315">
        <v>1</v>
      </c>
      <c r="I2771" s="314">
        <v>0.7</v>
      </c>
      <c r="J2771" s="314">
        <v>0.7</v>
      </c>
    </row>
    <row r="2772" spans="1:10" x14ac:dyDescent="0.35">
      <c r="A2772" s="316"/>
      <c r="B2772" s="316"/>
      <c r="C2772" s="316"/>
      <c r="D2772" s="316"/>
      <c r="E2772" s="316" t="s">
        <v>275</v>
      </c>
      <c r="F2772" s="317">
        <v>5.68</v>
      </c>
      <c r="G2772" s="316" t="s">
        <v>276</v>
      </c>
      <c r="H2772" s="317">
        <v>0</v>
      </c>
      <c r="I2772" s="316" t="s">
        <v>277</v>
      </c>
      <c r="J2772" s="317">
        <v>5.68</v>
      </c>
    </row>
    <row r="2773" spans="1:10" x14ac:dyDescent="0.35">
      <c r="A2773" s="316"/>
      <c r="B2773" s="316"/>
      <c r="C2773" s="316"/>
      <c r="D2773" s="316"/>
      <c r="E2773" s="316" t="s">
        <v>278</v>
      </c>
      <c r="F2773" s="317">
        <v>2.06</v>
      </c>
      <c r="G2773" s="316"/>
      <c r="H2773" s="464" t="s">
        <v>279</v>
      </c>
      <c r="I2773" s="464"/>
      <c r="J2773" s="317">
        <v>12</v>
      </c>
    </row>
    <row r="2774" spans="1:10" ht="15" thickBot="1" x14ac:dyDescent="0.4">
      <c r="A2774" s="333"/>
      <c r="B2774" s="333"/>
      <c r="C2774" s="333"/>
      <c r="D2774" s="333"/>
      <c r="E2774" s="333"/>
      <c r="F2774" s="333"/>
      <c r="G2774" s="333"/>
      <c r="H2774" s="335"/>
      <c r="I2774" s="333"/>
      <c r="J2774" s="334"/>
    </row>
    <row r="2775" spans="1:10" ht="15" thickTop="1" x14ac:dyDescent="0.35">
      <c r="A2775" s="332"/>
      <c r="B2775" s="332"/>
      <c r="C2775" s="332"/>
      <c r="D2775" s="332"/>
      <c r="E2775" s="332"/>
      <c r="F2775" s="332"/>
      <c r="G2775" s="332"/>
      <c r="H2775" s="332"/>
      <c r="I2775" s="332"/>
      <c r="J2775" s="332"/>
    </row>
    <row r="2776" spans="1:10" x14ac:dyDescent="0.35">
      <c r="A2776" s="298" t="s">
        <v>1083</v>
      </c>
      <c r="B2776" s="300" t="s">
        <v>3</v>
      </c>
      <c r="C2776" s="298" t="s">
        <v>4</v>
      </c>
      <c r="D2776" s="298" t="s">
        <v>5</v>
      </c>
      <c r="E2776" s="461" t="s">
        <v>249</v>
      </c>
      <c r="F2776" s="461"/>
      <c r="G2776" s="299" t="s">
        <v>6</v>
      </c>
      <c r="H2776" s="300" t="s">
        <v>7</v>
      </c>
      <c r="I2776" s="300" t="s">
        <v>8</v>
      </c>
      <c r="J2776" s="300" t="s">
        <v>10</v>
      </c>
    </row>
    <row r="2777" spans="1:10" ht="37.5" x14ac:dyDescent="0.35">
      <c r="A2777" s="301" t="s">
        <v>246</v>
      </c>
      <c r="B2777" s="303" t="s">
        <v>871</v>
      </c>
      <c r="C2777" s="301" t="s">
        <v>200</v>
      </c>
      <c r="D2777" s="301" t="s">
        <v>872</v>
      </c>
      <c r="E2777" s="462" t="s">
        <v>2130</v>
      </c>
      <c r="F2777" s="462"/>
      <c r="G2777" s="302" t="s">
        <v>208</v>
      </c>
      <c r="H2777" s="305">
        <v>1</v>
      </c>
      <c r="I2777" s="304">
        <v>27.21</v>
      </c>
      <c r="J2777" s="304">
        <v>27.21</v>
      </c>
    </row>
    <row r="2778" spans="1:10" ht="25" x14ac:dyDescent="0.35">
      <c r="A2778" s="306" t="s">
        <v>251</v>
      </c>
      <c r="B2778" s="308" t="s">
        <v>1598</v>
      </c>
      <c r="C2778" s="306" t="s">
        <v>200</v>
      </c>
      <c r="D2778" s="306" t="s">
        <v>1599</v>
      </c>
      <c r="E2778" s="465" t="s">
        <v>254</v>
      </c>
      <c r="F2778" s="465"/>
      <c r="G2778" s="307" t="s">
        <v>201</v>
      </c>
      <c r="H2778" s="310">
        <v>0.38</v>
      </c>
      <c r="I2778" s="309">
        <v>26.27</v>
      </c>
      <c r="J2778" s="309">
        <v>9.98</v>
      </c>
    </row>
    <row r="2779" spans="1:10" ht="25" x14ac:dyDescent="0.35">
      <c r="A2779" s="306" t="s">
        <v>251</v>
      </c>
      <c r="B2779" s="308" t="s">
        <v>1596</v>
      </c>
      <c r="C2779" s="306" t="s">
        <v>200</v>
      </c>
      <c r="D2779" s="306" t="s">
        <v>1597</v>
      </c>
      <c r="E2779" s="465" t="s">
        <v>254</v>
      </c>
      <c r="F2779" s="465"/>
      <c r="G2779" s="307" t="s">
        <v>201</v>
      </c>
      <c r="H2779" s="310">
        <v>0.38</v>
      </c>
      <c r="I2779" s="309">
        <v>33.799999999999997</v>
      </c>
      <c r="J2779" s="309">
        <v>12.84</v>
      </c>
    </row>
    <row r="2780" spans="1:10" x14ac:dyDescent="0.35">
      <c r="A2780" s="311" t="s">
        <v>260</v>
      </c>
      <c r="B2780" s="313" t="s">
        <v>2117</v>
      </c>
      <c r="C2780" s="311" t="s">
        <v>200</v>
      </c>
      <c r="D2780" s="311" t="s">
        <v>2118</v>
      </c>
      <c r="E2780" s="463" t="s">
        <v>263</v>
      </c>
      <c r="F2780" s="463"/>
      <c r="G2780" s="312" t="s">
        <v>226</v>
      </c>
      <c r="H2780" s="315">
        <v>8.8599999999999998E-2</v>
      </c>
      <c r="I2780" s="314">
        <v>2.08</v>
      </c>
      <c r="J2780" s="314">
        <v>0.18428800000000001</v>
      </c>
    </row>
    <row r="2781" spans="1:10" ht="25" x14ac:dyDescent="0.35">
      <c r="A2781" s="311" t="s">
        <v>260</v>
      </c>
      <c r="B2781" s="313" t="s">
        <v>2170</v>
      </c>
      <c r="C2781" s="311" t="s">
        <v>200</v>
      </c>
      <c r="D2781" s="311" t="s">
        <v>2171</v>
      </c>
      <c r="E2781" s="463" t="s">
        <v>263</v>
      </c>
      <c r="F2781" s="463"/>
      <c r="G2781" s="312" t="s">
        <v>208</v>
      </c>
      <c r="H2781" s="315">
        <v>1.0492999999999999</v>
      </c>
      <c r="I2781" s="314">
        <v>4.0199999999999996</v>
      </c>
      <c r="J2781" s="314">
        <v>4.2181860000000002</v>
      </c>
    </row>
    <row r="2782" spans="1:10" x14ac:dyDescent="0.35">
      <c r="A2782" s="316"/>
      <c r="B2782" s="316"/>
      <c r="C2782" s="316"/>
      <c r="D2782" s="316"/>
      <c r="E2782" s="316" t="s">
        <v>275</v>
      </c>
      <c r="F2782" s="317">
        <v>15.92</v>
      </c>
      <c r="G2782" s="316" t="s">
        <v>276</v>
      </c>
      <c r="H2782" s="317">
        <v>0</v>
      </c>
      <c r="I2782" s="316" t="s">
        <v>277</v>
      </c>
      <c r="J2782" s="317">
        <v>15.92</v>
      </c>
    </row>
    <row r="2783" spans="1:10" x14ac:dyDescent="0.35">
      <c r="A2783" s="316"/>
      <c r="B2783" s="316"/>
      <c r="C2783" s="316"/>
      <c r="D2783" s="316"/>
      <c r="E2783" s="316" t="s">
        <v>278</v>
      </c>
      <c r="F2783" s="317">
        <v>5.66</v>
      </c>
      <c r="G2783" s="316"/>
      <c r="H2783" s="464" t="s">
        <v>279</v>
      </c>
      <c r="I2783" s="464"/>
      <c r="J2783" s="317">
        <v>32.869999999999997</v>
      </c>
    </row>
    <row r="2784" spans="1:10" ht="15" thickBot="1" x14ac:dyDescent="0.4">
      <c r="A2784" s="333"/>
      <c r="B2784" s="333"/>
      <c r="C2784" s="333"/>
      <c r="D2784" s="333"/>
      <c r="E2784" s="333"/>
      <c r="F2784" s="333"/>
      <c r="G2784" s="333"/>
      <c r="H2784" s="335"/>
      <c r="I2784" s="333"/>
      <c r="J2784" s="334"/>
    </row>
    <row r="2785" spans="1:10" ht="15" thickTop="1" x14ac:dyDescent="0.35">
      <c r="A2785" s="332"/>
      <c r="B2785" s="332"/>
      <c r="C2785" s="332"/>
      <c r="D2785" s="332"/>
      <c r="E2785" s="332"/>
      <c r="F2785" s="332"/>
      <c r="G2785" s="332"/>
      <c r="H2785" s="332"/>
      <c r="I2785" s="332"/>
      <c r="J2785" s="332"/>
    </row>
    <row r="2786" spans="1:10" x14ac:dyDescent="0.35">
      <c r="A2786" s="298" t="s">
        <v>1084</v>
      </c>
      <c r="B2786" s="300" t="s">
        <v>3</v>
      </c>
      <c r="C2786" s="298" t="s">
        <v>4</v>
      </c>
      <c r="D2786" s="298" t="s">
        <v>5</v>
      </c>
      <c r="E2786" s="461" t="s">
        <v>249</v>
      </c>
      <c r="F2786" s="461"/>
      <c r="G2786" s="299" t="s">
        <v>6</v>
      </c>
      <c r="H2786" s="300" t="s">
        <v>7</v>
      </c>
      <c r="I2786" s="300" t="s">
        <v>8</v>
      </c>
      <c r="J2786" s="300" t="s">
        <v>10</v>
      </c>
    </row>
    <row r="2787" spans="1:10" ht="37.5" x14ac:dyDescent="0.35">
      <c r="A2787" s="301" t="s">
        <v>246</v>
      </c>
      <c r="B2787" s="303" t="s">
        <v>880</v>
      </c>
      <c r="C2787" s="301" t="s">
        <v>200</v>
      </c>
      <c r="D2787" s="301" t="s">
        <v>881</v>
      </c>
      <c r="E2787" s="462" t="s">
        <v>2176</v>
      </c>
      <c r="F2787" s="462"/>
      <c r="G2787" s="302" t="s">
        <v>226</v>
      </c>
      <c r="H2787" s="305">
        <v>1</v>
      </c>
      <c r="I2787" s="304">
        <v>11.55</v>
      </c>
      <c r="J2787" s="304">
        <v>11.55</v>
      </c>
    </row>
    <row r="2788" spans="1:10" ht="25" x14ac:dyDescent="0.35">
      <c r="A2788" s="306" t="s">
        <v>251</v>
      </c>
      <c r="B2788" s="308" t="s">
        <v>1598</v>
      </c>
      <c r="C2788" s="306" t="s">
        <v>200</v>
      </c>
      <c r="D2788" s="306" t="s">
        <v>1599</v>
      </c>
      <c r="E2788" s="465" t="s">
        <v>254</v>
      </c>
      <c r="F2788" s="465"/>
      <c r="G2788" s="307" t="s">
        <v>201</v>
      </c>
      <c r="H2788" s="310">
        <v>0.1474</v>
      </c>
      <c r="I2788" s="309">
        <v>26.27</v>
      </c>
      <c r="J2788" s="309">
        <v>3.87</v>
      </c>
    </row>
    <row r="2789" spans="1:10" ht="25" x14ac:dyDescent="0.35">
      <c r="A2789" s="306" t="s">
        <v>251</v>
      </c>
      <c r="B2789" s="308" t="s">
        <v>1596</v>
      </c>
      <c r="C2789" s="306" t="s">
        <v>200</v>
      </c>
      <c r="D2789" s="306" t="s">
        <v>1597</v>
      </c>
      <c r="E2789" s="465" t="s">
        <v>254</v>
      </c>
      <c r="F2789" s="465"/>
      <c r="G2789" s="307" t="s">
        <v>201</v>
      </c>
      <c r="H2789" s="310">
        <v>0.1474</v>
      </c>
      <c r="I2789" s="309">
        <v>33.799999999999997</v>
      </c>
      <c r="J2789" s="309">
        <v>4.9800000000000004</v>
      </c>
    </row>
    <row r="2790" spans="1:10" ht="25" x14ac:dyDescent="0.35">
      <c r="A2790" s="311" t="s">
        <v>260</v>
      </c>
      <c r="B2790" s="313" t="s">
        <v>2177</v>
      </c>
      <c r="C2790" s="311" t="s">
        <v>200</v>
      </c>
      <c r="D2790" s="311" t="s">
        <v>2178</v>
      </c>
      <c r="E2790" s="463" t="s">
        <v>263</v>
      </c>
      <c r="F2790" s="463"/>
      <c r="G2790" s="312" t="s">
        <v>226</v>
      </c>
      <c r="H2790" s="315">
        <v>1</v>
      </c>
      <c r="I2790" s="314">
        <v>1.1599999999999999</v>
      </c>
      <c r="J2790" s="314">
        <v>1.1599999999999999</v>
      </c>
    </row>
    <row r="2791" spans="1:10" ht="25" x14ac:dyDescent="0.35">
      <c r="A2791" s="311" t="s">
        <v>260</v>
      </c>
      <c r="B2791" s="313" t="s">
        <v>2124</v>
      </c>
      <c r="C2791" s="311" t="s">
        <v>200</v>
      </c>
      <c r="D2791" s="311" t="s">
        <v>2125</v>
      </c>
      <c r="E2791" s="463" t="s">
        <v>263</v>
      </c>
      <c r="F2791" s="463"/>
      <c r="G2791" s="312" t="s">
        <v>226</v>
      </c>
      <c r="H2791" s="315">
        <v>1.06E-2</v>
      </c>
      <c r="I2791" s="314">
        <v>63.86</v>
      </c>
      <c r="J2791" s="314">
        <v>0.67691599999999996</v>
      </c>
    </row>
    <row r="2792" spans="1:10" ht="25" x14ac:dyDescent="0.35">
      <c r="A2792" s="311" t="s">
        <v>260</v>
      </c>
      <c r="B2792" s="313" t="s">
        <v>2121</v>
      </c>
      <c r="C2792" s="311" t="s">
        <v>200</v>
      </c>
      <c r="D2792" s="311" t="s">
        <v>2122</v>
      </c>
      <c r="E2792" s="463" t="s">
        <v>263</v>
      </c>
      <c r="F2792" s="463"/>
      <c r="G2792" s="312" t="s">
        <v>226</v>
      </c>
      <c r="H2792" s="315">
        <v>1.2E-2</v>
      </c>
      <c r="I2792" s="314">
        <v>72.349999999999994</v>
      </c>
      <c r="J2792" s="314">
        <v>0.86819999999999997</v>
      </c>
    </row>
    <row r="2793" spans="1:10" x14ac:dyDescent="0.35">
      <c r="A2793" s="311" t="s">
        <v>260</v>
      </c>
      <c r="B2793" s="313" t="s">
        <v>2117</v>
      </c>
      <c r="C2793" s="311" t="s">
        <v>200</v>
      </c>
      <c r="D2793" s="311" t="s">
        <v>2118</v>
      </c>
      <c r="E2793" s="463" t="s">
        <v>263</v>
      </c>
      <c r="F2793" s="463"/>
      <c r="G2793" s="312" t="s">
        <v>226</v>
      </c>
      <c r="H2793" s="315">
        <v>9.1999999999999998E-3</v>
      </c>
      <c r="I2793" s="314">
        <v>2.08</v>
      </c>
      <c r="J2793" s="314">
        <v>1.9136E-2</v>
      </c>
    </row>
    <row r="2794" spans="1:10" x14ac:dyDescent="0.35">
      <c r="A2794" s="316"/>
      <c r="B2794" s="316"/>
      <c r="C2794" s="316"/>
      <c r="D2794" s="316"/>
      <c r="E2794" s="316" t="s">
        <v>275</v>
      </c>
      <c r="F2794" s="317">
        <v>6.17</v>
      </c>
      <c r="G2794" s="316" t="s">
        <v>276</v>
      </c>
      <c r="H2794" s="317">
        <v>0</v>
      </c>
      <c r="I2794" s="316" t="s">
        <v>277</v>
      </c>
      <c r="J2794" s="317">
        <v>6.17</v>
      </c>
    </row>
    <row r="2795" spans="1:10" x14ac:dyDescent="0.35">
      <c r="A2795" s="316"/>
      <c r="B2795" s="316"/>
      <c r="C2795" s="316"/>
      <c r="D2795" s="316"/>
      <c r="E2795" s="316" t="s">
        <v>278</v>
      </c>
      <c r="F2795" s="317">
        <v>2.4</v>
      </c>
      <c r="G2795" s="316"/>
      <c r="H2795" s="464" t="s">
        <v>279</v>
      </c>
      <c r="I2795" s="464"/>
      <c r="J2795" s="317">
        <v>13.95</v>
      </c>
    </row>
    <row r="2796" spans="1:10" ht="15" thickBot="1" x14ac:dyDescent="0.4">
      <c r="A2796" s="333"/>
      <c r="B2796" s="333"/>
      <c r="C2796" s="333"/>
      <c r="D2796" s="333"/>
      <c r="E2796" s="333"/>
      <c r="F2796" s="333"/>
      <c r="G2796" s="333"/>
      <c r="H2796" s="335"/>
      <c r="I2796" s="333"/>
      <c r="J2796" s="334"/>
    </row>
    <row r="2797" spans="1:10" ht="15" thickTop="1" x14ac:dyDescent="0.35">
      <c r="A2797" s="332"/>
      <c r="B2797" s="332"/>
      <c r="C2797" s="332"/>
      <c r="D2797" s="332"/>
      <c r="E2797" s="332"/>
      <c r="F2797" s="332"/>
      <c r="G2797" s="332"/>
      <c r="H2797" s="332"/>
      <c r="I2797" s="332"/>
      <c r="J2797" s="332"/>
    </row>
    <row r="2798" spans="1:10" x14ac:dyDescent="0.35">
      <c r="A2798" s="329" t="s">
        <v>1085</v>
      </c>
      <c r="B2798" s="329"/>
      <c r="C2798" s="329"/>
      <c r="D2798" s="329" t="s">
        <v>1086</v>
      </c>
      <c r="E2798" s="329"/>
      <c r="F2798" s="472"/>
      <c r="G2798" s="472"/>
      <c r="H2798" s="330"/>
      <c r="I2798" s="329"/>
      <c r="J2798" s="331">
        <v>7050.52</v>
      </c>
    </row>
    <row r="2799" spans="1:10" x14ac:dyDescent="0.35">
      <c r="A2799" s="298" t="s">
        <v>1087</v>
      </c>
      <c r="B2799" s="300" t="s">
        <v>3</v>
      </c>
      <c r="C2799" s="298" t="s">
        <v>4</v>
      </c>
      <c r="D2799" s="298" t="s">
        <v>5</v>
      </c>
      <c r="E2799" s="461" t="s">
        <v>249</v>
      </c>
      <c r="F2799" s="461"/>
      <c r="G2799" s="299" t="s">
        <v>6</v>
      </c>
      <c r="H2799" s="300" t="s">
        <v>7</v>
      </c>
      <c r="I2799" s="300" t="s">
        <v>8</v>
      </c>
      <c r="J2799" s="300" t="s">
        <v>10</v>
      </c>
    </row>
    <row r="2800" spans="1:10" ht="37.5" x14ac:dyDescent="0.35">
      <c r="A2800" s="301" t="s">
        <v>246</v>
      </c>
      <c r="B2800" s="303" t="s">
        <v>1088</v>
      </c>
      <c r="C2800" s="301" t="s">
        <v>214</v>
      </c>
      <c r="D2800" s="301" t="s">
        <v>1089</v>
      </c>
      <c r="E2800" s="462" t="s">
        <v>2086</v>
      </c>
      <c r="F2800" s="462"/>
      <c r="G2800" s="302" t="s">
        <v>226</v>
      </c>
      <c r="H2800" s="305">
        <v>1</v>
      </c>
      <c r="I2800" s="304">
        <v>19.57</v>
      </c>
      <c r="J2800" s="304">
        <v>19.57</v>
      </c>
    </row>
    <row r="2801" spans="1:10" ht="25" x14ac:dyDescent="0.35">
      <c r="A2801" s="306" t="s">
        <v>251</v>
      </c>
      <c r="B2801" s="308" t="s">
        <v>256</v>
      </c>
      <c r="C2801" s="306" t="s">
        <v>200</v>
      </c>
      <c r="D2801" s="306" t="s">
        <v>247</v>
      </c>
      <c r="E2801" s="465" t="s">
        <v>254</v>
      </c>
      <c r="F2801" s="465"/>
      <c r="G2801" s="307" t="s">
        <v>201</v>
      </c>
      <c r="H2801" s="310">
        <v>0.2</v>
      </c>
      <c r="I2801" s="309">
        <v>25.81</v>
      </c>
      <c r="J2801" s="309">
        <v>5.16</v>
      </c>
    </row>
    <row r="2802" spans="1:10" ht="25" x14ac:dyDescent="0.35">
      <c r="A2802" s="311" t="s">
        <v>260</v>
      </c>
      <c r="B2802" s="313" t="s">
        <v>2342</v>
      </c>
      <c r="C2802" s="311" t="s">
        <v>1803</v>
      </c>
      <c r="D2802" s="311" t="s">
        <v>2343</v>
      </c>
      <c r="E2802" s="463" t="s">
        <v>263</v>
      </c>
      <c r="F2802" s="463"/>
      <c r="G2802" s="312" t="s">
        <v>1834</v>
      </c>
      <c r="H2802" s="315">
        <v>1</v>
      </c>
      <c r="I2802" s="314">
        <v>14.41</v>
      </c>
      <c r="J2802" s="314">
        <v>14.41</v>
      </c>
    </row>
    <row r="2803" spans="1:10" x14ac:dyDescent="0.35">
      <c r="A2803" s="316"/>
      <c r="B2803" s="316"/>
      <c r="C2803" s="316"/>
      <c r="D2803" s="316"/>
      <c r="E2803" s="316" t="s">
        <v>275</v>
      </c>
      <c r="F2803" s="317">
        <v>3.27</v>
      </c>
      <c r="G2803" s="316" t="s">
        <v>276</v>
      </c>
      <c r="H2803" s="317">
        <v>0</v>
      </c>
      <c r="I2803" s="316" t="s">
        <v>277</v>
      </c>
      <c r="J2803" s="317">
        <v>3.27</v>
      </c>
    </row>
    <row r="2804" spans="1:10" x14ac:dyDescent="0.35">
      <c r="A2804" s="316"/>
      <c r="B2804" s="316"/>
      <c r="C2804" s="316"/>
      <c r="D2804" s="316"/>
      <c r="E2804" s="316" t="s">
        <v>278</v>
      </c>
      <c r="F2804" s="317">
        <v>4.07</v>
      </c>
      <c r="G2804" s="316"/>
      <c r="H2804" s="464" t="s">
        <v>279</v>
      </c>
      <c r="I2804" s="464"/>
      <c r="J2804" s="317">
        <v>23.64</v>
      </c>
    </row>
    <row r="2805" spans="1:10" ht="15" thickBot="1" x14ac:dyDescent="0.4">
      <c r="A2805" s="333"/>
      <c r="B2805" s="333"/>
      <c r="C2805" s="333"/>
      <c r="D2805" s="333"/>
      <c r="E2805" s="333"/>
      <c r="F2805" s="333"/>
      <c r="G2805" s="333"/>
      <c r="H2805" s="335"/>
      <c r="I2805" s="333"/>
      <c r="J2805" s="334"/>
    </row>
    <row r="2806" spans="1:10" ht="15" thickTop="1" x14ac:dyDescent="0.35">
      <c r="A2806" s="332"/>
      <c r="B2806" s="332"/>
      <c r="C2806" s="332"/>
      <c r="D2806" s="332"/>
      <c r="E2806" s="332"/>
      <c r="F2806" s="332"/>
      <c r="G2806" s="332"/>
      <c r="H2806" s="332"/>
      <c r="I2806" s="332"/>
      <c r="J2806" s="332"/>
    </row>
    <row r="2807" spans="1:10" x14ac:dyDescent="0.35">
      <c r="A2807" s="298" t="s">
        <v>1090</v>
      </c>
      <c r="B2807" s="300" t="s">
        <v>3</v>
      </c>
      <c r="C2807" s="298" t="s">
        <v>4</v>
      </c>
      <c r="D2807" s="298" t="s">
        <v>5</v>
      </c>
      <c r="E2807" s="461" t="s">
        <v>249</v>
      </c>
      <c r="F2807" s="461"/>
      <c r="G2807" s="299" t="s">
        <v>6</v>
      </c>
      <c r="H2807" s="300" t="s">
        <v>7</v>
      </c>
      <c r="I2807" s="300" t="s">
        <v>8</v>
      </c>
      <c r="J2807" s="300" t="s">
        <v>10</v>
      </c>
    </row>
    <row r="2808" spans="1:10" ht="37.5" x14ac:dyDescent="0.35">
      <c r="A2808" s="301" t="s">
        <v>246</v>
      </c>
      <c r="B2808" s="303" t="s">
        <v>1091</v>
      </c>
      <c r="C2808" s="301" t="s">
        <v>200</v>
      </c>
      <c r="D2808" s="301" t="s">
        <v>1092</v>
      </c>
      <c r="E2808" s="462" t="s">
        <v>2143</v>
      </c>
      <c r="F2808" s="462"/>
      <c r="G2808" s="302" t="s">
        <v>226</v>
      </c>
      <c r="H2808" s="305">
        <v>1</v>
      </c>
      <c r="I2808" s="304">
        <v>366.96</v>
      </c>
      <c r="J2808" s="304">
        <v>366.96</v>
      </c>
    </row>
    <row r="2809" spans="1:10" ht="25" x14ac:dyDescent="0.35">
      <c r="A2809" s="306" t="s">
        <v>251</v>
      </c>
      <c r="B2809" s="308" t="s">
        <v>1598</v>
      </c>
      <c r="C2809" s="306" t="s">
        <v>200</v>
      </c>
      <c r="D2809" s="306" t="s">
        <v>1599</v>
      </c>
      <c r="E2809" s="465" t="s">
        <v>254</v>
      </c>
      <c r="F2809" s="465"/>
      <c r="G2809" s="307" t="s">
        <v>201</v>
      </c>
      <c r="H2809" s="310">
        <v>0.43105599999999999</v>
      </c>
      <c r="I2809" s="309">
        <v>26.27</v>
      </c>
      <c r="J2809" s="309">
        <v>11.32</v>
      </c>
    </row>
    <row r="2810" spans="1:10" ht="25" x14ac:dyDescent="0.35">
      <c r="A2810" s="306" t="s">
        <v>251</v>
      </c>
      <c r="B2810" s="308" t="s">
        <v>1596</v>
      </c>
      <c r="C2810" s="306" t="s">
        <v>200</v>
      </c>
      <c r="D2810" s="306" t="s">
        <v>1597</v>
      </c>
      <c r="E2810" s="465" t="s">
        <v>254</v>
      </c>
      <c r="F2810" s="465"/>
      <c r="G2810" s="307" t="s">
        <v>201</v>
      </c>
      <c r="H2810" s="310">
        <v>0.43105599999999999</v>
      </c>
      <c r="I2810" s="309">
        <v>33.799999999999997</v>
      </c>
      <c r="J2810" s="309">
        <v>14.56</v>
      </c>
    </row>
    <row r="2811" spans="1:10" ht="25" x14ac:dyDescent="0.35">
      <c r="A2811" s="311" t="s">
        <v>260</v>
      </c>
      <c r="B2811" s="313" t="s">
        <v>2344</v>
      </c>
      <c r="C2811" s="311" t="s">
        <v>200</v>
      </c>
      <c r="D2811" s="311" t="s">
        <v>2345</v>
      </c>
      <c r="E2811" s="463" t="s">
        <v>263</v>
      </c>
      <c r="F2811" s="463"/>
      <c r="G2811" s="312" t="s">
        <v>226</v>
      </c>
      <c r="H2811" s="315">
        <v>1</v>
      </c>
      <c r="I2811" s="314">
        <v>339.8</v>
      </c>
      <c r="J2811" s="314">
        <v>339.8</v>
      </c>
    </row>
    <row r="2812" spans="1:10" ht="50" x14ac:dyDescent="0.35">
      <c r="A2812" s="311" t="s">
        <v>260</v>
      </c>
      <c r="B2812" s="313" t="s">
        <v>2346</v>
      </c>
      <c r="C2812" s="311" t="s">
        <v>200</v>
      </c>
      <c r="D2812" s="311" t="s">
        <v>2347</v>
      </c>
      <c r="E2812" s="463" t="s">
        <v>263</v>
      </c>
      <c r="F2812" s="463"/>
      <c r="G2812" s="312" t="s">
        <v>226</v>
      </c>
      <c r="H2812" s="315">
        <v>2</v>
      </c>
      <c r="I2812" s="314">
        <v>0.64</v>
      </c>
      <c r="J2812" s="314">
        <v>1.28</v>
      </c>
    </row>
    <row r="2813" spans="1:10" x14ac:dyDescent="0.35">
      <c r="A2813" s="316"/>
      <c r="B2813" s="316"/>
      <c r="C2813" s="316"/>
      <c r="D2813" s="316"/>
      <c r="E2813" s="316" t="s">
        <v>275</v>
      </c>
      <c r="F2813" s="317">
        <v>18.05</v>
      </c>
      <c r="G2813" s="316" t="s">
        <v>276</v>
      </c>
      <c r="H2813" s="317">
        <v>0</v>
      </c>
      <c r="I2813" s="316" t="s">
        <v>277</v>
      </c>
      <c r="J2813" s="317">
        <v>18.05</v>
      </c>
    </row>
    <row r="2814" spans="1:10" x14ac:dyDescent="0.35">
      <c r="A2814" s="316"/>
      <c r="B2814" s="316"/>
      <c r="C2814" s="316"/>
      <c r="D2814" s="316"/>
      <c r="E2814" s="316" t="s">
        <v>278</v>
      </c>
      <c r="F2814" s="317">
        <v>76.36</v>
      </c>
      <c r="G2814" s="316"/>
      <c r="H2814" s="464" t="s">
        <v>279</v>
      </c>
      <c r="I2814" s="464"/>
      <c r="J2814" s="317">
        <v>443.32</v>
      </c>
    </row>
    <row r="2815" spans="1:10" ht="15" thickBot="1" x14ac:dyDescent="0.4">
      <c r="A2815" s="333"/>
      <c r="B2815" s="333"/>
      <c r="C2815" s="333"/>
      <c r="D2815" s="333"/>
      <c r="E2815" s="333"/>
      <c r="F2815" s="333"/>
      <c r="G2815" s="333"/>
      <c r="H2815" s="335"/>
      <c r="I2815" s="333"/>
      <c r="J2815" s="334"/>
    </row>
    <row r="2816" spans="1:10" ht="15" thickTop="1" x14ac:dyDescent="0.35">
      <c r="A2816" s="332"/>
      <c r="B2816" s="332"/>
      <c r="C2816" s="332"/>
      <c r="D2816" s="332"/>
      <c r="E2816" s="332"/>
      <c r="F2816" s="332"/>
      <c r="G2816" s="332"/>
      <c r="H2816" s="332"/>
      <c r="I2816" s="332"/>
      <c r="J2816" s="332"/>
    </row>
    <row r="2817" spans="1:10" x14ac:dyDescent="0.35">
      <c r="A2817" s="298" t="s">
        <v>1093</v>
      </c>
      <c r="B2817" s="300" t="s">
        <v>3</v>
      </c>
      <c r="C2817" s="298" t="s">
        <v>4</v>
      </c>
      <c r="D2817" s="298" t="s">
        <v>5</v>
      </c>
      <c r="E2817" s="461" t="s">
        <v>249</v>
      </c>
      <c r="F2817" s="461"/>
      <c r="G2817" s="299" t="s">
        <v>6</v>
      </c>
      <c r="H2817" s="300" t="s">
        <v>7</v>
      </c>
      <c r="I2817" s="300" t="s">
        <v>8</v>
      </c>
      <c r="J2817" s="300" t="s">
        <v>10</v>
      </c>
    </row>
    <row r="2818" spans="1:10" ht="37.5" x14ac:dyDescent="0.35">
      <c r="A2818" s="301" t="s">
        <v>246</v>
      </c>
      <c r="B2818" s="303" t="s">
        <v>1094</v>
      </c>
      <c r="C2818" s="301" t="s">
        <v>214</v>
      </c>
      <c r="D2818" s="301" t="s">
        <v>1095</v>
      </c>
      <c r="E2818" s="462" t="s">
        <v>280</v>
      </c>
      <c r="F2818" s="462"/>
      <c r="G2818" s="302" t="s">
        <v>226</v>
      </c>
      <c r="H2818" s="305">
        <v>1</v>
      </c>
      <c r="I2818" s="304">
        <v>18.21</v>
      </c>
      <c r="J2818" s="304">
        <v>18.21</v>
      </c>
    </row>
    <row r="2819" spans="1:10" ht="25" x14ac:dyDescent="0.35">
      <c r="A2819" s="306" t="s">
        <v>251</v>
      </c>
      <c r="B2819" s="308" t="s">
        <v>256</v>
      </c>
      <c r="C2819" s="306" t="s">
        <v>200</v>
      </c>
      <c r="D2819" s="306" t="s">
        <v>247</v>
      </c>
      <c r="E2819" s="465" t="s">
        <v>254</v>
      </c>
      <c r="F2819" s="465"/>
      <c r="G2819" s="307" t="s">
        <v>201</v>
      </c>
      <c r="H2819" s="310">
        <v>0.2</v>
      </c>
      <c r="I2819" s="309">
        <v>25.81</v>
      </c>
      <c r="J2819" s="309">
        <v>5.16</v>
      </c>
    </row>
    <row r="2820" spans="1:10" ht="25" x14ac:dyDescent="0.35">
      <c r="A2820" s="311" t="s">
        <v>260</v>
      </c>
      <c r="B2820" s="313" t="s">
        <v>2348</v>
      </c>
      <c r="C2820" s="311" t="s">
        <v>1803</v>
      </c>
      <c r="D2820" s="311" t="s">
        <v>2349</v>
      </c>
      <c r="E2820" s="463" t="s">
        <v>263</v>
      </c>
      <c r="F2820" s="463"/>
      <c r="G2820" s="312" t="s">
        <v>1834</v>
      </c>
      <c r="H2820" s="315">
        <v>1</v>
      </c>
      <c r="I2820" s="314">
        <v>13.05</v>
      </c>
      <c r="J2820" s="314">
        <v>13.05</v>
      </c>
    </row>
    <row r="2821" spans="1:10" x14ac:dyDescent="0.35">
      <c r="A2821" s="316"/>
      <c r="B2821" s="316"/>
      <c r="C2821" s="316"/>
      <c r="D2821" s="316"/>
      <c r="E2821" s="316" t="s">
        <v>275</v>
      </c>
      <c r="F2821" s="317">
        <v>3.27</v>
      </c>
      <c r="G2821" s="316" t="s">
        <v>276</v>
      </c>
      <c r="H2821" s="317">
        <v>0</v>
      </c>
      <c r="I2821" s="316" t="s">
        <v>277</v>
      </c>
      <c r="J2821" s="317">
        <v>3.27</v>
      </c>
    </row>
    <row r="2822" spans="1:10" x14ac:dyDescent="0.35">
      <c r="A2822" s="316"/>
      <c r="B2822" s="316"/>
      <c r="C2822" s="316"/>
      <c r="D2822" s="316"/>
      <c r="E2822" s="316" t="s">
        <v>278</v>
      </c>
      <c r="F2822" s="317">
        <v>3.78</v>
      </c>
      <c r="G2822" s="316"/>
      <c r="H2822" s="464" t="s">
        <v>279</v>
      </c>
      <c r="I2822" s="464"/>
      <c r="J2822" s="317">
        <v>21.99</v>
      </c>
    </row>
    <row r="2823" spans="1:10" ht="15" thickBot="1" x14ac:dyDescent="0.4">
      <c r="A2823" s="333"/>
      <c r="B2823" s="333"/>
      <c r="C2823" s="333"/>
      <c r="D2823" s="333"/>
      <c r="E2823" s="333"/>
      <c r="F2823" s="333"/>
      <c r="G2823" s="333"/>
      <c r="H2823" s="335"/>
      <c r="I2823" s="333"/>
      <c r="J2823" s="334"/>
    </row>
    <row r="2824" spans="1:10" ht="15" thickTop="1" x14ac:dyDescent="0.35">
      <c r="A2824" s="332"/>
      <c r="B2824" s="332"/>
      <c r="C2824" s="332"/>
      <c r="D2824" s="332"/>
      <c r="E2824" s="332"/>
      <c r="F2824" s="332"/>
      <c r="G2824" s="332"/>
      <c r="H2824" s="332"/>
      <c r="I2824" s="332"/>
      <c r="J2824" s="332"/>
    </row>
    <row r="2825" spans="1:10" x14ac:dyDescent="0.35">
      <c r="A2825" s="341" t="s">
        <v>1096</v>
      </c>
      <c r="B2825" s="342" t="s">
        <v>3</v>
      </c>
      <c r="C2825" s="341" t="s">
        <v>4</v>
      </c>
      <c r="D2825" s="341" t="s">
        <v>5</v>
      </c>
      <c r="E2825" s="457" t="s">
        <v>249</v>
      </c>
      <c r="F2825" s="457"/>
      <c r="G2825" s="343" t="s">
        <v>6</v>
      </c>
      <c r="H2825" s="342" t="s">
        <v>7</v>
      </c>
      <c r="I2825" s="342" t="s">
        <v>8</v>
      </c>
      <c r="J2825" s="342" t="s">
        <v>10</v>
      </c>
    </row>
    <row r="2826" spans="1:10" ht="14.5" customHeight="1" x14ac:dyDescent="0.35">
      <c r="A2826" s="344" t="s">
        <v>246</v>
      </c>
      <c r="B2826" s="345" t="s">
        <v>2880</v>
      </c>
      <c r="C2826" s="344" t="s">
        <v>1803</v>
      </c>
      <c r="D2826" s="344" t="s">
        <v>2658</v>
      </c>
      <c r="E2826" s="458" t="s">
        <v>2881</v>
      </c>
      <c r="F2826" s="458"/>
      <c r="G2826" s="346" t="s">
        <v>205</v>
      </c>
      <c r="H2826" s="347">
        <v>1</v>
      </c>
      <c r="I2826" s="348">
        <v>411.81</v>
      </c>
      <c r="J2826" s="348">
        <v>411.81</v>
      </c>
    </row>
    <row r="2827" spans="1:10" ht="26.5" customHeight="1" x14ac:dyDescent="0.35">
      <c r="A2827" s="457" t="s">
        <v>2</v>
      </c>
      <c r="B2827" s="488" t="s">
        <v>3</v>
      </c>
      <c r="C2827" s="457" t="s">
        <v>4</v>
      </c>
      <c r="D2827" s="457" t="s">
        <v>2882</v>
      </c>
      <c r="E2827" s="488" t="s">
        <v>139</v>
      </c>
      <c r="F2827" s="489" t="s">
        <v>2883</v>
      </c>
      <c r="G2827" s="488"/>
      <c r="H2827" s="489" t="s">
        <v>2884</v>
      </c>
      <c r="I2827" s="488"/>
      <c r="J2827" s="488" t="s">
        <v>2885</v>
      </c>
    </row>
    <row r="2828" spans="1:10" ht="28" x14ac:dyDescent="0.35">
      <c r="A2828" s="489"/>
      <c r="B2828" s="489"/>
      <c r="C2828" s="489"/>
      <c r="D2828" s="489"/>
      <c r="E2828" s="489"/>
      <c r="F2828" s="343" t="s">
        <v>2886</v>
      </c>
      <c r="G2828" s="343" t="s">
        <v>2887</v>
      </c>
      <c r="H2828" s="343" t="s">
        <v>2886</v>
      </c>
      <c r="I2828" s="343" t="s">
        <v>2887</v>
      </c>
      <c r="J2828" s="489"/>
    </row>
    <row r="2829" spans="1:10" x14ac:dyDescent="0.35">
      <c r="A2829" s="356" t="s">
        <v>260</v>
      </c>
      <c r="B2829" s="357" t="s">
        <v>2888</v>
      </c>
      <c r="C2829" s="356" t="s">
        <v>1803</v>
      </c>
      <c r="D2829" s="356" t="s">
        <v>2889</v>
      </c>
      <c r="E2829" s="359">
        <v>0.1666667</v>
      </c>
      <c r="F2829" s="357">
        <v>8.3333299999999999E-2</v>
      </c>
      <c r="G2829" s="357">
        <v>0.1166667</v>
      </c>
      <c r="H2829" s="360" t="s">
        <v>2890</v>
      </c>
      <c r="I2829" s="360" t="s">
        <v>2891</v>
      </c>
      <c r="J2829" s="364" t="s">
        <v>2892</v>
      </c>
    </row>
    <row r="2830" spans="1:10" x14ac:dyDescent="0.35">
      <c r="A2830" s="356" t="s">
        <v>260</v>
      </c>
      <c r="B2830" s="357" t="s">
        <v>2893</v>
      </c>
      <c r="C2830" s="356" t="s">
        <v>1803</v>
      </c>
      <c r="D2830" s="356" t="s">
        <v>2894</v>
      </c>
      <c r="E2830" s="359">
        <v>0.1666667</v>
      </c>
      <c r="F2830" s="357">
        <v>0.05</v>
      </c>
      <c r="G2830" s="357">
        <v>0.1166667</v>
      </c>
      <c r="H2830" s="360" t="s">
        <v>2895</v>
      </c>
      <c r="I2830" s="360" t="s">
        <v>2896</v>
      </c>
      <c r="J2830" s="364" t="s">
        <v>2897</v>
      </c>
    </row>
    <row r="2831" spans="1:10" ht="14.5" customHeight="1" x14ac:dyDescent="0.35">
      <c r="A2831" s="356" t="s">
        <v>260</v>
      </c>
      <c r="B2831" s="357" t="s">
        <v>2898</v>
      </c>
      <c r="C2831" s="356" t="s">
        <v>1803</v>
      </c>
      <c r="D2831" s="356" t="s">
        <v>2899</v>
      </c>
      <c r="E2831" s="359">
        <v>0.1666667</v>
      </c>
      <c r="F2831" s="357">
        <v>3.3333300000000003E-2</v>
      </c>
      <c r="G2831" s="357">
        <v>0.13333329999999999</v>
      </c>
      <c r="H2831" s="360" t="s">
        <v>2900</v>
      </c>
      <c r="I2831" s="360" t="s">
        <v>2901</v>
      </c>
      <c r="J2831" s="364" t="s">
        <v>2902</v>
      </c>
    </row>
    <row r="2832" spans="1:10" ht="25" x14ac:dyDescent="0.35">
      <c r="A2832" s="356" t="s">
        <v>260</v>
      </c>
      <c r="B2832" s="357" t="s">
        <v>2903</v>
      </c>
      <c r="C2832" s="356" t="s">
        <v>1803</v>
      </c>
      <c r="D2832" s="356" t="s">
        <v>2904</v>
      </c>
      <c r="E2832" s="359">
        <v>0.1666667</v>
      </c>
      <c r="F2832" s="357">
        <v>8.3333299999999999E-2</v>
      </c>
      <c r="G2832" s="357">
        <v>8.3333299999999999E-2</v>
      </c>
      <c r="H2832" s="360" t="s">
        <v>2905</v>
      </c>
      <c r="I2832" s="360" t="s">
        <v>2906</v>
      </c>
      <c r="J2832" s="364" t="s">
        <v>2907</v>
      </c>
    </row>
    <row r="2833" spans="1:10" x14ac:dyDescent="0.35">
      <c r="A2833" s="341" t="s">
        <v>2</v>
      </c>
      <c r="B2833" s="342" t="s">
        <v>3</v>
      </c>
      <c r="C2833" s="341" t="s">
        <v>4</v>
      </c>
      <c r="D2833" s="341" t="s">
        <v>5</v>
      </c>
      <c r="E2833" s="457" t="s">
        <v>249</v>
      </c>
      <c r="F2833" s="488"/>
      <c r="G2833" s="343" t="s">
        <v>6</v>
      </c>
      <c r="H2833" s="342" t="s">
        <v>7</v>
      </c>
      <c r="I2833" s="342" t="s">
        <v>8</v>
      </c>
      <c r="J2833" s="342" t="s">
        <v>10</v>
      </c>
    </row>
    <row r="2834" spans="1:10" ht="37.5" x14ac:dyDescent="0.35">
      <c r="A2834" s="356" t="s">
        <v>260</v>
      </c>
      <c r="B2834" s="357" t="s">
        <v>2908</v>
      </c>
      <c r="C2834" s="356" t="s">
        <v>1803</v>
      </c>
      <c r="D2834" s="356" t="s">
        <v>2909</v>
      </c>
      <c r="E2834" s="475" t="s">
        <v>263</v>
      </c>
      <c r="F2834" s="475"/>
      <c r="G2834" s="358" t="s">
        <v>2295</v>
      </c>
      <c r="H2834" s="359">
        <v>0.53</v>
      </c>
      <c r="I2834" s="360" t="s">
        <v>2910</v>
      </c>
      <c r="J2834" s="364" t="s">
        <v>2911</v>
      </c>
    </row>
    <row r="2835" spans="1:10" x14ac:dyDescent="0.35">
      <c r="A2835" s="356" t="s">
        <v>260</v>
      </c>
      <c r="B2835" s="357" t="s">
        <v>2912</v>
      </c>
      <c r="C2835" s="356" t="s">
        <v>1803</v>
      </c>
      <c r="D2835" s="356" t="s">
        <v>2913</v>
      </c>
      <c r="E2835" s="475" t="s">
        <v>1692</v>
      </c>
      <c r="F2835" s="475"/>
      <c r="G2835" s="358" t="s">
        <v>2686</v>
      </c>
      <c r="H2835" s="359">
        <v>8.3333299999999999E-2</v>
      </c>
      <c r="I2835" s="360" t="s">
        <v>2914</v>
      </c>
      <c r="J2835" s="364" t="s">
        <v>2915</v>
      </c>
    </row>
    <row r="2836" spans="1:10" x14ac:dyDescent="0.35">
      <c r="A2836" s="349" t="s">
        <v>246</v>
      </c>
      <c r="B2836" s="350" t="s">
        <v>2916</v>
      </c>
      <c r="C2836" s="349" t="s">
        <v>1803</v>
      </c>
      <c r="D2836" s="349" t="s">
        <v>2917</v>
      </c>
      <c r="E2836" s="459" t="s">
        <v>2690</v>
      </c>
      <c r="F2836" s="459"/>
      <c r="G2836" s="351" t="s">
        <v>2686</v>
      </c>
      <c r="H2836" s="352">
        <v>0.05</v>
      </c>
      <c r="I2836" s="353" t="s">
        <v>2918</v>
      </c>
      <c r="J2836" s="365" t="s">
        <v>2919</v>
      </c>
    </row>
    <row r="2837" spans="1:10" ht="37.5" x14ac:dyDescent="0.35">
      <c r="A2837" s="356" t="s">
        <v>260</v>
      </c>
      <c r="B2837" s="357" t="s">
        <v>2920</v>
      </c>
      <c r="C2837" s="356" t="s">
        <v>1803</v>
      </c>
      <c r="D2837" s="356" t="s">
        <v>2921</v>
      </c>
      <c r="E2837" s="475" t="s">
        <v>1692</v>
      </c>
      <c r="F2837" s="475"/>
      <c r="G2837" s="358" t="s">
        <v>2686</v>
      </c>
      <c r="H2837" s="359">
        <v>0.05</v>
      </c>
      <c r="I2837" s="360" t="s">
        <v>2687</v>
      </c>
      <c r="J2837" s="364" t="s">
        <v>2922</v>
      </c>
    </row>
    <row r="2838" spans="1:10" x14ac:dyDescent="0.35">
      <c r="A2838" s="349" t="s">
        <v>246</v>
      </c>
      <c r="B2838" s="350" t="s">
        <v>2923</v>
      </c>
      <c r="C2838" s="349" t="s">
        <v>1803</v>
      </c>
      <c r="D2838" s="349" t="s">
        <v>2924</v>
      </c>
      <c r="E2838" s="459" t="s">
        <v>2690</v>
      </c>
      <c r="F2838" s="459"/>
      <c r="G2838" s="351" t="s">
        <v>2686</v>
      </c>
      <c r="H2838" s="352">
        <v>0.33329999999999999</v>
      </c>
      <c r="I2838" s="353" t="s">
        <v>2925</v>
      </c>
      <c r="J2838" s="365" t="s">
        <v>2915</v>
      </c>
    </row>
    <row r="2839" spans="1:10" x14ac:dyDescent="0.35">
      <c r="A2839" s="356" t="s">
        <v>260</v>
      </c>
      <c r="B2839" s="357" t="s">
        <v>2926</v>
      </c>
      <c r="C2839" s="356" t="s">
        <v>1803</v>
      </c>
      <c r="D2839" s="356" t="s">
        <v>2927</v>
      </c>
      <c r="E2839" s="475" t="s">
        <v>263</v>
      </c>
      <c r="F2839" s="475"/>
      <c r="G2839" s="358" t="s">
        <v>205</v>
      </c>
      <c r="H2839" s="359">
        <v>1.4</v>
      </c>
      <c r="I2839" s="360" t="s">
        <v>2928</v>
      </c>
      <c r="J2839" s="364" t="s">
        <v>2929</v>
      </c>
    </row>
    <row r="2840" spans="1:10" x14ac:dyDescent="0.35">
      <c r="A2840" s="356" t="s">
        <v>260</v>
      </c>
      <c r="B2840" s="357" t="s">
        <v>2930</v>
      </c>
      <c r="C2840" s="356" t="s">
        <v>1803</v>
      </c>
      <c r="D2840" s="356" t="s">
        <v>2931</v>
      </c>
      <c r="E2840" s="475" t="s">
        <v>1692</v>
      </c>
      <c r="F2840" s="475"/>
      <c r="G2840" s="358" t="s">
        <v>2686</v>
      </c>
      <c r="H2840" s="359">
        <v>0.66666669999999995</v>
      </c>
      <c r="I2840" s="360" t="s">
        <v>2932</v>
      </c>
      <c r="J2840" s="364" t="s">
        <v>2933</v>
      </c>
    </row>
    <row r="2841" spans="1:10" ht="37.5" x14ac:dyDescent="0.35">
      <c r="A2841" s="356" t="s">
        <v>260</v>
      </c>
      <c r="B2841" s="357" t="s">
        <v>2934</v>
      </c>
      <c r="C2841" s="356" t="s">
        <v>1803</v>
      </c>
      <c r="D2841" s="356" t="s">
        <v>2935</v>
      </c>
      <c r="E2841" s="475" t="s">
        <v>1692</v>
      </c>
      <c r="F2841" s="475"/>
      <c r="G2841" s="358" t="s">
        <v>2686</v>
      </c>
      <c r="H2841" s="359">
        <v>0.3333333</v>
      </c>
      <c r="I2841" s="360" t="s">
        <v>2936</v>
      </c>
      <c r="J2841" s="364" t="s">
        <v>2937</v>
      </c>
    </row>
    <row r="2842" spans="1:10" x14ac:dyDescent="0.35">
      <c r="A2842" s="349" t="s">
        <v>246</v>
      </c>
      <c r="B2842" s="350" t="s">
        <v>2938</v>
      </c>
      <c r="C2842" s="349" t="s">
        <v>1803</v>
      </c>
      <c r="D2842" s="349" t="s">
        <v>2939</v>
      </c>
      <c r="E2842" s="459" t="s">
        <v>2690</v>
      </c>
      <c r="F2842" s="459"/>
      <c r="G2842" s="351" t="s">
        <v>2686</v>
      </c>
      <c r="H2842" s="352">
        <v>0.66659999999999997</v>
      </c>
      <c r="I2842" s="353" t="s">
        <v>2691</v>
      </c>
      <c r="J2842" s="365" t="s">
        <v>2940</v>
      </c>
    </row>
    <row r="2843" spans="1:10" ht="25" x14ac:dyDescent="0.35">
      <c r="A2843" s="349" t="s">
        <v>246</v>
      </c>
      <c r="B2843" s="350" t="s">
        <v>2941</v>
      </c>
      <c r="C2843" s="349" t="s">
        <v>1803</v>
      </c>
      <c r="D2843" s="349" t="s">
        <v>2942</v>
      </c>
      <c r="E2843" s="459" t="s">
        <v>2690</v>
      </c>
      <c r="F2843" s="459"/>
      <c r="G2843" s="351" t="s">
        <v>2686</v>
      </c>
      <c r="H2843" s="352">
        <v>0.1666</v>
      </c>
      <c r="I2843" s="353" t="s">
        <v>2943</v>
      </c>
      <c r="J2843" s="365" t="s">
        <v>2944</v>
      </c>
    </row>
    <row r="2844" spans="1:10" ht="37.5" x14ac:dyDescent="0.35">
      <c r="A2844" s="356" t="s">
        <v>260</v>
      </c>
      <c r="B2844" s="357" t="s">
        <v>2945</v>
      </c>
      <c r="C2844" s="356" t="s">
        <v>1803</v>
      </c>
      <c r="D2844" s="356" t="s">
        <v>2946</v>
      </c>
      <c r="E2844" s="475" t="s">
        <v>1692</v>
      </c>
      <c r="F2844" s="475"/>
      <c r="G2844" s="358" t="s">
        <v>2686</v>
      </c>
      <c r="H2844" s="359">
        <v>0.1666667</v>
      </c>
      <c r="I2844" s="360" t="s">
        <v>2687</v>
      </c>
      <c r="J2844" s="364" t="s">
        <v>2947</v>
      </c>
    </row>
    <row r="2845" spans="1:10" ht="25" x14ac:dyDescent="0.35">
      <c r="A2845" s="356" t="s">
        <v>260</v>
      </c>
      <c r="B2845" s="357" t="s">
        <v>2948</v>
      </c>
      <c r="C2845" s="356" t="s">
        <v>1803</v>
      </c>
      <c r="D2845" s="356" t="s">
        <v>2949</v>
      </c>
      <c r="E2845" s="475" t="s">
        <v>263</v>
      </c>
      <c r="F2845" s="475"/>
      <c r="G2845" s="358" t="s">
        <v>205</v>
      </c>
      <c r="H2845" s="359">
        <v>1</v>
      </c>
      <c r="I2845" s="360" t="s">
        <v>2950</v>
      </c>
      <c r="J2845" s="364" t="s">
        <v>2950</v>
      </c>
    </row>
    <row r="2846" spans="1:10" ht="14.5" customHeight="1" x14ac:dyDescent="0.35">
      <c r="A2846" s="487" t="s">
        <v>2707</v>
      </c>
      <c r="B2846" s="488"/>
      <c r="C2846" s="488"/>
      <c r="D2846" s="488"/>
      <c r="E2846" s="488"/>
      <c r="F2846" s="488"/>
      <c r="G2846" s="488"/>
      <c r="H2846" s="488"/>
      <c r="I2846" s="488"/>
      <c r="J2846" s="488"/>
    </row>
    <row r="2847" spans="1:10" ht="14.5" customHeight="1" x14ac:dyDescent="0.35">
      <c r="A2847" s="457" t="s">
        <v>2</v>
      </c>
      <c r="B2847" s="488" t="s">
        <v>3</v>
      </c>
      <c r="C2847" s="457" t="s">
        <v>4</v>
      </c>
      <c r="D2847" s="457" t="s">
        <v>2882</v>
      </c>
      <c r="E2847" s="488" t="s">
        <v>139</v>
      </c>
      <c r="F2847" s="489" t="s">
        <v>2883</v>
      </c>
      <c r="G2847" s="488"/>
      <c r="H2847" s="489" t="s">
        <v>2884</v>
      </c>
      <c r="I2847" s="488"/>
      <c r="J2847" s="488" t="s">
        <v>2885</v>
      </c>
    </row>
    <row r="2848" spans="1:10" ht="28" x14ac:dyDescent="0.35">
      <c r="A2848" s="489"/>
      <c r="B2848" s="489"/>
      <c r="C2848" s="489"/>
      <c r="D2848" s="489"/>
      <c r="E2848" s="489"/>
      <c r="F2848" s="343" t="s">
        <v>2886</v>
      </c>
      <c r="G2848" s="343" t="s">
        <v>2887</v>
      </c>
      <c r="H2848" s="343" t="s">
        <v>2886</v>
      </c>
      <c r="I2848" s="343" t="s">
        <v>2887</v>
      </c>
      <c r="J2848" s="489"/>
    </row>
    <row r="2849" spans="1:10" x14ac:dyDescent="0.35">
      <c r="A2849" s="356" t="s">
        <v>260</v>
      </c>
      <c r="B2849" s="357" t="s">
        <v>2888</v>
      </c>
      <c r="C2849" s="356" t="s">
        <v>1803</v>
      </c>
      <c r="D2849" s="356" t="s">
        <v>2889</v>
      </c>
      <c r="E2849" s="359">
        <v>0.1666667</v>
      </c>
      <c r="F2849" s="357">
        <v>8.3333299999999999E-2</v>
      </c>
      <c r="G2849" s="357">
        <v>0.1166667</v>
      </c>
      <c r="H2849" s="360" t="s">
        <v>2890</v>
      </c>
      <c r="I2849" s="360" t="s">
        <v>2891</v>
      </c>
      <c r="J2849" s="364" t="s">
        <v>2892</v>
      </c>
    </row>
    <row r="2850" spans="1:10" x14ac:dyDescent="0.35">
      <c r="A2850" s="356" t="s">
        <v>260</v>
      </c>
      <c r="B2850" s="357" t="s">
        <v>2893</v>
      </c>
      <c r="C2850" s="356" t="s">
        <v>1803</v>
      </c>
      <c r="D2850" s="356" t="s">
        <v>2894</v>
      </c>
      <c r="E2850" s="359">
        <v>0.1666667</v>
      </c>
      <c r="F2850" s="357">
        <v>0.05</v>
      </c>
      <c r="G2850" s="357">
        <v>0.1166667</v>
      </c>
      <c r="H2850" s="360" t="s">
        <v>2895</v>
      </c>
      <c r="I2850" s="360" t="s">
        <v>2896</v>
      </c>
      <c r="J2850" s="364" t="s">
        <v>2897</v>
      </c>
    </row>
    <row r="2851" spans="1:10" x14ac:dyDescent="0.35">
      <c r="A2851" s="356" t="s">
        <v>260</v>
      </c>
      <c r="B2851" s="357" t="s">
        <v>2898</v>
      </c>
      <c r="C2851" s="356" t="s">
        <v>1803</v>
      </c>
      <c r="D2851" s="356" t="s">
        <v>2899</v>
      </c>
      <c r="E2851" s="359">
        <v>0.1666667</v>
      </c>
      <c r="F2851" s="357">
        <v>3.3333300000000003E-2</v>
      </c>
      <c r="G2851" s="357">
        <v>0.13333329999999999</v>
      </c>
      <c r="H2851" s="360" t="s">
        <v>2900</v>
      </c>
      <c r="I2851" s="360" t="s">
        <v>2901</v>
      </c>
      <c r="J2851" s="364" t="s">
        <v>2902</v>
      </c>
    </row>
    <row r="2852" spans="1:10" ht="25" x14ac:dyDescent="0.35">
      <c r="A2852" s="356" t="s">
        <v>260</v>
      </c>
      <c r="B2852" s="357" t="s">
        <v>2903</v>
      </c>
      <c r="C2852" s="356" t="s">
        <v>1803</v>
      </c>
      <c r="D2852" s="356" t="s">
        <v>2904</v>
      </c>
      <c r="E2852" s="359">
        <v>0.1666667</v>
      </c>
      <c r="F2852" s="357">
        <v>8.3333299999999999E-2</v>
      </c>
      <c r="G2852" s="357">
        <v>8.3333299999999999E-2</v>
      </c>
      <c r="H2852" s="360" t="s">
        <v>2905</v>
      </c>
      <c r="I2852" s="360" t="s">
        <v>2906</v>
      </c>
      <c r="J2852" s="364" t="s">
        <v>2907</v>
      </c>
    </row>
    <row r="2853" spans="1:10" x14ac:dyDescent="0.35">
      <c r="A2853" s="341" t="s">
        <v>2</v>
      </c>
      <c r="B2853" s="342" t="s">
        <v>3</v>
      </c>
      <c r="C2853" s="341" t="s">
        <v>4</v>
      </c>
      <c r="D2853" s="341" t="s">
        <v>5</v>
      </c>
      <c r="E2853" s="457" t="s">
        <v>249</v>
      </c>
      <c r="F2853" s="488"/>
      <c r="G2853" s="343" t="s">
        <v>6</v>
      </c>
      <c r="H2853" s="342" t="s">
        <v>7</v>
      </c>
      <c r="I2853" s="342" t="s">
        <v>8</v>
      </c>
      <c r="J2853" s="342" t="s">
        <v>10</v>
      </c>
    </row>
    <row r="2854" spans="1:10" ht="37.5" x14ac:dyDescent="0.35">
      <c r="A2854" s="356" t="s">
        <v>260</v>
      </c>
      <c r="B2854" s="357" t="s">
        <v>2908</v>
      </c>
      <c r="C2854" s="356" t="s">
        <v>1803</v>
      </c>
      <c r="D2854" s="356" t="s">
        <v>2909</v>
      </c>
      <c r="E2854" s="475" t="s">
        <v>263</v>
      </c>
      <c r="F2854" s="475"/>
      <c r="G2854" s="358" t="s">
        <v>2295</v>
      </c>
      <c r="H2854" s="359">
        <v>0.53</v>
      </c>
      <c r="I2854" s="360" t="s">
        <v>2910</v>
      </c>
      <c r="J2854" s="364" t="s">
        <v>2911</v>
      </c>
    </row>
    <row r="2855" spans="1:10" x14ac:dyDescent="0.35">
      <c r="A2855" s="356" t="s">
        <v>260</v>
      </c>
      <c r="B2855" s="357" t="s">
        <v>2912</v>
      </c>
      <c r="C2855" s="356" t="s">
        <v>1803</v>
      </c>
      <c r="D2855" s="356" t="s">
        <v>2913</v>
      </c>
      <c r="E2855" s="475" t="s">
        <v>1692</v>
      </c>
      <c r="F2855" s="475"/>
      <c r="G2855" s="358" t="s">
        <v>2686</v>
      </c>
      <c r="H2855" s="359">
        <v>8.3333299999999999E-2</v>
      </c>
      <c r="I2855" s="360" t="s">
        <v>2914</v>
      </c>
      <c r="J2855" s="364" t="s">
        <v>2915</v>
      </c>
    </row>
    <row r="2856" spans="1:10" x14ac:dyDescent="0.35">
      <c r="A2856" s="356" t="s">
        <v>260</v>
      </c>
      <c r="B2856" s="357" t="s">
        <v>2712</v>
      </c>
      <c r="C2856" s="356" t="s">
        <v>1803</v>
      </c>
      <c r="D2856" s="356" t="s">
        <v>2713</v>
      </c>
      <c r="E2856" s="475" t="s">
        <v>263</v>
      </c>
      <c r="F2856" s="475"/>
      <c r="G2856" s="358" t="s">
        <v>1834</v>
      </c>
      <c r="H2856" s="359">
        <v>9.8690520000000004E-2</v>
      </c>
      <c r="I2856" s="360" t="s">
        <v>2714</v>
      </c>
      <c r="J2856" s="364" t="s">
        <v>2951</v>
      </c>
    </row>
    <row r="2857" spans="1:10" x14ac:dyDescent="0.35">
      <c r="A2857" s="356" t="s">
        <v>260</v>
      </c>
      <c r="B2857" s="357" t="s">
        <v>2753</v>
      </c>
      <c r="C2857" s="356" t="s">
        <v>1803</v>
      </c>
      <c r="D2857" s="356" t="s">
        <v>2754</v>
      </c>
      <c r="E2857" s="475" t="s">
        <v>263</v>
      </c>
      <c r="F2857" s="475"/>
      <c r="G2857" s="358" t="s">
        <v>1834</v>
      </c>
      <c r="H2857" s="359">
        <v>5.4742499999999999E-3</v>
      </c>
      <c r="I2857" s="360" t="s">
        <v>2755</v>
      </c>
      <c r="J2857" s="364" t="s">
        <v>2763</v>
      </c>
    </row>
    <row r="2858" spans="1:10" x14ac:dyDescent="0.35">
      <c r="A2858" s="356" t="s">
        <v>260</v>
      </c>
      <c r="B2858" s="357" t="s">
        <v>2708</v>
      </c>
      <c r="C2858" s="356" t="s">
        <v>1803</v>
      </c>
      <c r="D2858" s="356" t="s">
        <v>2709</v>
      </c>
      <c r="E2858" s="475" t="s">
        <v>263</v>
      </c>
      <c r="F2858" s="475"/>
      <c r="G2858" s="358" t="s">
        <v>1834</v>
      </c>
      <c r="H2858" s="359">
        <v>1.82475E-3</v>
      </c>
      <c r="I2858" s="360" t="s">
        <v>2710</v>
      </c>
      <c r="J2858" s="364" t="s">
        <v>2952</v>
      </c>
    </row>
    <row r="2859" spans="1:10" ht="37.5" x14ac:dyDescent="0.35">
      <c r="A2859" s="356" t="s">
        <v>260</v>
      </c>
      <c r="B2859" s="357" t="s">
        <v>2716</v>
      </c>
      <c r="C2859" s="356" t="s">
        <v>1803</v>
      </c>
      <c r="D2859" s="356" t="s">
        <v>2717</v>
      </c>
      <c r="E2859" s="475" t="s">
        <v>263</v>
      </c>
      <c r="F2859" s="475"/>
      <c r="G2859" s="358" t="s">
        <v>1834</v>
      </c>
      <c r="H2859" s="359">
        <v>2.433E-4</v>
      </c>
      <c r="I2859" s="360" t="s">
        <v>2718</v>
      </c>
      <c r="J2859" s="364" t="s">
        <v>2752</v>
      </c>
    </row>
    <row r="2860" spans="1:10" x14ac:dyDescent="0.35">
      <c r="A2860" s="356" t="s">
        <v>260</v>
      </c>
      <c r="B2860" s="357" t="s">
        <v>2720</v>
      </c>
      <c r="C2860" s="356" t="s">
        <v>1803</v>
      </c>
      <c r="D2860" s="356" t="s">
        <v>2721</v>
      </c>
      <c r="E2860" s="475" t="s">
        <v>263</v>
      </c>
      <c r="F2860" s="475"/>
      <c r="G2860" s="358" t="s">
        <v>2722</v>
      </c>
      <c r="H2860" s="359">
        <v>9.7320000000000002E-4</v>
      </c>
      <c r="I2860" s="360" t="s">
        <v>2723</v>
      </c>
      <c r="J2860" s="364" t="s">
        <v>2752</v>
      </c>
    </row>
    <row r="2861" spans="1:10" x14ac:dyDescent="0.35">
      <c r="A2861" s="356" t="s">
        <v>260</v>
      </c>
      <c r="B2861" s="357" t="s">
        <v>2742</v>
      </c>
      <c r="C2861" s="356" t="s">
        <v>1803</v>
      </c>
      <c r="D2861" s="356" t="s">
        <v>2743</v>
      </c>
      <c r="E2861" s="475" t="s">
        <v>1986</v>
      </c>
      <c r="F2861" s="475"/>
      <c r="G2861" s="358" t="s">
        <v>1834</v>
      </c>
      <c r="H2861" s="359">
        <v>5.4742499999999999E-3</v>
      </c>
      <c r="I2861" s="360" t="s">
        <v>2744</v>
      </c>
      <c r="J2861" s="364" t="s">
        <v>2773</v>
      </c>
    </row>
    <row r="2862" spans="1:10" x14ac:dyDescent="0.35">
      <c r="A2862" s="356" t="s">
        <v>260</v>
      </c>
      <c r="B2862" s="357" t="s">
        <v>2953</v>
      </c>
      <c r="C2862" s="356" t="s">
        <v>1803</v>
      </c>
      <c r="D2862" s="356" t="s">
        <v>2954</v>
      </c>
      <c r="E2862" s="475" t="s">
        <v>263</v>
      </c>
      <c r="F2862" s="475"/>
      <c r="G2862" s="358" t="s">
        <v>1834</v>
      </c>
      <c r="H2862" s="359">
        <v>2.0000000000000002E-5</v>
      </c>
      <c r="I2862" s="360" t="s">
        <v>2955</v>
      </c>
      <c r="J2862" s="364" t="s">
        <v>2752</v>
      </c>
    </row>
    <row r="2863" spans="1:10" x14ac:dyDescent="0.35">
      <c r="A2863" s="356" t="s">
        <v>260</v>
      </c>
      <c r="B2863" s="357" t="s">
        <v>2745</v>
      </c>
      <c r="C2863" s="356" t="s">
        <v>1803</v>
      </c>
      <c r="D2863" s="356" t="s">
        <v>2746</v>
      </c>
      <c r="E2863" s="475" t="s">
        <v>263</v>
      </c>
      <c r="F2863" s="475"/>
      <c r="G2863" s="358" t="s">
        <v>1834</v>
      </c>
      <c r="H2863" s="359">
        <v>0.1238397</v>
      </c>
      <c r="I2863" s="360" t="s">
        <v>2747</v>
      </c>
      <c r="J2863" s="364" t="s">
        <v>2703</v>
      </c>
    </row>
    <row r="2864" spans="1:10" ht="37.5" x14ac:dyDescent="0.35">
      <c r="A2864" s="356" t="s">
        <v>260</v>
      </c>
      <c r="B2864" s="357" t="s">
        <v>2770</v>
      </c>
      <c r="C2864" s="356" t="s">
        <v>1803</v>
      </c>
      <c r="D2864" s="356" t="s">
        <v>2771</v>
      </c>
      <c r="E2864" s="475" t="s">
        <v>263</v>
      </c>
      <c r="F2864" s="475"/>
      <c r="G2864" s="358" t="s">
        <v>2735</v>
      </c>
      <c r="H2864" s="359">
        <v>2.79795E-3</v>
      </c>
      <c r="I2864" s="360" t="s">
        <v>2772</v>
      </c>
      <c r="J2864" s="364" t="s">
        <v>2812</v>
      </c>
    </row>
    <row r="2865" spans="1:10" x14ac:dyDescent="0.35">
      <c r="A2865" s="356" t="s">
        <v>260</v>
      </c>
      <c r="B2865" s="357" t="s">
        <v>2756</v>
      </c>
      <c r="C2865" s="356" t="s">
        <v>1803</v>
      </c>
      <c r="D2865" s="356" t="s">
        <v>2757</v>
      </c>
      <c r="E2865" s="475" t="s">
        <v>263</v>
      </c>
      <c r="F2865" s="475"/>
      <c r="G2865" s="358" t="s">
        <v>1834</v>
      </c>
      <c r="H2865" s="359">
        <v>2.1897000000000002E-3</v>
      </c>
      <c r="I2865" s="360" t="s">
        <v>2758</v>
      </c>
      <c r="J2865" s="364" t="s">
        <v>2812</v>
      </c>
    </row>
    <row r="2866" spans="1:10" x14ac:dyDescent="0.35">
      <c r="A2866" s="356" t="s">
        <v>260</v>
      </c>
      <c r="B2866" s="357" t="s">
        <v>2956</v>
      </c>
      <c r="C2866" s="356" t="s">
        <v>1803</v>
      </c>
      <c r="D2866" s="356" t="s">
        <v>2957</v>
      </c>
      <c r="E2866" s="475" t="s">
        <v>263</v>
      </c>
      <c r="F2866" s="475"/>
      <c r="G2866" s="358" t="s">
        <v>1834</v>
      </c>
      <c r="H2866" s="359">
        <v>2.2499999999999999E-4</v>
      </c>
      <c r="I2866" s="360" t="s">
        <v>2958</v>
      </c>
      <c r="J2866" s="364" t="s">
        <v>2752</v>
      </c>
    </row>
    <row r="2867" spans="1:10" x14ac:dyDescent="0.35">
      <c r="A2867" s="356" t="s">
        <v>260</v>
      </c>
      <c r="B2867" s="357" t="s">
        <v>2959</v>
      </c>
      <c r="C2867" s="356" t="s">
        <v>1803</v>
      </c>
      <c r="D2867" s="356" t="s">
        <v>2960</v>
      </c>
      <c r="E2867" s="475" t="s">
        <v>263</v>
      </c>
      <c r="F2867" s="475"/>
      <c r="G2867" s="358" t="s">
        <v>1834</v>
      </c>
      <c r="H2867" s="359">
        <v>5.0000000000000004E-6</v>
      </c>
      <c r="I2867" s="360" t="s">
        <v>2961</v>
      </c>
      <c r="J2867" s="364" t="s">
        <v>2752</v>
      </c>
    </row>
    <row r="2868" spans="1:10" x14ac:dyDescent="0.35">
      <c r="A2868" s="356" t="s">
        <v>260</v>
      </c>
      <c r="B2868" s="357" t="s">
        <v>2728</v>
      </c>
      <c r="C2868" s="356" t="s">
        <v>1803</v>
      </c>
      <c r="D2868" s="356" t="s">
        <v>2729</v>
      </c>
      <c r="E2868" s="475" t="s">
        <v>1986</v>
      </c>
      <c r="F2868" s="475"/>
      <c r="G2868" s="358" t="s">
        <v>2730</v>
      </c>
      <c r="H2868" s="359">
        <v>4.8660000000000001E-4</v>
      </c>
      <c r="I2868" s="360" t="s">
        <v>2731</v>
      </c>
      <c r="J2868" s="364" t="s">
        <v>2737</v>
      </c>
    </row>
    <row r="2869" spans="1:10" x14ac:dyDescent="0.35">
      <c r="A2869" s="356" t="s">
        <v>260</v>
      </c>
      <c r="B2869" s="357" t="s">
        <v>2962</v>
      </c>
      <c r="C2869" s="356" t="s">
        <v>1803</v>
      </c>
      <c r="D2869" s="356" t="s">
        <v>2963</v>
      </c>
      <c r="E2869" s="475" t="s">
        <v>263</v>
      </c>
      <c r="F2869" s="475"/>
      <c r="G2869" s="358" t="s">
        <v>1834</v>
      </c>
      <c r="H2869" s="359">
        <v>2.2499999999999999E-4</v>
      </c>
      <c r="I2869" s="360" t="s">
        <v>2964</v>
      </c>
      <c r="J2869" s="364" t="s">
        <v>2752</v>
      </c>
    </row>
    <row r="2870" spans="1:10" ht="37.5" x14ac:dyDescent="0.35">
      <c r="A2870" s="356" t="s">
        <v>260</v>
      </c>
      <c r="B2870" s="357" t="s">
        <v>2733</v>
      </c>
      <c r="C2870" s="356" t="s">
        <v>1803</v>
      </c>
      <c r="D2870" s="356" t="s">
        <v>2734</v>
      </c>
      <c r="E2870" s="475" t="s">
        <v>263</v>
      </c>
      <c r="F2870" s="475"/>
      <c r="G2870" s="358" t="s">
        <v>2735</v>
      </c>
      <c r="H2870" s="359">
        <v>9.7320000000000002E-4</v>
      </c>
      <c r="I2870" s="360" t="s">
        <v>2736</v>
      </c>
      <c r="J2870" s="364" t="s">
        <v>2965</v>
      </c>
    </row>
    <row r="2871" spans="1:10" x14ac:dyDescent="0.35">
      <c r="A2871" s="356" t="s">
        <v>260</v>
      </c>
      <c r="B2871" s="357" t="s">
        <v>2774</v>
      </c>
      <c r="C2871" s="356" t="s">
        <v>1803</v>
      </c>
      <c r="D2871" s="356" t="s">
        <v>2775</v>
      </c>
      <c r="E2871" s="475" t="s">
        <v>263</v>
      </c>
      <c r="F2871" s="475"/>
      <c r="G2871" s="358" t="s">
        <v>1834</v>
      </c>
      <c r="H2871" s="359">
        <v>5.4742499999999999E-3</v>
      </c>
      <c r="I2871" s="360" t="s">
        <v>2776</v>
      </c>
      <c r="J2871" s="364" t="s">
        <v>2966</v>
      </c>
    </row>
    <row r="2872" spans="1:10" ht="37.5" x14ac:dyDescent="0.35">
      <c r="A2872" s="356" t="s">
        <v>260</v>
      </c>
      <c r="B2872" s="357" t="s">
        <v>2760</v>
      </c>
      <c r="C2872" s="356" t="s">
        <v>1803</v>
      </c>
      <c r="D2872" s="356" t="s">
        <v>2761</v>
      </c>
      <c r="E2872" s="475" t="s">
        <v>263</v>
      </c>
      <c r="F2872" s="475"/>
      <c r="G2872" s="358" t="s">
        <v>1834</v>
      </c>
      <c r="H2872" s="359">
        <v>7.2990000000000001E-4</v>
      </c>
      <c r="I2872" s="360" t="s">
        <v>2762</v>
      </c>
      <c r="J2872" s="364" t="s">
        <v>2752</v>
      </c>
    </row>
    <row r="2873" spans="1:10" ht="25" x14ac:dyDescent="0.35">
      <c r="A2873" s="356" t="s">
        <v>260</v>
      </c>
      <c r="B2873" s="357" t="s">
        <v>2738</v>
      </c>
      <c r="C2873" s="356" t="s">
        <v>1803</v>
      </c>
      <c r="D2873" s="356" t="s">
        <v>2739</v>
      </c>
      <c r="E2873" s="475" t="s">
        <v>1986</v>
      </c>
      <c r="F2873" s="475"/>
      <c r="G2873" s="358" t="s">
        <v>1834</v>
      </c>
      <c r="H2873" s="359">
        <v>0.1238397</v>
      </c>
      <c r="I2873" s="360" t="s">
        <v>2740</v>
      </c>
      <c r="J2873" s="364" t="s">
        <v>2944</v>
      </c>
    </row>
    <row r="2874" spans="1:10" x14ac:dyDescent="0.35">
      <c r="A2874" s="356" t="s">
        <v>260</v>
      </c>
      <c r="B2874" s="357" t="s">
        <v>2967</v>
      </c>
      <c r="C2874" s="356" t="s">
        <v>1803</v>
      </c>
      <c r="D2874" s="356" t="s">
        <v>2968</v>
      </c>
      <c r="E2874" s="475" t="s">
        <v>263</v>
      </c>
      <c r="F2874" s="475"/>
      <c r="G2874" s="358" t="s">
        <v>1834</v>
      </c>
      <c r="H2874" s="359">
        <v>1.15E-4</v>
      </c>
      <c r="I2874" s="360" t="s">
        <v>2969</v>
      </c>
      <c r="J2874" s="364" t="s">
        <v>2752</v>
      </c>
    </row>
    <row r="2875" spans="1:10" ht="25" x14ac:dyDescent="0.35">
      <c r="A2875" s="356" t="s">
        <v>260</v>
      </c>
      <c r="B2875" s="357" t="s">
        <v>2816</v>
      </c>
      <c r="C2875" s="356" t="s">
        <v>1803</v>
      </c>
      <c r="D2875" s="356" t="s">
        <v>2817</v>
      </c>
      <c r="E2875" s="475" t="s">
        <v>263</v>
      </c>
      <c r="F2875" s="475"/>
      <c r="G2875" s="358" t="s">
        <v>1834</v>
      </c>
      <c r="H2875" s="359">
        <v>2.5000000000000001E-5</v>
      </c>
      <c r="I2875" s="360" t="s">
        <v>2818</v>
      </c>
      <c r="J2875" s="364" t="s">
        <v>2752</v>
      </c>
    </row>
    <row r="2876" spans="1:10" ht="37.5" x14ac:dyDescent="0.35">
      <c r="A2876" s="356" t="s">
        <v>260</v>
      </c>
      <c r="B2876" s="357" t="s">
        <v>2920</v>
      </c>
      <c r="C2876" s="356" t="s">
        <v>1803</v>
      </c>
      <c r="D2876" s="356" t="s">
        <v>2921</v>
      </c>
      <c r="E2876" s="475" t="s">
        <v>1692</v>
      </c>
      <c r="F2876" s="475"/>
      <c r="G2876" s="358" t="s">
        <v>2686</v>
      </c>
      <c r="H2876" s="359">
        <v>0.05</v>
      </c>
      <c r="I2876" s="360" t="s">
        <v>2687</v>
      </c>
      <c r="J2876" s="364" t="s">
        <v>2922</v>
      </c>
    </row>
    <row r="2877" spans="1:10" x14ac:dyDescent="0.35">
      <c r="A2877" s="356" t="s">
        <v>260</v>
      </c>
      <c r="B2877" s="357" t="s">
        <v>2970</v>
      </c>
      <c r="C2877" s="356" t="s">
        <v>1803</v>
      </c>
      <c r="D2877" s="356" t="s">
        <v>2971</v>
      </c>
      <c r="E2877" s="475" t="s">
        <v>263</v>
      </c>
      <c r="F2877" s="475"/>
      <c r="G2877" s="358" t="s">
        <v>1834</v>
      </c>
      <c r="H2877" s="359">
        <v>6.6660000000000002E-5</v>
      </c>
      <c r="I2877" s="360" t="s">
        <v>2972</v>
      </c>
      <c r="J2877" s="364" t="s">
        <v>2752</v>
      </c>
    </row>
    <row r="2878" spans="1:10" ht="25" x14ac:dyDescent="0.35">
      <c r="A2878" s="356" t="s">
        <v>260</v>
      </c>
      <c r="B2878" s="357" t="s">
        <v>2973</v>
      </c>
      <c r="C2878" s="356" t="s">
        <v>1803</v>
      </c>
      <c r="D2878" s="356" t="s">
        <v>2974</v>
      </c>
      <c r="E2878" s="475" t="s">
        <v>263</v>
      </c>
      <c r="F2878" s="475"/>
      <c r="G2878" s="358" t="s">
        <v>1834</v>
      </c>
      <c r="H2878" s="359">
        <v>6.6660000000000002E-5</v>
      </c>
      <c r="I2878" s="360" t="s">
        <v>2975</v>
      </c>
      <c r="J2878" s="364" t="s">
        <v>2763</v>
      </c>
    </row>
    <row r="2879" spans="1:10" x14ac:dyDescent="0.35">
      <c r="A2879" s="356" t="s">
        <v>260</v>
      </c>
      <c r="B2879" s="357" t="s">
        <v>2976</v>
      </c>
      <c r="C2879" s="356" t="s">
        <v>1803</v>
      </c>
      <c r="D2879" s="356" t="s">
        <v>2977</v>
      </c>
      <c r="E2879" s="475" t="s">
        <v>263</v>
      </c>
      <c r="F2879" s="475"/>
      <c r="G2879" s="358" t="s">
        <v>1834</v>
      </c>
      <c r="H2879" s="359">
        <v>6.6660000000000002E-5</v>
      </c>
      <c r="I2879" s="360" t="s">
        <v>2978</v>
      </c>
      <c r="J2879" s="364" t="s">
        <v>2752</v>
      </c>
    </row>
    <row r="2880" spans="1:10" ht="25" x14ac:dyDescent="0.35">
      <c r="A2880" s="356" t="s">
        <v>260</v>
      </c>
      <c r="B2880" s="357" t="s">
        <v>2979</v>
      </c>
      <c r="C2880" s="356" t="s">
        <v>1803</v>
      </c>
      <c r="D2880" s="356" t="s">
        <v>2980</v>
      </c>
      <c r="E2880" s="475" t="s">
        <v>263</v>
      </c>
      <c r="F2880" s="475"/>
      <c r="G2880" s="358" t="s">
        <v>1834</v>
      </c>
      <c r="H2880" s="359">
        <v>6.6660000000000002E-5</v>
      </c>
      <c r="I2880" s="360" t="s">
        <v>2981</v>
      </c>
      <c r="J2880" s="364" t="s">
        <v>2719</v>
      </c>
    </row>
    <row r="2881" spans="1:10" ht="25" x14ac:dyDescent="0.35">
      <c r="A2881" s="356" t="s">
        <v>260</v>
      </c>
      <c r="B2881" s="357" t="s">
        <v>2982</v>
      </c>
      <c r="C2881" s="356" t="s">
        <v>1803</v>
      </c>
      <c r="D2881" s="356" t="s">
        <v>2983</v>
      </c>
      <c r="E2881" s="475" t="s">
        <v>263</v>
      </c>
      <c r="F2881" s="475"/>
      <c r="G2881" s="358" t="s">
        <v>1834</v>
      </c>
      <c r="H2881" s="359">
        <v>3.3330000000000001E-5</v>
      </c>
      <c r="I2881" s="360" t="s">
        <v>2984</v>
      </c>
      <c r="J2881" s="364" t="s">
        <v>2752</v>
      </c>
    </row>
    <row r="2882" spans="1:10" ht="25" x14ac:dyDescent="0.35">
      <c r="A2882" s="356" t="s">
        <v>260</v>
      </c>
      <c r="B2882" s="357" t="s">
        <v>2985</v>
      </c>
      <c r="C2882" s="356" t="s">
        <v>1803</v>
      </c>
      <c r="D2882" s="356" t="s">
        <v>2986</v>
      </c>
      <c r="E2882" s="475" t="s">
        <v>263</v>
      </c>
      <c r="F2882" s="475"/>
      <c r="G2882" s="358" t="s">
        <v>1834</v>
      </c>
      <c r="H2882" s="359">
        <v>9.9989999999999996E-5</v>
      </c>
      <c r="I2882" s="360" t="s">
        <v>2987</v>
      </c>
      <c r="J2882" s="364" t="s">
        <v>2988</v>
      </c>
    </row>
    <row r="2883" spans="1:10" ht="25" x14ac:dyDescent="0.35">
      <c r="A2883" s="356" t="s">
        <v>260</v>
      </c>
      <c r="B2883" s="357" t="s">
        <v>2989</v>
      </c>
      <c r="C2883" s="356" t="s">
        <v>1803</v>
      </c>
      <c r="D2883" s="356" t="s">
        <v>2990</v>
      </c>
      <c r="E2883" s="475" t="s">
        <v>263</v>
      </c>
      <c r="F2883" s="475"/>
      <c r="G2883" s="358" t="s">
        <v>1834</v>
      </c>
      <c r="H2883" s="359">
        <v>9.9989999999999996E-5</v>
      </c>
      <c r="I2883" s="360" t="s">
        <v>2991</v>
      </c>
      <c r="J2883" s="364" t="s">
        <v>2752</v>
      </c>
    </row>
    <row r="2884" spans="1:10" x14ac:dyDescent="0.35">
      <c r="A2884" s="356" t="s">
        <v>260</v>
      </c>
      <c r="B2884" s="357" t="s">
        <v>2992</v>
      </c>
      <c r="C2884" s="356" t="s">
        <v>1803</v>
      </c>
      <c r="D2884" s="356" t="s">
        <v>2993</v>
      </c>
      <c r="E2884" s="475" t="s">
        <v>263</v>
      </c>
      <c r="F2884" s="475"/>
      <c r="G2884" s="358" t="s">
        <v>1834</v>
      </c>
      <c r="H2884" s="359">
        <v>3.3330000000000001E-5</v>
      </c>
      <c r="I2884" s="360" t="s">
        <v>2994</v>
      </c>
      <c r="J2884" s="364" t="s">
        <v>2752</v>
      </c>
    </row>
    <row r="2885" spans="1:10" x14ac:dyDescent="0.35">
      <c r="A2885" s="356" t="s">
        <v>260</v>
      </c>
      <c r="B2885" s="357" t="s">
        <v>2995</v>
      </c>
      <c r="C2885" s="356" t="s">
        <v>1803</v>
      </c>
      <c r="D2885" s="356" t="s">
        <v>2996</v>
      </c>
      <c r="E2885" s="475" t="s">
        <v>263</v>
      </c>
      <c r="F2885" s="475"/>
      <c r="G2885" s="358" t="s">
        <v>1834</v>
      </c>
      <c r="H2885" s="359">
        <v>2.6664000000000001E-4</v>
      </c>
      <c r="I2885" s="360" t="s">
        <v>2997</v>
      </c>
      <c r="J2885" s="364" t="s">
        <v>2998</v>
      </c>
    </row>
    <row r="2886" spans="1:10" ht="25" x14ac:dyDescent="0.35">
      <c r="A2886" s="356" t="s">
        <v>260</v>
      </c>
      <c r="B2886" s="357" t="s">
        <v>2999</v>
      </c>
      <c r="C2886" s="356" t="s">
        <v>1803</v>
      </c>
      <c r="D2886" s="356" t="s">
        <v>3000</v>
      </c>
      <c r="E2886" s="475" t="s">
        <v>263</v>
      </c>
      <c r="F2886" s="475"/>
      <c r="G2886" s="358" t="s">
        <v>1834</v>
      </c>
      <c r="H2886" s="359">
        <v>6.6660000000000002E-5</v>
      </c>
      <c r="I2886" s="360" t="s">
        <v>3001</v>
      </c>
      <c r="J2886" s="364" t="s">
        <v>2719</v>
      </c>
    </row>
    <row r="2887" spans="1:10" ht="25" x14ac:dyDescent="0.35">
      <c r="A2887" s="356" t="s">
        <v>260</v>
      </c>
      <c r="B2887" s="357" t="s">
        <v>3002</v>
      </c>
      <c r="C2887" s="356" t="s">
        <v>1803</v>
      </c>
      <c r="D2887" s="356" t="s">
        <v>3003</v>
      </c>
      <c r="E2887" s="475" t="s">
        <v>263</v>
      </c>
      <c r="F2887" s="475"/>
      <c r="G2887" s="358" t="s">
        <v>1834</v>
      </c>
      <c r="H2887" s="359">
        <v>6.6660000000000002E-5</v>
      </c>
      <c r="I2887" s="360" t="s">
        <v>3004</v>
      </c>
      <c r="J2887" s="364" t="s">
        <v>2719</v>
      </c>
    </row>
    <row r="2888" spans="1:10" x14ac:dyDescent="0.35">
      <c r="A2888" s="356" t="s">
        <v>260</v>
      </c>
      <c r="B2888" s="357" t="s">
        <v>3005</v>
      </c>
      <c r="C2888" s="356" t="s">
        <v>1803</v>
      </c>
      <c r="D2888" s="356" t="s">
        <v>3006</v>
      </c>
      <c r="E2888" s="475" t="s">
        <v>263</v>
      </c>
      <c r="F2888" s="475"/>
      <c r="G2888" s="358" t="s">
        <v>1834</v>
      </c>
      <c r="H2888" s="359">
        <v>6.6660000000000002E-5</v>
      </c>
      <c r="I2888" s="360" t="s">
        <v>3007</v>
      </c>
      <c r="J2888" s="364" t="s">
        <v>2752</v>
      </c>
    </row>
    <row r="2889" spans="1:10" ht="25" x14ac:dyDescent="0.35">
      <c r="A2889" s="356" t="s">
        <v>260</v>
      </c>
      <c r="B2889" s="357" t="s">
        <v>3008</v>
      </c>
      <c r="C2889" s="356" t="s">
        <v>1803</v>
      </c>
      <c r="D2889" s="356" t="s">
        <v>3009</v>
      </c>
      <c r="E2889" s="475" t="s">
        <v>263</v>
      </c>
      <c r="F2889" s="475"/>
      <c r="G2889" s="358" t="s">
        <v>1834</v>
      </c>
      <c r="H2889" s="359">
        <v>3.3330000000000001E-5</v>
      </c>
      <c r="I2889" s="360" t="s">
        <v>3010</v>
      </c>
      <c r="J2889" s="364" t="s">
        <v>2812</v>
      </c>
    </row>
    <row r="2890" spans="1:10" x14ac:dyDescent="0.35">
      <c r="A2890" s="356" t="s">
        <v>260</v>
      </c>
      <c r="B2890" s="357" t="s">
        <v>3011</v>
      </c>
      <c r="C2890" s="356" t="s">
        <v>1803</v>
      </c>
      <c r="D2890" s="356" t="s">
        <v>3012</v>
      </c>
      <c r="E2890" s="475" t="s">
        <v>263</v>
      </c>
      <c r="F2890" s="475"/>
      <c r="G2890" s="358" t="s">
        <v>1834</v>
      </c>
      <c r="H2890" s="359">
        <v>6.6660000000000002E-5</v>
      </c>
      <c r="I2890" s="360" t="s">
        <v>3013</v>
      </c>
      <c r="J2890" s="364" t="s">
        <v>2752</v>
      </c>
    </row>
    <row r="2891" spans="1:10" ht="62.5" x14ac:dyDescent="0.35">
      <c r="A2891" s="356" t="s">
        <v>260</v>
      </c>
      <c r="B2891" s="357" t="s">
        <v>3014</v>
      </c>
      <c r="C2891" s="356" t="s">
        <v>1803</v>
      </c>
      <c r="D2891" s="356" t="s">
        <v>3015</v>
      </c>
      <c r="E2891" s="475" t="s">
        <v>263</v>
      </c>
      <c r="F2891" s="475"/>
      <c r="G2891" s="358" t="s">
        <v>1834</v>
      </c>
      <c r="H2891" s="359">
        <v>6.6660000000000002E-5</v>
      </c>
      <c r="I2891" s="360" t="s">
        <v>3016</v>
      </c>
      <c r="J2891" s="364" t="s">
        <v>2719</v>
      </c>
    </row>
    <row r="2892" spans="1:10" x14ac:dyDescent="0.35">
      <c r="A2892" s="356" t="s">
        <v>260</v>
      </c>
      <c r="B2892" s="357" t="s">
        <v>3017</v>
      </c>
      <c r="C2892" s="356" t="s">
        <v>1803</v>
      </c>
      <c r="D2892" s="356" t="s">
        <v>3018</v>
      </c>
      <c r="E2892" s="475" t="s">
        <v>263</v>
      </c>
      <c r="F2892" s="475"/>
      <c r="G2892" s="358" t="s">
        <v>1834</v>
      </c>
      <c r="H2892" s="359">
        <v>3.3330000000000001E-5</v>
      </c>
      <c r="I2892" s="360" t="s">
        <v>3019</v>
      </c>
      <c r="J2892" s="364" t="s">
        <v>2763</v>
      </c>
    </row>
    <row r="2893" spans="1:10" x14ac:dyDescent="0.35">
      <c r="A2893" s="356" t="s">
        <v>260</v>
      </c>
      <c r="B2893" s="357" t="s">
        <v>3020</v>
      </c>
      <c r="C2893" s="356" t="s">
        <v>1803</v>
      </c>
      <c r="D2893" s="356" t="s">
        <v>3021</v>
      </c>
      <c r="E2893" s="475" t="s">
        <v>263</v>
      </c>
      <c r="F2893" s="475"/>
      <c r="G2893" s="358" t="s">
        <v>1834</v>
      </c>
      <c r="H2893" s="359">
        <v>9.9989999999999996E-5</v>
      </c>
      <c r="I2893" s="360" t="s">
        <v>3022</v>
      </c>
      <c r="J2893" s="364" t="s">
        <v>2752</v>
      </c>
    </row>
    <row r="2894" spans="1:10" x14ac:dyDescent="0.35">
      <c r="A2894" s="356" t="s">
        <v>260</v>
      </c>
      <c r="B2894" s="357" t="s">
        <v>2926</v>
      </c>
      <c r="C2894" s="356" t="s">
        <v>1803</v>
      </c>
      <c r="D2894" s="356" t="s">
        <v>2927</v>
      </c>
      <c r="E2894" s="475" t="s">
        <v>263</v>
      </c>
      <c r="F2894" s="475"/>
      <c r="G2894" s="358" t="s">
        <v>205</v>
      </c>
      <c r="H2894" s="359">
        <v>1.4</v>
      </c>
      <c r="I2894" s="360" t="s">
        <v>2928</v>
      </c>
      <c r="J2894" s="364" t="s">
        <v>2929</v>
      </c>
    </row>
    <row r="2895" spans="1:10" x14ac:dyDescent="0.35">
      <c r="A2895" s="356" t="s">
        <v>260</v>
      </c>
      <c r="B2895" s="357" t="s">
        <v>2930</v>
      </c>
      <c r="C2895" s="356" t="s">
        <v>1803</v>
      </c>
      <c r="D2895" s="356" t="s">
        <v>2931</v>
      </c>
      <c r="E2895" s="475" t="s">
        <v>1692</v>
      </c>
      <c r="F2895" s="475"/>
      <c r="G2895" s="358" t="s">
        <v>2686</v>
      </c>
      <c r="H2895" s="359">
        <v>0.66666669999999995</v>
      </c>
      <c r="I2895" s="360" t="s">
        <v>2932</v>
      </c>
      <c r="J2895" s="364" t="s">
        <v>2933</v>
      </c>
    </row>
    <row r="2896" spans="1:10" ht="37.5" x14ac:dyDescent="0.35">
      <c r="A2896" s="356" t="s">
        <v>260</v>
      </c>
      <c r="B2896" s="357" t="s">
        <v>2934</v>
      </c>
      <c r="C2896" s="356" t="s">
        <v>1803</v>
      </c>
      <c r="D2896" s="356" t="s">
        <v>2935</v>
      </c>
      <c r="E2896" s="475" t="s">
        <v>1692</v>
      </c>
      <c r="F2896" s="475"/>
      <c r="G2896" s="358" t="s">
        <v>2686</v>
      </c>
      <c r="H2896" s="359">
        <v>0.3333333</v>
      </c>
      <c r="I2896" s="360" t="s">
        <v>2936</v>
      </c>
      <c r="J2896" s="364" t="s">
        <v>2937</v>
      </c>
    </row>
    <row r="2897" spans="1:10" x14ac:dyDescent="0.35">
      <c r="A2897" s="356" t="s">
        <v>260</v>
      </c>
      <c r="B2897" s="357" t="s">
        <v>2767</v>
      </c>
      <c r="C2897" s="356" t="s">
        <v>1803</v>
      </c>
      <c r="D2897" s="356" t="s">
        <v>2768</v>
      </c>
      <c r="E2897" s="475" t="s">
        <v>263</v>
      </c>
      <c r="F2897" s="475"/>
      <c r="G2897" s="358" t="s">
        <v>1834</v>
      </c>
      <c r="H2897" s="359">
        <v>1.3332E-4</v>
      </c>
      <c r="I2897" s="360" t="s">
        <v>2769</v>
      </c>
      <c r="J2897" s="364" t="s">
        <v>2752</v>
      </c>
    </row>
    <row r="2898" spans="1:10" x14ac:dyDescent="0.35">
      <c r="A2898" s="356" t="s">
        <v>260</v>
      </c>
      <c r="B2898" s="357" t="s">
        <v>2749</v>
      </c>
      <c r="C2898" s="356" t="s">
        <v>1803</v>
      </c>
      <c r="D2898" s="356" t="s">
        <v>2750</v>
      </c>
      <c r="E2898" s="475" t="s">
        <v>263</v>
      </c>
      <c r="F2898" s="475"/>
      <c r="G2898" s="358" t="s">
        <v>1834</v>
      </c>
      <c r="H2898" s="359">
        <v>1.9997999999999999E-4</v>
      </c>
      <c r="I2898" s="360" t="s">
        <v>2751</v>
      </c>
      <c r="J2898" s="364" t="s">
        <v>2752</v>
      </c>
    </row>
    <row r="2899" spans="1:10" x14ac:dyDescent="0.35">
      <c r="A2899" s="356" t="s">
        <v>260</v>
      </c>
      <c r="B2899" s="357" t="s">
        <v>2764</v>
      </c>
      <c r="C2899" s="356" t="s">
        <v>1803</v>
      </c>
      <c r="D2899" s="356" t="s">
        <v>2765</v>
      </c>
      <c r="E2899" s="475" t="s">
        <v>263</v>
      </c>
      <c r="F2899" s="475"/>
      <c r="G2899" s="358" t="s">
        <v>1834</v>
      </c>
      <c r="H2899" s="359">
        <v>6.6660000000000002E-5</v>
      </c>
      <c r="I2899" s="360" t="s">
        <v>2766</v>
      </c>
      <c r="J2899" s="364" t="s">
        <v>2752</v>
      </c>
    </row>
    <row r="2900" spans="1:10" ht="37.5" x14ac:dyDescent="0.35">
      <c r="A2900" s="356" t="s">
        <v>260</v>
      </c>
      <c r="B2900" s="357" t="s">
        <v>2724</v>
      </c>
      <c r="C2900" s="356" t="s">
        <v>1803</v>
      </c>
      <c r="D2900" s="356" t="s">
        <v>2725</v>
      </c>
      <c r="E2900" s="475" t="s">
        <v>263</v>
      </c>
      <c r="F2900" s="475"/>
      <c r="G2900" s="358" t="s">
        <v>1834</v>
      </c>
      <c r="H2900" s="359">
        <v>1.3332E-4</v>
      </c>
      <c r="I2900" s="360" t="s">
        <v>2726</v>
      </c>
      <c r="J2900" s="364" t="s">
        <v>2763</v>
      </c>
    </row>
    <row r="2901" spans="1:10" x14ac:dyDescent="0.35">
      <c r="A2901" s="356" t="s">
        <v>260</v>
      </c>
      <c r="B2901" s="357" t="s">
        <v>3023</v>
      </c>
      <c r="C2901" s="356" t="s">
        <v>1803</v>
      </c>
      <c r="D2901" s="356" t="s">
        <v>3024</v>
      </c>
      <c r="E2901" s="475" t="s">
        <v>263</v>
      </c>
      <c r="F2901" s="475"/>
      <c r="G2901" s="358" t="s">
        <v>1834</v>
      </c>
      <c r="H2901" s="359">
        <v>3.3319999999999999E-5</v>
      </c>
      <c r="I2901" s="360" t="s">
        <v>3025</v>
      </c>
      <c r="J2901" s="364" t="s">
        <v>2752</v>
      </c>
    </row>
    <row r="2902" spans="1:10" x14ac:dyDescent="0.35">
      <c r="A2902" s="356" t="s">
        <v>260</v>
      </c>
      <c r="B2902" s="357" t="s">
        <v>3026</v>
      </c>
      <c r="C2902" s="356" t="s">
        <v>1803</v>
      </c>
      <c r="D2902" s="356" t="s">
        <v>3027</v>
      </c>
      <c r="E2902" s="475" t="s">
        <v>263</v>
      </c>
      <c r="F2902" s="475"/>
      <c r="G2902" s="358" t="s">
        <v>1834</v>
      </c>
      <c r="H2902" s="359">
        <v>3.3319999999999999E-5</v>
      </c>
      <c r="I2902" s="360" t="s">
        <v>3028</v>
      </c>
      <c r="J2902" s="364" t="s">
        <v>2752</v>
      </c>
    </row>
    <row r="2903" spans="1:10" ht="37.5" x14ac:dyDescent="0.35">
      <c r="A2903" s="356" t="s">
        <v>260</v>
      </c>
      <c r="B2903" s="357" t="s">
        <v>2945</v>
      </c>
      <c r="C2903" s="356" t="s">
        <v>1803</v>
      </c>
      <c r="D2903" s="356" t="s">
        <v>2946</v>
      </c>
      <c r="E2903" s="475" t="s">
        <v>1692</v>
      </c>
      <c r="F2903" s="475"/>
      <c r="G2903" s="358" t="s">
        <v>2686</v>
      </c>
      <c r="H2903" s="359">
        <v>0.1666667</v>
      </c>
      <c r="I2903" s="360" t="s">
        <v>2687</v>
      </c>
      <c r="J2903" s="364" t="s">
        <v>2947</v>
      </c>
    </row>
    <row r="2904" spans="1:10" ht="25" x14ac:dyDescent="0.35">
      <c r="A2904" s="356" t="s">
        <v>260</v>
      </c>
      <c r="B2904" s="357" t="s">
        <v>2948</v>
      </c>
      <c r="C2904" s="356" t="s">
        <v>1803</v>
      </c>
      <c r="D2904" s="356" t="s">
        <v>2949</v>
      </c>
      <c r="E2904" s="475" t="s">
        <v>263</v>
      </c>
      <c r="F2904" s="475"/>
      <c r="G2904" s="358" t="s">
        <v>205</v>
      </c>
      <c r="H2904" s="359">
        <v>1</v>
      </c>
      <c r="I2904" s="360" t="s">
        <v>2950</v>
      </c>
      <c r="J2904" s="364" t="s">
        <v>2950</v>
      </c>
    </row>
    <row r="2905" spans="1:10" x14ac:dyDescent="0.35">
      <c r="A2905" s="354"/>
      <c r="B2905" s="354"/>
      <c r="C2905" s="354"/>
      <c r="D2905" s="354"/>
      <c r="E2905" s="354" t="s">
        <v>275</v>
      </c>
      <c r="F2905" s="355">
        <v>22.14</v>
      </c>
      <c r="G2905" s="354" t="s">
        <v>276</v>
      </c>
      <c r="H2905" s="355">
        <v>0</v>
      </c>
      <c r="I2905" s="354" t="s">
        <v>277</v>
      </c>
      <c r="J2905" s="355">
        <v>22.14</v>
      </c>
    </row>
    <row r="2906" spans="1:10" x14ac:dyDescent="0.35">
      <c r="A2906" s="354"/>
      <c r="B2906" s="354"/>
      <c r="C2906" s="354"/>
      <c r="D2906" s="354"/>
      <c r="E2906" s="354" t="s">
        <v>278</v>
      </c>
      <c r="F2906" s="355">
        <v>85.69</v>
      </c>
      <c r="G2906" s="354"/>
      <c r="H2906" s="460" t="s">
        <v>279</v>
      </c>
      <c r="I2906" s="460"/>
      <c r="J2906" s="355">
        <v>497.5</v>
      </c>
    </row>
    <row r="2907" spans="1:10" ht="15" thickBot="1" x14ac:dyDescent="0.4">
      <c r="A2907" s="333"/>
      <c r="B2907" s="333"/>
      <c r="C2907" s="333"/>
      <c r="D2907" s="333"/>
      <c r="E2907" s="333"/>
      <c r="F2907" s="333"/>
      <c r="G2907" s="333"/>
      <c r="H2907" s="335"/>
      <c r="I2907" s="333"/>
      <c r="J2907" s="334"/>
    </row>
    <row r="2908" spans="1:10" ht="15" thickTop="1" x14ac:dyDescent="0.35">
      <c r="A2908" s="332"/>
      <c r="B2908" s="332"/>
      <c r="C2908" s="332"/>
      <c r="D2908" s="332"/>
      <c r="E2908" s="332"/>
      <c r="F2908" s="332"/>
      <c r="G2908" s="332"/>
      <c r="H2908" s="332"/>
      <c r="I2908" s="332"/>
      <c r="J2908" s="332"/>
    </row>
    <row r="2909" spans="1:10" x14ac:dyDescent="0.35">
      <c r="A2909" s="298" t="s">
        <v>1097</v>
      </c>
      <c r="B2909" s="300" t="s">
        <v>3</v>
      </c>
      <c r="C2909" s="298" t="s">
        <v>4</v>
      </c>
      <c r="D2909" s="298" t="s">
        <v>5</v>
      </c>
      <c r="E2909" s="481" t="s">
        <v>249</v>
      </c>
      <c r="F2909" s="482"/>
      <c r="G2909" s="299" t="s">
        <v>6</v>
      </c>
      <c r="H2909" s="300" t="s">
        <v>7</v>
      </c>
      <c r="I2909" s="300" t="s">
        <v>8</v>
      </c>
      <c r="J2909" s="300" t="s">
        <v>10</v>
      </c>
    </row>
    <row r="2910" spans="1:10" ht="50" x14ac:dyDescent="0.35">
      <c r="A2910" s="301" t="s">
        <v>246</v>
      </c>
      <c r="B2910" s="303" t="s">
        <v>1098</v>
      </c>
      <c r="C2910" s="301" t="s">
        <v>214</v>
      </c>
      <c r="D2910" s="301" t="s">
        <v>1099</v>
      </c>
      <c r="E2910" s="483" t="s">
        <v>280</v>
      </c>
      <c r="F2910" s="484"/>
      <c r="G2910" s="302" t="s">
        <v>226</v>
      </c>
      <c r="H2910" s="305">
        <v>1</v>
      </c>
      <c r="I2910" s="304">
        <v>31.69</v>
      </c>
      <c r="J2910" s="304">
        <v>31.69</v>
      </c>
    </row>
    <row r="2911" spans="1:10" ht="50" x14ac:dyDescent="0.35">
      <c r="A2911" s="311" t="s">
        <v>260</v>
      </c>
      <c r="B2911" s="313" t="s">
        <v>2350</v>
      </c>
      <c r="C2911" s="311" t="s">
        <v>200</v>
      </c>
      <c r="D2911" s="311" t="s">
        <v>2351</v>
      </c>
      <c r="E2911" s="485" t="s">
        <v>263</v>
      </c>
      <c r="F2911" s="486"/>
      <c r="G2911" s="312" t="s">
        <v>226</v>
      </c>
      <c r="H2911" s="315">
        <v>1</v>
      </c>
      <c r="I2911" s="314">
        <v>31.69</v>
      </c>
      <c r="J2911" s="314">
        <v>31.69</v>
      </c>
    </row>
    <row r="2912" spans="1:10" x14ac:dyDescent="0.35">
      <c r="A2912" s="316"/>
      <c r="B2912" s="316"/>
      <c r="C2912" s="316"/>
      <c r="D2912" s="316"/>
      <c r="E2912" s="316" t="s">
        <v>275</v>
      </c>
      <c r="F2912" s="317">
        <v>0</v>
      </c>
      <c r="G2912" s="316" t="s">
        <v>276</v>
      </c>
      <c r="H2912" s="317">
        <v>0</v>
      </c>
      <c r="I2912" s="316" t="s">
        <v>277</v>
      </c>
      <c r="J2912" s="317">
        <v>0</v>
      </c>
    </row>
    <row r="2913" spans="1:10" x14ac:dyDescent="0.35">
      <c r="A2913" s="316"/>
      <c r="B2913" s="316"/>
      <c r="C2913" s="316"/>
      <c r="D2913" s="316"/>
      <c r="E2913" s="316" t="s">
        <v>278</v>
      </c>
      <c r="F2913" s="317">
        <v>6.59</v>
      </c>
      <c r="G2913" s="316"/>
      <c r="H2913" s="464" t="s">
        <v>279</v>
      </c>
      <c r="I2913" s="464"/>
      <c r="J2913" s="317">
        <v>38.28</v>
      </c>
    </row>
    <row r="2914" spans="1:10" ht="15" thickBot="1" x14ac:dyDescent="0.4">
      <c r="A2914" s="333"/>
      <c r="B2914" s="333"/>
      <c r="C2914" s="333"/>
      <c r="D2914" s="333"/>
      <c r="E2914" s="333"/>
      <c r="F2914" s="333"/>
      <c r="G2914" s="333"/>
      <c r="H2914" s="335"/>
      <c r="I2914" s="333"/>
      <c r="J2914" s="334"/>
    </row>
    <row r="2915" spans="1:10" ht="15" thickTop="1" x14ac:dyDescent="0.35">
      <c r="A2915" s="332"/>
      <c r="B2915" s="332"/>
      <c r="C2915" s="332"/>
      <c r="D2915" s="332"/>
      <c r="E2915" s="332"/>
      <c r="F2915" s="332"/>
      <c r="G2915" s="332"/>
      <c r="H2915" s="332"/>
      <c r="I2915" s="332"/>
      <c r="J2915" s="332"/>
    </row>
    <row r="2916" spans="1:10" x14ac:dyDescent="0.35">
      <c r="A2916" s="298" t="s">
        <v>1100</v>
      </c>
      <c r="B2916" s="300" t="s">
        <v>3</v>
      </c>
      <c r="C2916" s="298" t="s">
        <v>4</v>
      </c>
      <c r="D2916" s="298" t="s">
        <v>5</v>
      </c>
      <c r="E2916" s="481" t="s">
        <v>249</v>
      </c>
      <c r="F2916" s="482"/>
      <c r="G2916" s="299" t="s">
        <v>6</v>
      </c>
      <c r="H2916" s="300" t="s">
        <v>7</v>
      </c>
      <c r="I2916" s="300" t="s">
        <v>8</v>
      </c>
      <c r="J2916" s="300" t="s">
        <v>10</v>
      </c>
    </row>
    <row r="2917" spans="1:10" ht="26.5" customHeight="1" x14ac:dyDescent="0.35">
      <c r="A2917" s="301" t="s">
        <v>246</v>
      </c>
      <c r="B2917" s="303" t="s">
        <v>1101</v>
      </c>
      <c r="C2917" s="301" t="s">
        <v>214</v>
      </c>
      <c r="D2917" s="301" t="s">
        <v>1102</v>
      </c>
      <c r="E2917" s="483" t="s">
        <v>280</v>
      </c>
      <c r="F2917" s="484"/>
      <c r="G2917" s="302" t="s">
        <v>226</v>
      </c>
      <c r="H2917" s="305">
        <v>1</v>
      </c>
      <c r="I2917" s="304">
        <v>18.02</v>
      </c>
      <c r="J2917" s="304">
        <v>18.02</v>
      </c>
    </row>
    <row r="2918" spans="1:10" ht="26.5" customHeight="1" x14ac:dyDescent="0.35">
      <c r="A2918" s="306" t="s">
        <v>251</v>
      </c>
      <c r="B2918" s="308" t="s">
        <v>256</v>
      </c>
      <c r="C2918" s="306" t="s">
        <v>200</v>
      </c>
      <c r="D2918" s="306" t="s">
        <v>247</v>
      </c>
      <c r="E2918" s="473" t="s">
        <v>254</v>
      </c>
      <c r="F2918" s="474"/>
      <c r="G2918" s="307" t="s">
        <v>201</v>
      </c>
      <c r="H2918" s="310">
        <v>0.2</v>
      </c>
      <c r="I2918" s="309">
        <v>25.81</v>
      </c>
      <c r="J2918" s="309">
        <v>5.16</v>
      </c>
    </row>
    <row r="2919" spans="1:10" ht="26.5" customHeight="1" x14ac:dyDescent="0.35">
      <c r="A2919" s="306" t="s">
        <v>251</v>
      </c>
      <c r="B2919" s="308" t="s">
        <v>2352</v>
      </c>
      <c r="C2919" s="306" t="s">
        <v>200</v>
      </c>
      <c r="D2919" s="306" t="s">
        <v>2353</v>
      </c>
      <c r="E2919" s="473" t="s">
        <v>254</v>
      </c>
      <c r="F2919" s="474"/>
      <c r="G2919" s="307" t="s">
        <v>201</v>
      </c>
      <c r="H2919" s="310">
        <v>0.1</v>
      </c>
      <c r="I2919" s="309">
        <v>38.68</v>
      </c>
      <c r="J2919" s="309">
        <v>3.86</v>
      </c>
    </row>
    <row r="2920" spans="1:10" ht="37.5" x14ac:dyDescent="0.35">
      <c r="A2920" s="311" t="s">
        <v>260</v>
      </c>
      <c r="B2920" s="313" t="s">
        <v>2354</v>
      </c>
      <c r="C2920" s="311" t="s">
        <v>1562</v>
      </c>
      <c r="D2920" s="311" t="s">
        <v>2355</v>
      </c>
      <c r="E2920" s="485" t="s">
        <v>263</v>
      </c>
      <c r="F2920" s="486"/>
      <c r="G2920" s="312" t="s">
        <v>226</v>
      </c>
      <c r="H2920" s="315">
        <v>1</v>
      </c>
      <c r="I2920" s="314">
        <v>9</v>
      </c>
      <c r="J2920" s="314">
        <v>9</v>
      </c>
    </row>
    <row r="2921" spans="1:10" x14ac:dyDescent="0.35">
      <c r="A2921" s="316"/>
      <c r="B2921" s="316"/>
      <c r="C2921" s="316"/>
      <c r="D2921" s="316"/>
      <c r="E2921" s="316" t="s">
        <v>275</v>
      </c>
      <c r="F2921" s="317">
        <v>6.29</v>
      </c>
      <c r="G2921" s="316" t="s">
        <v>276</v>
      </c>
      <c r="H2921" s="317">
        <v>0</v>
      </c>
      <c r="I2921" s="316" t="s">
        <v>277</v>
      </c>
      <c r="J2921" s="317">
        <v>6.29</v>
      </c>
    </row>
    <row r="2922" spans="1:10" ht="14.5" customHeight="1" x14ac:dyDescent="0.35">
      <c r="A2922" s="316"/>
      <c r="B2922" s="316"/>
      <c r="C2922" s="316"/>
      <c r="D2922" s="316"/>
      <c r="E2922" s="316" t="s">
        <v>278</v>
      </c>
      <c r="F2922" s="317">
        <v>3.74</v>
      </c>
      <c r="G2922" s="316"/>
      <c r="H2922" s="464" t="s">
        <v>279</v>
      </c>
      <c r="I2922" s="464"/>
      <c r="J2922" s="317">
        <v>21.76</v>
      </c>
    </row>
    <row r="2923" spans="1:10" ht="15" thickBot="1" x14ac:dyDescent="0.4">
      <c r="A2923" s="333"/>
      <c r="B2923" s="333"/>
      <c r="C2923" s="333"/>
      <c r="D2923" s="333"/>
      <c r="E2923" s="333"/>
      <c r="F2923" s="333"/>
      <c r="G2923" s="333"/>
      <c r="H2923" s="335"/>
      <c r="I2923" s="333"/>
      <c r="J2923" s="334"/>
    </row>
    <row r="2924" spans="1:10" ht="15" thickTop="1" x14ac:dyDescent="0.35">
      <c r="A2924" s="332"/>
      <c r="B2924" s="332"/>
      <c r="C2924" s="332"/>
      <c r="D2924" s="332"/>
      <c r="E2924" s="332"/>
      <c r="F2924" s="332"/>
      <c r="G2924" s="332"/>
      <c r="H2924" s="332"/>
      <c r="I2924" s="332"/>
      <c r="J2924" s="332"/>
    </row>
    <row r="2925" spans="1:10" x14ac:dyDescent="0.35">
      <c r="A2925" s="341" t="s">
        <v>1103</v>
      </c>
      <c r="B2925" s="342" t="s">
        <v>3</v>
      </c>
      <c r="C2925" s="341" t="s">
        <v>4</v>
      </c>
      <c r="D2925" s="341" t="s">
        <v>5</v>
      </c>
      <c r="E2925" s="457" t="s">
        <v>249</v>
      </c>
      <c r="F2925" s="457"/>
      <c r="G2925" s="343" t="s">
        <v>6</v>
      </c>
      <c r="H2925" s="342" t="s">
        <v>7</v>
      </c>
      <c r="I2925" s="342" t="s">
        <v>8</v>
      </c>
      <c r="J2925" s="342" t="s">
        <v>10</v>
      </c>
    </row>
    <row r="2926" spans="1:10" ht="26.5" customHeight="1" x14ac:dyDescent="0.35">
      <c r="A2926" s="344" t="s">
        <v>246</v>
      </c>
      <c r="B2926" s="345" t="s">
        <v>1104</v>
      </c>
      <c r="C2926" s="344" t="s">
        <v>214</v>
      </c>
      <c r="D2926" s="344" t="s">
        <v>1105</v>
      </c>
      <c r="E2926" s="458" t="s">
        <v>280</v>
      </c>
      <c r="F2926" s="458"/>
      <c r="G2926" s="346" t="s">
        <v>226</v>
      </c>
      <c r="H2926" s="347">
        <v>1</v>
      </c>
      <c r="I2926" s="348">
        <v>20.68</v>
      </c>
      <c r="J2926" s="348">
        <v>20.68</v>
      </c>
    </row>
    <row r="2927" spans="1:10" ht="26.5" customHeight="1" x14ac:dyDescent="0.35">
      <c r="A2927" s="349" t="s">
        <v>251</v>
      </c>
      <c r="B2927" s="350" t="s">
        <v>1598</v>
      </c>
      <c r="C2927" s="349" t="s">
        <v>200</v>
      </c>
      <c r="D2927" s="349" t="s">
        <v>1599</v>
      </c>
      <c r="E2927" s="459" t="s">
        <v>254</v>
      </c>
      <c r="F2927" s="459"/>
      <c r="G2927" s="351" t="s">
        <v>201</v>
      </c>
      <c r="H2927" s="352">
        <v>8.3000000000000001E-3</v>
      </c>
      <c r="I2927" s="353">
        <v>26.27</v>
      </c>
      <c r="J2927" s="353">
        <v>0.21</v>
      </c>
    </row>
    <row r="2928" spans="1:10" ht="26.5" customHeight="1" x14ac:dyDescent="0.35">
      <c r="A2928" s="349" t="s">
        <v>251</v>
      </c>
      <c r="B2928" s="350" t="s">
        <v>1596</v>
      </c>
      <c r="C2928" s="349" t="s">
        <v>200</v>
      </c>
      <c r="D2928" s="349" t="s">
        <v>1597</v>
      </c>
      <c r="E2928" s="459" t="s">
        <v>254</v>
      </c>
      <c r="F2928" s="459"/>
      <c r="G2928" s="351" t="s">
        <v>201</v>
      </c>
      <c r="H2928" s="352">
        <v>8.3000000000000001E-3</v>
      </c>
      <c r="I2928" s="353">
        <v>33.799999999999997</v>
      </c>
      <c r="J2928" s="353">
        <v>0.28000000000000003</v>
      </c>
    </row>
    <row r="2929" spans="1:10" ht="37.5" x14ac:dyDescent="0.35">
      <c r="A2929" s="356" t="s">
        <v>260</v>
      </c>
      <c r="B2929" s="357" t="s">
        <v>2356</v>
      </c>
      <c r="C2929" s="356" t="s">
        <v>1803</v>
      </c>
      <c r="D2929" s="356" t="s">
        <v>2357</v>
      </c>
      <c r="E2929" s="475" t="s">
        <v>263</v>
      </c>
      <c r="F2929" s="475"/>
      <c r="G2929" s="358" t="s">
        <v>1834</v>
      </c>
      <c r="H2929" s="359">
        <v>1</v>
      </c>
      <c r="I2929" s="360">
        <v>20.190000000000001</v>
      </c>
      <c r="J2929" s="360">
        <v>20.190000000000001</v>
      </c>
    </row>
    <row r="2930" spans="1:10" x14ac:dyDescent="0.35">
      <c r="A2930" s="354"/>
      <c r="B2930" s="354"/>
      <c r="C2930" s="354"/>
      <c r="D2930" s="354"/>
      <c r="E2930" s="354" t="s">
        <v>275</v>
      </c>
      <c r="F2930" s="355">
        <v>0.34</v>
      </c>
      <c r="G2930" s="354" t="s">
        <v>276</v>
      </c>
      <c r="H2930" s="355">
        <v>0</v>
      </c>
      <c r="I2930" s="354" t="s">
        <v>277</v>
      </c>
      <c r="J2930" s="355">
        <v>0.34</v>
      </c>
    </row>
    <row r="2931" spans="1:10" ht="14.5" customHeight="1" x14ac:dyDescent="0.35">
      <c r="A2931" s="354"/>
      <c r="B2931" s="354"/>
      <c r="C2931" s="354"/>
      <c r="D2931" s="354"/>
      <c r="E2931" s="354" t="s">
        <v>278</v>
      </c>
      <c r="F2931" s="355">
        <v>4.3</v>
      </c>
      <c r="G2931" s="354"/>
      <c r="H2931" s="460" t="s">
        <v>279</v>
      </c>
      <c r="I2931" s="460"/>
      <c r="J2931" s="355">
        <v>24.98</v>
      </c>
    </row>
    <row r="2932" spans="1:10" ht="15" thickBot="1" x14ac:dyDescent="0.4">
      <c r="A2932" s="333"/>
      <c r="B2932" s="333"/>
      <c r="C2932" s="333"/>
      <c r="D2932" s="333"/>
      <c r="E2932" s="333"/>
      <c r="F2932" s="333"/>
      <c r="G2932" s="333"/>
      <c r="H2932" s="335"/>
      <c r="I2932" s="333"/>
      <c r="J2932" s="334"/>
    </row>
    <row r="2933" spans="1:10" ht="15" thickTop="1" x14ac:dyDescent="0.35">
      <c r="A2933" s="332"/>
      <c r="B2933" s="332"/>
      <c r="C2933" s="332"/>
      <c r="D2933" s="332"/>
      <c r="E2933" s="332"/>
      <c r="F2933" s="332"/>
      <c r="G2933" s="332"/>
      <c r="H2933" s="332"/>
      <c r="I2933" s="332"/>
      <c r="J2933" s="332"/>
    </row>
    <row r="2934" spans="1:10" x14ac:dyDescent="0.35">
      <c r="A2934" s="298" t="s">
        <v>1106</v>
      </c>
      <c r="B2934" s="300" t="s">
        <v>3</v>
      </c>
      <c r="C2934" s="298" t="s">
        <v>4</v>
      </c>
      <c r="D2934" s="298" t="s">
        <v>5</v>
      </c>
      <c r="E2934" s="461" t="s">
        <v>249</v>
      </c>
      <c r="F2934" s="461"/>
      <c r="G2934" s="299" t="s">
        <v>6</v>
      </c>
      <c r="H2934" s="300" t="s">
        <v>7</v>
      </c>
      <c r="I2934" s="300" t="s">
        <v>8</v>
      </c>
      <c r="J2934" s="300" t="s">
        <v>10</v>
      </c>
    </row>
    <row r="2935" spans="1:10" ht="50" x14ac:dyDescent="0.35">
      <c r="A2935" s="301" t="s">
        <v>246</v>
      </c>
      <c r="B2935" s="303" t="s">
        <v>1107</v>
      </c>
      <c r="C2935" s="301" t="s">
        <v>214</v>
      </c>
      <c r="D2935" s="301" t="s">
        <v>1108</v>
      </c>
      <c r="E2935" s="462" t="s">
        <v>2021</v>
      </c>
      <c r="F2935" s="462"/>
      <c r="G2935" s="302" t="s">
        <v>226</v>
      </c>
      <c r="H2935" s="305">
        <v>1</v>
      </c>
      <c r="I2935" s="304">
        <v>25.35</v>
      </c>
      <c r="J2935" s="304">
        <v>25.35</v>
      </c>
    </row>
    <row r="2936" spans="1:10" ht="25" x14ac:dyDescent="0.35">
      <c r="A2936" s="306" t="s">
        <v>251</v>
      </c>
      <c r="B2936" s="308" t="s">
        <v>256</v>
      </c>
      <c r="C2936" s="306" t="s">
        <v>200</v>
      </c>
      <c r="D2936" s="306" t="s">
        <v>247</v>
      </c>
      <c r="E2936" s="465" t="s">
        <v>254</v>
      </c>
      <c r="F2936" s="465"/>
      <c r="G2936" s="307" t="s">
        <v>201</v>
      </c>
      <c r="H2936" s="310">
        <v>0.2</v>
      </c>
      <c r="I2936" s="309">
        <v>25.81</v>
      </c>
      <c r="J2936" s="309">
        <v>5.16</v>
      </c>
    </row>
    <row r="2937" spans="1:10" ht="37.5" x14ac:dyDescent="0.35">
      <c r="A2937" s="311" t="s">
        <v>260</v>
      </c>
      <c r="B2937" s="313" t="s">
        <v>2356</v>
      </c>
      <c r="C2937" s="311" t="s">
        <v>1803</v>
      </c>
      <c r="D2937" s="311" t="s">
        <v>2357</v>
      </c>
      <c r="E2937" s="463" t="s">
        <v>263</v>
      </c>
      <c r="F2937" s="463"/>
      <c r="G2937" s="312" t="s">
        <v>1834</v>
      </c>
      <c r="H2937" s="315">
        <v>1</v>
      </c>
      <c r="I2937" s="314">
        <v>20.190000000000001</v>
      </c>
      <c r="J2937" s="314">
        <v>20.190000000000001</v>
      </c>
    </row>
    <row r="2938" spans="1:10" x14ac:dyDescent="0.35">
      <c r="A2938" s="316"/>
      <c r="B2938" s="316"/>
      <c r="C2938" s="316"/>
      <c r="D2938" s="316"/>
      <c r="E2938" s="316" t="s">
        <v>275</v>
      </c>
      <c r="F2938" s="317">
        <v>3.27</v>
      </c>
      <c r="G2938" s="316" t="s">
        <v>276</v>
      </c>
      <c r="H2938" s="317">
        <v>0</v>
      </c>
      <c r="I2938" s="316" t="s">
        <v>277</v>
      </c>
      <c r="J2938" s="317">
        <v>3.27</v>
      </c>
    </row>
    <row r="2939" spans="1:10" x14ac:dyDescent="0.35">
      <c r="A2939" s="316"/>
      <c r="B2939" s="316"/>
      <c r="C2939" s="316"/>
      <c r="D2939" s="316"/>
      <c r="E2939" s="316" t="s">
        <v>278</v>
      </c>
      <c r="F2939" s="317">
        <v>5.27</v>
      </c>
      <c r="G2939" s="316"/>
      <c r="H2939" s="464" t="s">
        <v>279</v>
      </c>
      <c r="I2939" s="464"/>
      <c r="J2939" s="317">
        <v>30.62</v>
      </c>
    </row>
    <row r="2940" spans="1:10" ht="15" thickBot="1" x14ac:dyDescent="0.4">
      <c r="A2940" s="333"/>
      <c r="B2940" s="333"/>
      <c r="C2940" s="333"/>
      <c r="D2940" s="333"/>
      <c r="E2940" s="333"/>
      <c r="F2940" s="333"/>
      <c r="G2940" s="333"/>
      <c r="H2940" s="335"/>
      <c r="I2940" s="333"/>
      <c r="J2940" s="334"/>
    </row>
    <row r="2941" spans="1:10" ht="15" thickTop="1" x14ac:dyDescent="0.35">
      <c r="A2941" s="332"/>
      <c r="B2941" s="332"/>
      <c r="C2941" s="332"/>
      <c r="D2941" s="332"/>
      <c r="E2941" s="332"/>
      <c r="F2941" s="332"/>
      <c r="G2941" s="332"/>
      <c r="H2941" s="332"/>
      <c r="I2941" s="332"/>
      <c r="J2941" s="332"/>
    </row>
    <row r="2942" spans="1:10" x14ac:dyDescent="0.35">
      <c r="A2942" s="298" t="s">
        <v>1109</v>
      </c>
      <c r="B2942" s="300" t="s">
        <v>3</v>
      </c>
      <c r="C2942" s="298" t="s">
        <v>4</v>
      </c>
      <c r="D2942" s="298" t="s">
        <v>5</v>
      </c>
      <c r="E2942" s="461" t="s">
        <v>249</v>
      </c>
      <c r="F2942" s="461"/>
      <c r="G2942" s="299" t="s">
        <v>6</v>
      </c>
      <c r="H2942" s="300" t="s">
        <v>7</v>
      </c>
      <c r="I2942" s="300" t="s">
        <v>8</v>
      </c>
      <c r="J2942" s="300" t="s">
        <v>10</v>
      </c>
    </row>
    <row r="2943" spans="1:10" ht="37.5" x14ac:dyDescent="0.35">
      <c r="A2943" s="301" t="s">
        <v>246</v>
      </c>
      <c r="B2943" s="303" t="s">
        <v>1110</v>
      </c>
      <c r="C2943" s="301" t="s">
        <v>214</v>
      </c>
      <c r="D2943" s="301" t="s">
        <v>1111</v>
      </c>
      <c r="E2943" s="462" t="s">
        <v>1801</v>
      </c>
      <c r="F2943" s="462"/>
      <c r="G2943" s="302" t="s">
        <v>226</v>
      </c>
      <c r="H2943" s="305">
        <v>1</v>
      </c>
      <c r="I2943" s="304">
        <v>482.55</v>
      </c>
      <c r="J2943" s="304">
        <v>482.55</v>
      </c>
    </row>
    <row r="2944" spans="1:10" ht="25" x14ac:dyDescent="0.35">
      <c r="A2944" s="306" t="s">
        <v>251</v>
      </c>
      <c r="B2944" s="308" t="s">
        <v>255</v>
      </c>
      <c r="C2944" s="306" t="s">
        <v>200</v>
      </c>
      <c r="D2944" s="306" t="s">
        <v>248</v>
      </c>
      <c r="E2944" s="465" t="s">
        <v>254</v>
      </c>
      <c r="F2944" s="465"/>
      <c r="G2944" s="307" t="s">
        <v>201</v>
      </c>
      <c r="H2944" s="310">
        <v>1</v>
      </c>
      <c r="I2944" s="309">
        <v>34.28</v>
      </c>
      <c r="J2944" s="309">
        <v>34.28</v>
      </c>
    </row>
    <row r="2945" spans="1:10" ht="25" x14ac:dyDescent="0.35">
      <c r="A2945" s="306" t="s">
        <v>251</v>
      </c>
      <c r="B2945" s="308" t="s">
        <v>256</v>
      </c>
      <c r="C2945" s="306" t="s">
        <v>200</v>
      </c>
      <c r="D2945" s="306" t="s">
        <v>247</v>
      </c>
      <c r="E2945" s="465" t="s">
        <v>254</v>
      </c>
      <c r="F2945" s="465"/>
      <c r="G2945" s="307" t="s">
        <v>201</v>
      </c>
      <c r="H2945" s="310">
        <v>1</v>
      </c>
      <c r="I2945" s="309">
        <v>25.81</v>
      </c>
      <c r="J2945" s="309">
        <v>25.81</v>
      </c>
    </row>
    <row r="2946" spans="1:10" ht="25" x14ac:dyDescent="0.35">
      <c r="A2946" s="311" t="s">
        <v>260</v>
      </c>
      <c r="B2946" s="313" t="s">
        <v>2358</v>
      </c>
      <c r="C2946" s="311" t="s">
        <v>1803</v>
      </c>
      <c r="D2946" s="311" t="s">
        <v>2359</v>
      </c>
      <c r="E2946" s="463" t="s">
        <v>263</v>
      </c>
      <c r="F2946" s="463"/>
      <c r="G2946" s="312" t="s">
        <v>1834</v>
      </c>
      <c r="H2946" s="315">
        <v>1</v>
      </c>
      <c r="I2946" s="314">
        <v>422.46</v>
      </c>
      <c r="J2946" s="314">
        <v>422.46</v>
      </c>
    </row>
    <row r="2947" spans="1:10" x14ac:dyDescent="0.35">
      <c r="A2947" s="316"/>
      <c r="B2947" s="316"/>
      <c r="C2947" s="316"/>
      <c r="D2947" s="316"/>
      <c r="E2947" s="316" t="s">
        <v>275</v>
      </c>
      <c r="F2947" s="317">
        <v>41.18</v>
      </c>
      <c r="G2947" s="316" t="s">
        <v>276</v>
      </c>
      <c r="H2947" s="317">
        <v>0</v>
      </c>
      <c r="I2947" s="316" t="s">
        <v>277</v>
      </c>
      <c r="J2947" s="317">
        <v>41.18</v>
      </c>
    </row>
    <row r="2948" spans="1:10" x14ac:dyDescent="0.35">
      <c r="A2948" s="316"/>
      <c r="B2948" s="316"/>
      <c r="C2948" s="316"/>
      <c r="D2948" s="316"/>
      <c r="E2948" s="316" t="s">
        <v>278</v>
      </c>
      <c r="F2948" s="317">
        <v>100.41</v>
      </c>
      <c r="G2948" s="316"/>
      <c r="H2948" s="464" t="s">
        <v>279</v>
      </c>
      <c r="I2948" s="464"/>
      <c r="J2948" s="317">
        <v>582.96</v>
      </c>
    </row>
    <row r="2949" spans="1:10" ht="15" thickBot="1" x14ac:dyDescent="0.4">
      <c r="A2949" s="333"/>
      <c r="B2949" s="333"/>
      <c r="C2949" s="333"/>
      <c r="D2949" s="333"/>
      <c r="E2949" s="333"/>
      <c r="F2949" s="333"/>
      <c r="G2949" s="333"/>
      <c r="H2949" s="335"/>
      <c r="I2949" s="333"/>
      <c r="J2949" s="334"/>
    </row>
    <row r="2950" spans="1:10" ht="15" thickTop="1" x14ac:dyDescent="0.35">
      <c r="A2950" s="332"/>
      <c r="B2950" s="332"/>
      <c r="C2950" s="332"/>
      <c r="D2950" s="332"/>
      <c r="E2950" s="332"/>
      <c r="F2950" s="332"/>
      <c r="G2950" s="332"/>
      <c r="H2950" s="332"/>
      <c r="I2950" s="332"/>
      <c r="J2950" s="332"/>
    </row>
    <row r="2951" spans="1:10" x14ac:dyDescent="0.35">
      <c r="A2951" s="341" t="s">
        <v>1112</v>
      </c>
      <c r="B2951" s="342" t="s">
        <v>3</v>
      </c>
      <c r="C2951" s="341" t="s">
        <v>4</v>
      </c>
      <c r="D2951" s="341" t="s">
        <v>5</v>
      </c>
      <c r="E2951" s="457" t="s">
        <v>249</v>
      </c>
      <c r="F2951" s="457"/>
      <c r="G2951" s="343" t="s">
        <v>6</v>
      </c>
      <c r="H2951" s="342" t="s">
        <v>7</v>
      </c>
      <c r="I2951" s="342" t="s">
        <v>8</v>
      </c>
      <c r="J2951" s="342" t="s">
        <v>10</v>
      </c>
    </row>
    <row r="2952" spans="1:10" ht="37.5" x14ac:dyDescent="0.35">
      <c r="A2952" s="344" t="s">
        <v>246</v>
      </c>
      <c r="B2952" s="345" t="s">
        <v>1113</v>
      </c>
      <c r="C2952" s="344" t="s">
        <v>214</v>
      </c>
      <c r="D2952" s="344" t="s">
        <v>1114</v>
      </c>
      <c r="E2952" s="458" t="s">
        <v>2021</v>
      </c>
      <c r="F2952" s="458"/>
      <c r="G2952" s="346" t="s">
        <v>226</v>
      </c>
      <c r="H2952" s="347">
        <v>1</v>
      </c>
      <c r="I2952" s="348">
        <v>30.38</v>
      </c>
      <c r="J2952" s="348">
        <v>30.38</v>
      </c>
    </row>
    <row r="2953" spans="1:10" ht="26.5" customHeight="1" x14ac:dyDescent="0.35">
      <c r="A2953" s="349" t="s">
        <v>251</v>
      </c>
      <c r="B2953" s="350" t="s">
        <v>255</v>
      </c>
      <c r="C2953" s="349" t="s">
        <v>200</v>
      </c>
      <c r="D2953" s="349" t="s">
        <v>248</v>
      </c>
      <c r="E2953" s="459" t="s">
        <v>254</v>
      </c>
      <c r="F2953" s="459"/>
      <c r="G2953" s="351" t="s">
        <v>201</v>
      </c>
      <c r="H2953" s="352">
        <v>0.3</v>
      </c>
      <c r="I2953" s="353">
        <v>34.28</v>
      </c>
      <c r="J2953" s="353">
        <v>10.28</v>
      </c>
    </row>
    <row r="2954" spans="1:10" ht="26.5" customHeight="1" x14ac:dyDescent="0.35">
      <c r="A2954" s="349" t="s">
        <v>251</v>
      </c>
      <c r="B2954" s="350" t="s">
        <v>256</v>
      </c>
      <c r="C2954" s="349" t="s">
        <v>200</v>
      </c>
      <c r="D2954" s="349" t="s">
        <v>247</v>
      </c>
      <c r="E2954" s="459" t="s">
        <v>254</v>
      </c>
      <c r="F2954" s="459"/>
      <c r="G2954" s="351" t="s">
        <v>201</v>
      </c>
      <c r="H2954" s="352">
        <v>0.3</v>
      </c>
      <c r="I2954" s="353">
        <v>25.81</v>
      </c>
      <c r="J2954" s="353">
        <v>7.74</v>
      </c>
    </row>
    <row r="2955" spans="1:10" x14ac:dyDescent="0.35">
      <c r="A2955" s="356" t="s">
        <v>260</v>
      </c>
      <c r="B2955" s="357" t="s">
        <v>3029</v>
      </c>
      <c r="C2955" s="356" t="s">
        <v>1803</v>
      </c>
      <c r="D2955" s="356" t="s">
        <v>3030</v>
      </c>
      <c r="E2955" s="475" t="s">
        <v>263</v>
      </c>
      <c r="F2955" s="475"/>
      <c r="G2955" s="358" t="s">
        <v>2730</v>
      </c>
      <c r="H2955" s="359">
        <v>2</v>
      </c>
      <c r="I2955" s="360">
        <v>0.96</v>
      </c>
      <c r="J2955" s="360">
        <v>1.92</v>
      </c>
    </row>
    <row r="2956" spans="1:10" ht="25" x14ac:dyDescent="0.35">
      <c r="A2956" s="356" t="s">
        <v>260</v>
      </c>
      <c r="B2956" s="357" t="s">
        <v>3031</v>
      </c>
      <c r="C2956" s="356" t="s">
        <v>1803</v>
      </c>
      <c r="D2956" s="356" t="s">
        <v>3032</v>
      </c>
      <c r="E2956" s="475" t="s">
        <v>263</v>
      </c>
      <c r="F2956" s="475"/>
      <c r="G2956" s="358" t="s">
        <v>1834</v>
      </c>
      <c r="H2956" s="359">
        <v>1</v>
      </c>
      <c r="I2956" s="360">
        <v>10.44</v>
      </c>
      <c r="J2956" s="360">
        <v>10.44</v>
      </c>
    </row>
    <row r="2957" spans="1:10" x14ac:dyDescent="0.35">
      <c r="A2957" s="354"/>
      <c r="B2957" s="354"/>
      <c r="C2957" s="354"/>
      <c r="D2957" s="354"/>
      <c r="E2957" s="354" t="s">
        <v>275</v>
      </c>
      <c r="F2957" s="355">
        <v>12.35</v>
      </c>
      <c r="G2957" s="354" t="s">
        <v>276</v>
      </c>
      <c r="H2957" s="355">
        <v>0</v>
      </c>
      <c r="I2957" s="354" t="s">
        <v>277</v>
      </c>
      <c r="J2957" s="355">
        <v>12.35</v>
      </c>
    </row>
    <row r="2958" spans="1:10" ht="14.5" customHeight="1" x14ac:dyDescent="0.35">
      <c r="A2958" s="354"/>
      <c r="B2958" s="354"/>
      <c r="C2958" s="354"/>
      <c r="D2958" s="354"/>
      <c r="E2958" s="354" t="s">
        <v>278</v>
      </c>
      <c r="F2958" s="355">
        <v>6.32</v>
      </c>
      <c r="G2958" s="354"/>
      <c r="H2958" s="460" t="s">
        <v>279</v>
      </c>
      <c r="I2958" s="460"/>
      <c r="J2958" s="355">
        <v>36.700000000000003</v>
      </c>
    </row>
    <row r="2959" spans="1:10" ht="15" thickBot="1" x14ac:dyDescent="0.4">
      <c r="A2959" s="333"/>
      <c r="B2959" s="333"/>
      <c r="C2959" s="333"/>
      <c r="D2959" s="333"/>
      <c r="E2959" s="333"/>
      <c r="F2959" s="333"/>
      <c r="G2959" s="333"/>
      <c r="H2959" s="335"/>
      <c r="I2959" s="333"/>
      <c r="J2959" s="334"/>
    </row>
    <row r="2960" spans="1:10" ht="15" thickTop="1" x14ac:dyDescent="0.35">
      <c r="A2960" s="332"/>
      <c r="B2960" s="332"/>
      <c r="C2960" s="332"/>
      <c r="D2960" s="332"/>
      <c r="E2960" s="332"/>
      <c r="F2960" s="332"/>
      <c r="G2960" s="332"/>
      <c r="H2960" s="332"/>
      <c r="I2960" s="332"/>
      <c r="J2960" s="332"/>
    </row>
    <row r="2961" spans="1:10" x14ac:dyDescent="0.35">
      <c r="A2961" s="341" t="s">
        <v>1115</v>
      </c>
      <c r="B2961" s="342" t="s">
        <v>3</v>
      </c>
      <c r="C2961" s="341" t="s">
        <v>4</v>
      </c>
      <c r="D2961" s="341" t="s">
        <v>5</v>
      </c>
      <c r="E2961" s="457" t="s">
        <v>249</v>
      </c>
      <c r="F2961" s="457"/>
      <c r="G2961" s="343" t="s">
        <v>6</v>
      </c>
      <c r="H2961" s="342" t="s">
        <v>7</v>
      </c>
      <c r="I2961" s="342" t="s">
        <v>8</v>
      </c>
      <c r="J2961" s="342" t="s">
        <v>10</v>
      </c>
    </row>
    <row r="2962" spans="1:10" ht="75" x14ac:dyDescent="0.35">
      <c r="A2962" s="344" t="s">
        <v>246</v>
      </c>
      <c r="B2962" s="345" t="s">
        <v>1116</v>
      </c>
      <c r="C2962" s="344" t="s">
        <v>214</v>
      </c>
      <c r="D2962" s="344" t="s">
        <v>1117</v>
      </c>
      <c r="E2962" s="458" t="s">
        <v>280</v>
      </c>
      <c r="F2962" s="458"/>
      <c r="G2962" s="346" t="s">
        <v>226</v>
      </c>
      <c r="H2962" s="347">
        <v>1</v>
      </c>
      <c r="I2962" s="348">
        <v>17.29</v>
      </c>
      <c r="J2962" s="348">
        <v>17.29</v>
      </c>
    </row>
    <row r="2963" spans="1:10" ht="26.5" customHeight="1" x14ac:dyDescent="0.35">
      <c r="A2963" s="349" t="s">
        <v>251</v>
      </c>
      <c r="B2963" s="350" t="s">
        <v>255</v>
      </c>
      <c r="C2963" s="349" t="s">
        <v>200</v>
      </c>
      <c r="D2963" s="349" t="s">
        <v>248</v>
      </c>
      <c r="E2963" s="459" t="s">
        <v>254</v>
      </c>
      <c r="F2963" s="459"/>
      <c r="G2963" s="351" t="s">
        <v>201</v>
      </c>
      <c r="H2963" s="352">
        <v>0.2</v>
      </c>
      <c r="I2963" s="353">
        <v>34.28</v>
      </c>
      <c r="J2963" s="353">
        <v>6.85</v>
      </c>
    </row>
    <row r="2964" spans="1:10" ht="25" x14ac:dyDescent="0.35">
      <c r="A2964" s="356" t="s">
        <v>260</v>
      </c>
      <c r="B2964" s="357" t="s">
        <v>3031</v>
      </c>
      <c r="C2964" s="356" t="s">
        <v>1803</v>
      </c>
      <c r="D2964" s="356" t="s">
        <v>3032</v>
      </c>
      <c r="E2964" s="475" t="s">
        <v>263</v>
      </c>
      <c r="F2964" s="475"/>
      <c r="G2964" s="358" t="s">
        <v>1834</v>
      </c>
      <c r="H2964" s="359">
        <v>1</v>
      </c>
      <c r="I2964" s="360">
        <v>10.44</v>
      </c>
      <c r="J2964" s="360">
        <v>10.44</v>
      </c>
    </row>
    <row r="2965" spans="1:10" x14ac:dyDescent="0.35">
      <c r="A2965" s="354"/>
      <c r="B2965" s="354"/>
      <c r="C2965" s="354"/>
      <c r="D2965" s="354"/>
      <c r="E2965" s="354" t="s">
        <v>275</v>
      </c>
      <c r="F2965" s="355">
        <v>4.96</v>
      </c>
      <c r="G2965" s="354" t="s">
        <v>276</v>
      </c>
      <c r="H2965" s="355">
        <v>0</v>
      </c>
      <c r="I2965" s="354" t="s">
        <v>277</v>
      </c>
      <c r="J2965" s="355">
        <v>4.96</v>
      </c>
    </row>
    <row r="2966" spans="1:10" ht="14.5" customHeight="1" x14ac:dyDescent="0.35">
      <c r="A2966" s="354"/>
      <c r="B2966" s="354"/>
      <c r="C2966" s="354"/>
      <c r="D2966" s="354"/>
      <c r="E2966" s="354" t="s">
        <v>278</v>
      </c>
      <c r="F2966" s="355">
        <v>3.59</v>
      </c>
      <c r="G2966" s="354"/>
      <c r="H2966" s="460" t="s">
        <v>279</v>
      </c>
      <c r="I2966" s="460"/>
      <c r="J2966" s="355">
        <v>20.88</v>
      </c>
    </row>
    <row r="2967" spans="1:10" ht="15" thickBot="1" x14ac:dyDescent="0.4">
      <c r="A2967" s="333"/>
      <c r="B2967" s="333"/>
      <c r="C2967" s="333"/>
      <c r="D2967" s="333"/>
      <c r="E2967" s="333"/>
      <c r="F2967" s="333"/>
      <c r="G2967" s="333"/>
      <c r="H2967" s="335"/>
      <c r="I2967" s="333"/>
      <c r="J2967" s="334"/>
    </row>
    <row r="2968" spans="1:10" ht="15" thickTop="1" x14ac:dyDescent="0.35">
      <c r="A2968" s="332"/>
      <c r="B2968" s="332"/>
      <c r="C2968" s="332"/>
      <c r="D2968" s="332"/>
      <c r="E2968" s="332"/>
      <c r="F2968" s="332"/>
      <c r="G2968" s="332"/>
      <c r="H2968" s="332"/>
      <c r="I2968" s="332"/>
      <c r="J2968" s="332"/>
    </row>
    <row r="2969" spans="1:10" x14ac:dyDescent="0.35">
      <c r="A2969" s="329" t="s">
        <v>1118</v>
      </c>
      <c r="B2969" s="329"/>
      <c r="C2969" s="329"/>
      <c r="D2969" s="329" t="s">
        <v>1119</v>
      </c>
      <c r="E2969" s="329"/>
      <c r="F2969" s="472"/>
      <c r="G2969" s="472"/>
      <c r="H2969" s="330"/>
      <c r="I2969" s="329"/>
      <c r="J2969" s="331">
        <v>314777.84000000003</v>
      </c>
    </row>
    <row r="2970" spans="1:10" x14ac:dyDescent="0.35">
      <c r="A2970" s="329" t="s">
        <v>1120</v>
      </c>
      <c r="B2970" s="329"/>
      <c r="C2970" s="329"/>
      <c r="D2970" s="329" t="s">
        <v>1121</v>
      </c>
      <c r="E2970" s="329"/>
      <c r="F2970" s="472"/>
      <c r="G2970" s="472"/>
      <c r="H2970" s="330"/>
      <c r="I2970" s="329"/>
      <c r="J2970" s="331">
        <v>239395.66</v>
      </c>
    </row>
    <row r="2971" spans="1:10" x14ac:dyDescent="0.35">
      <c r="A2971" s="298" t="s">
        <v>1122</v>
      </c>
      <c r="B2971" s="300" t="s">
        <v>3</v>
      </c>
      <c r="C2971" s="298" t="s">
        <v>4</v>
      </c>
      <c r="D2971" s="298" t="s">
        <v>5</v>
      </c>
      <c r="E2971" s="461" t="s">
        <v>249</v>
      </c>
      <c r="F2971" s="461"/>
      <c r="G2971" s="299" t="s">
        <v>6</v>
      </c>
      <c r="H2971" s="300" t="s">
        <v>7</v>
      </c>
      <c r="I2971" s="300" t="s">
        <v>8</v>
      </c>
      <c r="J2971" s="300" t="s">
        <v>10</v>
      </c>
    </row>
    <row r="2972" spans="1:10" ht="25" x14ac:dyDescent="0.35">
      <c r="A2972" s="301" t="s">
        <v>246</v>
      </c>
      <c r="B2972" s="303" t="s">
        <v>1123</v>
      </c>
      <c r="C2972" s="301" t="s">
        <v>214</v>
      </c>
      <c r="D2972" s="301" t="s">
        <v>1124</v>
      </c>
      <c r="E2972" s="462" t="s">
        <v>280</v>
      </c>
      <c r="F2972" s="462"/>
      <c r="G2972" s="302" t="s">
        <v>226</v>
      </c>
      <c r="H2972" s="305">
        <v>1</v>
      </c>
      <c r="I2972" s="304">
        <v>2.1800000000000002</v>
      </c>
      <c r="J2972" s="304">
        <v>2.1800000000000002</v>
      </c>
    </row>
    <row r="2973" spans="1:10" ht="25" x14ac:dyDescent="0.35">
      <c r="A2973" s="306" t="s">
        <v>251</v>
      </c>
      <c r="B2973" s="308" t="s">
        <v>256</v>
      </c>
      <c r="C2973" s="306" t="s">
        <v>200</v>
      </c>
      <c r="D2973" s="306" t="s">
        <v>247</v>
      </c>
      <c r="E2973" s="465" t="s">
        <v>254</v>
      </c>
      <c r="F2973" s="465"/>
      <c r="G2973" s="307" t="s">
        <v>201</v>
      </c>
      <c r="H2973" s="310">
        <v>0.01</v>
      </c>
      <c r="I2973" s="309">
        <v>25.81</v>
      </c>
      <c r="J2973" s="309">
        <v>0.25</v>
      </c>
    </row>
    <row r="2974" spans="1:10" ht="25" x14ac:dyDescent="0.35">
      <c r="A2974" s="306" t="s">
        <v>251</v>
      </c>
      <c r="B2974" s="308" t="s">
        <v>1558</v>
      </c>
      <c r="C2974" s="306" t="s">
        <v>200</v>
      </c>
      <c r="D2974" s="306" t="s">
        <v>1559</v>
      </c>
      <c r="E2974" s="465" t="s">
        <v>254</v>
      </c>
      <c r="F2974" s="465"/>
      <c r="G2974" s="307" t="s">
        <v>201</v>
      </c>
      <c r="H2974" s="310">
        <v>0.01</v>
      </c>
      <c r="I2974" s="309">
        <v>34.78</v>
      </c>
      <c r="J2974" s="309">
        <v>0.34</v>
      </c>
    </row>
    <row r="2975" spans="1:10" x14ac:dyDescent="0.35">
      <c r="A2975" s="311" t="s">
        <v>260</v>
      </c>
      <c r="B2975" s="313" t="s">
        <v>2360</v>
      </c>
      <c r="C2975" s="311" t="s">
        <v>1803</v>
      </c>
      <c r="D2975" s="311" t="s">
        <v>2361</v>
      </c>
      <c r="E2975" s="463" t="s">
        <v>263</v>
      </c>
      <c r="F2975" s="463"/>
      <c r="G2975" s="312" t="s">
        <v>1834</v>
      </c>
      <c r="H2975" s="315">
        <v>1</v>
      </c>
      <c r="I2975" s="314">
        <v>0.79</v>
      </c>
      <c r="J2975" s="314">
        <v>0.79</v>
      </c>
    </row>
    <row r="2976" spans="1:10" x14ac:dyDescent="0.35">
      <c r="A2976" s="311" t="s">
        <v>260</v>
      </c>
      <c r="B2976" s="313" t="s">
        <v>2362</v>
      </c>
      <c r="C2976" s="311" t="s">
        <v>1803</v>
      </c>
      <c r="D2976" s="311" t="s">
        <v>2363</v>
      </c>
      <c r="E2976" s="463" t="s">
        <v>263</v>
      </c>
      <c r="F2976" s="463"/>
      <c r="G2976" s="312" t="s">
        <v>1834</v>
      </c>
      <c r="H2976" s="315">
        <v>1</v>
      </c>
      <c r="I2976" s="314">
        <v>0.8</v>
      </c>
      <c r="J2976" s="314">
        <v>0.8</v>
      </c>
    </row>
    <row r="2977" spans="1:10" x14ac:dyDescent="0.35">
      <c r="A2977" s="316"/>
      <c r="B2977" s="316"/>
      <c r="C2977" s="316"/>
      <c r="D2977" s="316"/>
      <c r="E2977" s="316" t="s">
        <v>275</v>
      </c>
      <c r="F2977" s="317">
        <v>0.41</v>
      </c>
      <c r="G2977" s="316" t="s">
        <v>276</v>
      </c>
      <c r="H2977" s="317">
        <v>0</v>
      </c>
      <c r="I2977" s="316" t="s">
        <v>277</v>
      </c>
      <c r="J2977" s="317">
        <v>0.41</v>
      </c>
    </row>
    <row r="2978" spans="1:10" x14ac:dyDescent="0.35">
      <c r="A2978" s="316"/>
      <c r="B2978" s="316"/>
      <c r="C2978" s="316"/>
      <c r="D2978" s="316"/>
      <c r="E2978" s="316" t="s">
        <v>278</v>
      </c>
      <c r="F2978" s="317">
        <v>0.45</v>
      </c>
      <c r="G2978" s="316"/>
      <c r="H2978" s="464" t="s">
        <v>279</v>
      </c>
      <c r="I2978" s="464"/>
      <c r="J2978" s="317">
        <v>2.63</v>
      </c>
    </row>
    <row r="2979" spans="1:10" ht="15" thickBot="1" x14ac:dyDescent="0.4">
      <c r="A2979" s="333"/>
      <c r="B2979" s="333"/>
      <c r="C2979" s="333"/>
      <c r="D2979" s="333"/>
      <c r="E2979" s="333"/>
      <c r="F2979" s="333"/>
      <c r="G2979" s="333"/>
      <c r="H2979" s="335"/>
      <c r="I2979" s="333"/>
      <c r="J2979" s="334"/>
    </row>
    <row r="2980" spans="1:10" ht="15" thickTop="1" x14ac:dyDescent="0.35">
      <c r="A2980" s="332"/>
      <c r="B2980" s="332"/>
      <c r="C2980" s="332"/>
      <c r="D2980" s="332"/>
      <c r="E2980" s="332"/>
      <c r="F2980" s="332"/>
      <c r="G2980" s="332"/>
      <c r="H2980" s="332"/>
      <c r="I2980" s="332"/>
      <c r="J2980" s="332"/>
    </row>
    <row r="2981" spans="1:10" x14ac:dyDescent="0.35">
      <c r="A2981" s="298" t="s">
        <v>1125</v>
      </c>
      <c r="B2981" s="300" t="s">
        <v>3</v>
      </c>
      <c r="C2981" s="298" t="s">
        <v>4</v>
      </c>
      <c r="D2981" s="298" t="s">
        <v>5</v>
      </c>
      <c r="E2981" s="461" t="s">
        <v>249</v>
      </c>
      <c r="F2981" s="461"/>
      <c r="G2981" s="299" t="s">
        <v>6</v>
      </c>
      <c r="H2981" s="300" t="s">
        <v>7</v>
      </c>
      <c r="I2981" s="300" t="s">
        <v>8</v>
      </c>
      <c r="J2981" s="300" t="s">
        <v>10</v>
      </c>
    </row>
    <row r="2982" spans="1:10" ht="37.5" x14ac:dyDescent="0.35">
      <c r="A2982" s="301" t="s">
        <v>246</v>
      </c>
      <c r="B2982" s="303" t="s">
        <v>1126</v>
      </c>
      <c r="C2982" s="301" t="s">
        <v>200</v>
      </c>
      <c r="D2982" s="301" t="s">
        <v>1127</v>
      </c>
      <c r="E2982" s="462" t="s">
        <v>1623</v>
      </c>
      <c r="F2982" s="462"/>
      <c r="G2982" s="302" t="s">
        <v>226</v>
      </c>
      <c r="H2982" s="305">
        <v>1</v>
      </c>
      <c r="I2982" s="304">
        <v>20.85</v>
      </c>
      <c r="J2982" s="304">
        <v>20.85</v>
      </c>
    </row>
    <row r="2983" spans="1:10" ht="25" x14ac:dyDescent="0.35">
      <c r="A2983" s="306" t="s">
        <v>251</v>
      </c>
      <c r="B2983" s="308" t="s">
        <v>1558</v>
      </c>
      <c r="C2983" s="306" t="s">
        <v>200</v>
      </c>
      <c r="D2983" s="306" t="s">
        <v>1559</v>
      </c>
      <c r="E2983" s="465" t="s">
        <v>254</v>
      </c>
      <c r="F2983" s="465"/>
      <c r="G2983" s="307" t="s">
        <v>201</v>
      </c>
      <c r="H2983" s="310">
        <v>0.29099999999999998</v>
      </c>
      <c r="I2983" s="309">
        <v>34.78</v>
      </c>
      <c r="J2983" s="309">
        <v>10.119999999999999</v>
      </c>
    </row>
    <row r="2984" spans="1:10" ht="25" x14ac:dyDescent="0.35">
      <c r="A2984" s="306" t="s">
        <v>251</v>
      </c>
      <c r="B2984" s="308" t="s">
        <v>1560</v>
      </c>
      <c r="C2984" s="306" t="s">
        <v>200</v>
      </c>
      <c r="D2984" s="306" t="s">
        <v>1561</v>
      </c>
      <c r="E2984" s="465" t="s">
        <v>254</v>
      </c>
      <c r="F2984" s="465"/>
      <c r="G2984" s="307" t="s">
        <v>201</v>
      </c>
      <c r="H2984" s="310">
        <v>0.29099999999999998</v>
      </c>
      <c r="I2984" s="309">
        <v>27.11</v>
      </c>
      <c r="J2984" s="309">
        <v>7.88</v>
      </c>
    </row>
    <row r="2985" spans="1:10" ht="25" x14ac:dyDescent="0.35">
      <c r="A2985" s="306" t="s">
        <v>251</v>
      </c>
      <c r="B2985" s="308" t="s">
        <v>2364</v>
      </c>
      <c r="C2985" s="306" t="s">
        <v>200</v>
      </c>
      <c r="D2985" s="306" t="s">
        <v>2365</v>
      </c>
      <c r="E2985" s="465" t="s">
        <v>1637</v>
      </c>
      <c r="F2985" s="465"/>
      <c r="G2985" s="307" t="s">
        <v>217</v>
      </c>
      <c r="H2985" s="310">
        <v>8.9999999999999998E-4</v>
      </c>
      <c r="I2985" s="309">
        <v>844.81</v>
      </c>
      <c r="J2985" s="309">
        <v>0.76</v>
      </c>
    </row>
    <row r="2986" spans="1:10" ht="25" x14ac:dyDescent="0.35">
      <c r="A2986" s="311" t="s">
        <v>260</v>
      </c>
      <c r="B2986" s="313" t="s">
        <v>2366</v>
      </c>
      <c r="C2986" s="311" t="s">
        <v>200</v>
      </c>
      <c r="D2986" s="311" t="s">
        <v>2367</v>
      </c>
      <c r="E2986" s="463" t="s">
        <v>263</v>
      </c>
      <c r="F2986" s="463"/>
      <c r="G2986" s="312" t="s">
        <v>226</v>
      </c>
      <c r="H2986" s="315">
        <v>1</v>
      </c>
      <c r="I2986" s="314">
        <v>2.09</v>
      </c>
      <c r="J2986" s="314">
        <v>2.09</v>
      </c>
    </row>
    <row r="2987" spans="1:10" x14ac:dyDescent="0.35">
      <c r="A2987" s="316"/>
      <c r="B2987" s="316"/>
      <c r="C2987" s="316"/>
      <c r="D2987" s="316"/>
      <c r="E2987" s="316" t="s">
        <v>275</v>
      </c>
      <c r="F2987" s="317">
        <v>12.54</v>
      </c>
      <c r="G2987" s="316" t="s">
        <v>276</v>
      </c>
      <c r="H2987" s="317">
        <v>0</v>
      </c>
      <c r="I2987" s="316" t="s">
        <v>277</v>
      </c>
      <c r="J2987" s="317">
        <v>12.54</v>
      </c>
    </row>
    <row r="2988" spans="1:10" x14ac:dyDescent="0.35">
      <c r="A2988" s="316"/>
      <c r="B2988" s="316"/>
      <c r="C2988" s="316"/>
      <c r="D2988" s="316"/>
      <c r="E2988" s="316" t="s">
        <v>278</v>
      </c>
      <c r="F2988" s="317">
        <v>4.33</v>
      </c>
      <c r="G2988" s="316"/>
      <c r="H2988" s="464" t="s">
        <v>279</v>
      </c>
      <c r="I2988" s="464"/>
      <c r="J2988" s="317">
        <v>25.18</v>
      </c>
    </row>
    <row r="2989" spans="1:10" ht="15" thickBot="1" x14ac:dyDescent="0.4">
      <c r="A2989" s="333"/>
      <c r="B2989" s="333"/>
      <c r="C2989" s="333"/>
      <c r="D2989" s="333"/>
      <c r="E2989" s="333"/>
      <c r="F2989" s="333"/>
      <c r="G2989" s="333"/>
      <c r="H2989" s="335"/>
      <c r="I2989" s="333"/>
      <c r="J2989" s="334"/>
    </row>
    <row r="2990" spans="1:10" ht="15" thickTop="1" x14ac:dyDescent="0.35">
      <c r="A2990" s="332"/>
      <c r="B2990" s="332"/>
      <c r="C2990" s="332"/>
      <c r="D2990" s="332"/>
      <c r="E2990" s="332"/>
      <c r="F2990" s="332"/>
      <c r="G2990" s="332"/>
      <c r="H2990" s="332"/>
      <c r="I2990" s="332"/>
      <c r="J2990" s="332"/>
    </row>
    <row r="2991" spans="1:10" x14ac:dyDescent="0.35">
      <c r="A2991" s="298" t="s">
        <v>1128</v>
      </c>
      <c r="B2991" s="300" t="s">
        <v>3</v>
      </c>
      <c r="C2991" s="298" t="s">
        <v>4</v>
      </c>
      <c r="D2991" s="298" t="s">
        <v>5</v>
      </c>
      <c r="E2991" s="461" t="s">
        <v>249</v>
      </c>
      <c r="F2991" s="461"/>
      <c r="G2991" s="299" t="s">
        <v>6</v>
      </c>
      <c r="H2991" s="300" t="s">
        <v>7</v>
      </c>
      <c r="I2991" s="300" t="s">
        <v>8</v>
      </c>
      <c r="J2991" s="300" t="s">
        <v>10</v>
      </c>
    </row>
    <row r="2992" spans="1:10" ht="25" x14ac:dyDescent="0.35">
      <c r="A2992" s="301" t="s">
        <v>246</v>
      </c>
      <c r="B2992" s="303" t="s">
        <v>1129</v>
      </c>
      <c r="C2992" s="301" t="s">
        <v>200</v>
      </c>
      <c r="D2992" s="301" t="s">
        <v>1130</v>
      </c>
      <c r="E2992" s="462" t="s">
        <v>1623</v>
      </c>
      <c r="F2992" s="462"/>
      <c r="G2992" s="302" t="s">
        <v>226</v>
      </c>
      <c r="H2992" s="305">
        <v>1</v>
      </c>
      <c r="I2992" s="304">
        <v>17.47</v>
      </c>
      <c r="J2992" s="304">
        <v>17.47</v>
      </c>
    </row>
    <row r="2993" spans="1:10" ht="25" x14ac:dyDescent="0.35">
      <c r="A2993" s="306" t="s">
        <v>251</v>
      </c>
      <c r="B2993" s="308" t="s">
        <v>1558</v>
      </c>
      <c r="C2993" s="306" t="s">
        <v>200</v>
      </c>
      <c r="D2993" s="306" t="s">
        <v>1559</v>
      </c>
      <c r="E2993" s="465" t="s">
        <v>254</v>
      </c>
      <c r="F2993" s="465"/>
      <c r="G2993" s="307" t="s">
        <v>201</v>
      </c>
      <c r="H2993" s="310">
        <v>0.222</v>
      </c>
      <c r="I2993" s="309">
        <v>34.78</v>
      </c>
      <c r="J2993" s="309">
        <v>7.72</v>
      </c>
    </row>
    <row r="2994" spans="1:10" ht="25" x14ac:dyDescent="0.35">
      <c r="A2994" s="306" t="s">
        <v>251</v>
      </c>
      <c r="B2994" s="308" t="s">
        <v>1560</v>
      </c>
      <c r="C2994" s="306" t="s">
        <v>200</v>
      </c>
      <c r="D2994" s="306" t="s">
        <v>1561</v>
      </c>
      <c r="E2994" s="465" t="s">
        <v>254</v>
      </c>
      <c r="F2994" s="465"/>
      <c r="G2994" s="307" t="s">
        <v>201</v>
      </c>
      <c r="H2994" s="310">
        <v>0.222</v>
      </c>
      <c r="I2994" s="309">
        <v>27.11</v>
      </c>
      <c r="J2994" s="309">
        <v>6.01</v>
      </c>
    </row>
    <row r="2995" spans="1:10" ht="25" x14ac:dyDescent="0.35">
      <c r="A2995" s="311" t="s">
        <v>260</v>
      </c>
      <c r="B2995" s="313" t="s">
        <v>2368</v>
      </c>
      <c r="C2995" s="311" t="s">
        <v>200</v>
      </c>
      <c r="D2995" s="311" t="s">
        <v>2369</v>
      </c>
      <c r="E2995" s="463" t="s">
        <v>263</v>
      </c>
      <c r="F2995" s="463"/>
      <c r="G2995" s="312" t="s">
        <v>226</v>
      </c>
      <c r="H2995" s="315">
        <v>1</v>
      </c>
      <c r="I2995" s="314">
        <v>3.74</v>
      </c>
      <c r="J2995" s="314">
        <v>3.74</v>
      </c>
    </row>
    <row r="2996" spans="1:10" x14ac:dyDescent="0.35">
      <c r="A2996" s="316"/>
      <c r="B2996" s="316"/>
      <c r="C2996" s="316"/>
      <c r="D2996" s="316"/>
      <c r="E2996" s="316" t="s">
        <v>275</v>
      </c>
      <c r="F2996" s="317">
        <v>9.4700000000000006</v>
      </c>
      <c r="G2996" s="316" t="s">
        <v>276</v>
      </c>
      <c r="H2996" s="317">
        <v>0</v>
      </c>
      <c r="I2996" s="316" t="s">
        <v>277</v>
      </c>
      <c r="J2996" s="317">
        <v>9.4700000000000006</v>
      </c>
    </row>
    <row r="2997" spans="1:10" x14ac:dyDescent="0.35">
      <c r="A2997" s="316"/>
      <c r="B2997" s="316"/>
      <c r="C2997" s="316"/>
      <c r="D2997" s="316"/>
      <c r="E2997" s="316" t="s">
        <v>278</v>
      </c>
      <c r="F2997" s="317">
        <v>3.63</v>
      </c>
      <c r="G2997" s="316"/>
      <c r="H2997" s="464" t="s">
        <v>279</v>
      </c>
      <c r="I2997" s="464"/>
      <c r="J2997" s="317">
        <v>21.1</v>
      </c>
    </row>
    <row r="2998" spans="1:10" ht="15" thickBot="1" x14ac:dyDescent="0.4">
      <c r="A2998" s="333"/>
      <c r="B2998" s="333"/>
      <c r="C2998" s="333"/>
      <c r="D2998" s="333"/>
      <c r="E2998" s="333"/>
      <c r="F2998" s="333"/>
      <c r="G2998" s="333"/>
      <c r="H2998" s="335"/>
      <c r="I2998" s="333"/>
      <c r="J2998" s="334"/>
    </row>
    <row r="2999" spans="1:10" ht="15" thickTop="1" x14ac:dyDescent="0.35">
      <c r="A2999" s="332"/>
      <c r="B2999" s="332"/>
      <c r="C2999" s="332"/>
      <c r="D2999" s="332"/>
      <c r="E2999" s="332"/>
      <c r="F2999" s="332"/>
      <c r="G2999" s="332"/>
      <c r="H2999" s="332"/>
      <c r="I2999" s="332"/>
      <c r="J2999" s="332"/>
    </row>
    <row r="3000" spans="1:10" x14ac:dyDescent="0.35">
      <c r="A3000" s="298" t="s">
        <v>1131</v>
      </c>
      <c r="B3000" s="300" t="s">
        <v>3</v>
      </c>
      <c r="C3000" s="298" t="s">
        <v>4</v>
      </c>
      <c r="D3000" s="298" t="s">
        <v>5</v>
      </c>
      <c r="E3000" s="461" t="s">
        <v>249</v>
      </c>
      <c r="F3000" s="461"/>
      <c r="G3000" s="299" t="s">
        <v>6</v>
      </c>
      <c r="H3000" s="300" t="s">
        <v>7</v>
      </c>
      <c r="I3000" s="300" t="s">
        <v>8</v>
      </c>
      <c r="J3000" s="300" t="s">
        <v>10</v>
      </c>
    </row>
    <row r="3001" spans="1:10" ht="37.5" x14ac:dyDescent="0.35">
      <c r="A3001" s="301" t="s">
        <v>246</v>
      </c>
      <c r="B3001" s="303" t="s">
        <v>1132</v>
      </c>
      <c r="C3001" s="301" t="s">
        <v>200</v>
      </c>
      <c r="D3001" s="301" t="s">
        <v>1133</v>
      </c>
      <c r="E3001" s="462" t="s">
        <v>1623</v>
      </c>
      <c r="F3001" s="462"/>
      <c r="G3001" s="302" t="s">
        <v>226</v>
      </c>
      <c r="H3001" s="305">
        <v>1</v>
      </c>
      <c r="I3001" s="304">
        <v>20.23</v>
      </c>
      <c r="J3001" s="304">
        <v>20.23</v>
      </c>
    </row>
    <row r="3002" spans="1:10" ht="25" x14ac:dyDescent="0.35">
      <c r="A3002" s="306" t="s">
        <v>251</v>
      </c>
      <c r="B3002" s="308" t="s">
        <v>1560</v>
      </c>
      <c r="C3002" s="306" t="s">
        <v>200</v>
      </c>
      <c r="D3002" s="306" t="s">
        <v>1561</v>
      </c>
      <c r="E3002" s="465" t="s">
        <v>254</v>
      </c>
      <c r="F3002" s="465"/>
      <c r="G3002" s="307" t="s">
        <v>201</v>
      </c>
      <c r="H3002" s="310">
        <v>0.29099999999999998</v>
      </c>
      <c r="I3002" s="309">
        <v>27.11</v>
      </c>
      <c r="J3002" s="309">
        <v>7.88</v>
      </c>
    </row>
    <row r="3003" spans="1:10" ht="25" x14ac:dyDescent="0.35">
      <c r="A3003" s="306" t="s">
        <v>251</v>
      </c>
      <c r="B3003" s="308" t="s">
        <v>2364</v>
      </c>
      <c r="C3003" s="306" t="s">
        <v>200</v>
      </c>
      <c r="D3003" s="306" t="s">
        <v>2365</v>
      </c>
      <c r="E3003" s="465" t="s">
        <v>1637</v>
      </c>
      <c r="F3003" s="465"/>
      <c r="G3003" s="307" t="s">
        <v>217</v>
      </c>
      <c r="H3003" s="310">
        <v>8.9999999999999998E-4</v>
      </c>
      <c r="I3003" s="309">
        <v>844.81</v>
      </c>
      <c r="J3003" s="309">
        <v>0.76</v>
      </c>
    </row>
    <row r="3004" spans="1:10" ht="25" x14ac:dyDescent="0.35">
      <c r="A3004" s="306" t="s">
        <v>251</v>
      </c>
      <c r="B3004" s="308" t="s">
        <v>1558</v>
      </c>
      <c r="C3004" s="306" t="s">
        <v>200</v>
      </c>
      <c r="D3004" s="306" t="s">
        <v>1559</v>
      </c>
      <c r="E3004" s="465" t="s">
        <v>254</v>
      </c>
      <c r="F3004" s="465"/>
      <c r="G3004" s="307" t="s">
        <v>201</v>
      </c>
      <c r="H3004" s="310">
        <v>0.29099999999999998</v>
      </c>
      <c r="I3004" s="309">
        <v>34.78</v>
      </c>
      <c r="J3004" s="309">
        <v>10.119999999999999</v>
      </c>
    </row>
    <row r="3005" spans="1:10" x14ac:dyDescent="0.35">
      <c r="A3005" s="311" t="s">
        <v>260</v>
      </c>
      <c r="B3005" s="313" t="s">
        <v>2370</v>
      </c>
      <c r="C3005" s="311" t="s">
        <v>200</v>
      </c>
      <c r="D3005" s="311" t="s">
        <v>2371</v>
      </c>
      <c r="E3005" s="463" t="s">
        <v>263</v>
      </c>
      <c r="F3005" s="463"/>
      <c r="G3005" s="312" t="s">
        <v>226</v>
      </c>
      <c r="H3005" s="315">
        <v>1</v>
      </c>
      <c r="I3005" s="314">
        <v>1.47</v>
      </c>
      <c r="J3005" s="314">
        <v>1.47</v>
      </c>
    </row>
    <row r="3006" spans="1:10" x14ac:dyDescent="0.35">
      <c r="A3006" s="316"/>
      <c r="B3006" s="316"/>
      <c r="C3006" s="316"/>
      <c r="D3006" s="316"/>
      <c r="E3006" s="316" t="s">
        <v>275</v>
      </c>
      <c r="F3006" s="317">
        <v>12.54</v>
      </c>
      <c r="G3006" s="316" t="s">
        <v>276</v>
      </c>
      <c r="H3006" s="317">
        <v>0</v>
      </c>
      <c r="I3006" s="316" t="s">
        <v>277</v>
      </c>
      <c r="J3006" s="317">
        <v>12.54</v>
      </c>
    </row>
    <row r="3007" spans="1:10" x14ac:dyDescent="0.35">
      <c r="A3007" s="316"/>
      <c r="B3007" s="316"/>
      <c r="C3007" s="316"/>
      <c r="D3007" s="316"/>
      <c r="E3007" s="316" t="s">
        <v>278</v>
      </c>
      <c r="F3007" s="317">
        <v>4.2</v>
      </c>
      <c r="G3007" s="316"/>
      <c r="H3007" s="464" t="s">
        <v>279</v>
      </c>
      <c r="I3007" s="464"/>
      <c r="J3007" s="317">
        <v>24.43</v>
      </c>
    </row>
    <row r="3008" spans="1:10" ht="15" thickBot="1" x14ac:dyDescent="0.4">
      <c r="A3008" s="333"/>
      <c r="B3008" s="333"/>
      <c r="C3008" s="333"/>
      <c r="D3008" s="333"/>
      <c r="E3008" s="333"/>
      <c r="F3008" s="333"/>
      <c r="G3008" s="333"/>
      <c r="H3008" s="335"/>
      <c r="I3008" s="333"/>
      <c r="J3008" s="334"/>
    </row>
    <row r="3009" spans="1:10" ht="15" thickTop="1" x14ac:dyDescent="0.35">
      <c r="A3009" s="332"/>
      <c r="B3009" s="332"/>
      <c r="C3009" s="332"/>
      <c r="D3009" s="332"/>
      <c r="E3009" s="332"/>
      <c r="F3009" s="332"/>
      <c r="G3009" s="332"/>
      <c r="H3009" s="332"/>
      <c r="I3009" s="332"/>
      <c r="J3009" s="332"/>
    </row>
    <row r="3010" spans="1:10" x14ac:dyDescent="0.35">
      <c r="A3010" s="298" t="s">
        <v>1134</v>
      </c>
      <c r="B3010" s="300" t="s">
        <v>3</v>
      </c>
      <c r="C3010" s="298" t="s">
        <v>4</v>
      </c>
      <c r="D3010" s="298" t="s">
        <v>5</v>
      </c>
      <c r="E3010" s="461" t="s">
        <v>249</v>
      </c>
      <c r="F3010" s="461"/>
      <c r="G3010" s="299" t="s">
        <v>6</v>
      </c>
      <c r="H3010" s="300" t="s">
        <v>7</v>
      </c>
      <c r="I3010" s="300" t="s">
        <v>8</v>
      </c>
      <c r="J3010" s="300" t="s">
        <v>10</v>
      </c>
    </row>
    <row r="3011" spans="1:10" ht="50" x14ac:dyDescent="0.35">
      <c r="A3011" s="301" t="s">
        <v>246</v>
      </c>
      <c r="B3011" s="303" t="s">
        <v>1135</v>
      </c>
      <c r="C3011" s="301" t="s">
        <v>200</v>
      </c>
      <c r="D3011" s="301" t="s">
        <v>1136</v>
      </c>
      <c r="E3011" s="462" t="s">
        <v>1623</v>
      </c>
      <c r="F3011" s="462"/>
      <c r="G3011" s="302" t="s">
        <v>226</v>
      </c>
      <c r="H3011" s="305">
        <v>1</v>
      </c>
      <c r="I3011" s="304">
        <v>26.72</v>
      </c>
      <c r="J3011" s="304">
        <v>26.72</v>
      </c>
    </row>
    <row r="3012" spans="1:10" ht="25" x14ac:dyDescent="0.35">
      <c r="A3012" s="306" t="s">
        <v>251</v>
      </c>
      <c r="B3012" s="308" t="s">
        <v>1560</v>
      </c>
      <c r="C3012" s="306" t="s">
        <v>200</v>
      </c>
      <c r="D3012" s="306" t="s">
        <v>1561</v>
      </c>
      <c r="E3012" s="465" t="s">
        <v>254</v>
      </c>
      <c r="F3012" s="465"/>
      <c r="G3012" s="307" t="s">
        <v>201</v>
      </c>
      <c r="H3012" s="310">
        <v>0.36499999999999999</v>
      </c>
      <c r="I3012" s="309">
        <v>27.11</v>
      </c>
      <c r="J3012" s="309">
        <v>9.89</v>
      </c>
    </row>
    <row r="3013" spans="1:10" ht="25" x14ac:dyDescent="0.35">
      <c r="A3013" s="306" t="s">
        <v>251</v>
      </c>
      <c r="B3013" s="308" t="s">
        <v>1558</v>
      </c>
      <c r="C3013" s="306" t="s">
        <v>200</v>
      </c>
      <c r="D3013" s="306" t="s">
        <v>1559</v>
      </c>
      <c r="E3013" s="465" t="s">
        <v>254</v>
      </c>
      <c r="F3013" s="465"/>
      <c r="G3013" s="307" t="s">
        <v>201</v>
      </c>
      <c r="H3013" s="310">
        <v>0.36499999999999999</v>
      </c>
      <c r="I3013" s="309">
        <v>34.78</v>
      </c>
      <c r="J3013" s="309">
        <v>12.69</v>
      </c>
    </row>
    <row r="3014" spans="1:10" ht="25" x14ac:dyDescent="0.35">
      <c r="A3014" s="311" t="s">
        <v>260</v>
      </c>
      <c r="B3014" s="313" t="s">
        <v>2372</v>
      </c>
      <c r="C3014" s="311" t="s">
        <v>200</v>
      </c>
      <c r="D3014" s="311" t="s">
        <v>2373</v>
      </c>
      <c r="E3014" s="463" t="s">
        <v>263</v>
      </c>
      <c r="F3014" s="463"/>
      <c r="G3014" s="312" t="s">
        <v>226</v>
      </c>
      <c r="H3014" s="315">
        <v>1</v>
      </c>
      <c r="I3014" s="314">
        <v>4.1399999999999997</v>
      </c>
      <c r="J3014" s="314">
        <v>4.1399999999999997</v>
      </c>
    </row>
    <row r="3015" spans="1:10" x14ac:dyDescent="0.35">
      <c r="A3015" s="316"/>
      <c r="B3015" s="316"/>
      <c r="C3015" s="316"/>
      <c r="D3015" s="316"/>
      <c r="E3015" s="316" t="s">
        <v>275</v>
      </c>
      <c r="F3015" s="317">
        <v>15.58</v>
      </c>
      <c r="G3015" s="316" t="s">
        <v>276</v>
      </c>
      <c r="H3015" s="317">
        <v>0</v>
      </c>
      <c r="I3015" s="316" t="s">
        <v>277</v>
      </c>
      <c r="J3015" s="317">
        <v>15.58</v>
      </c>
    </row>
    <row r="3016" spans="1:10" x14ac:dyDescent="0.35">
      <c r="A3016" s="316"/>
      <c r="B3016" s="316"/>
      <c r="C3016" s="316"/>
      <c r="D3016" s="316"/>
      <c r="E3016" s="316" t="s">
        <v>278</v>
      </c>
      <c r="F3016" s="317">
        <v>5.56</v>
      </c>
      <c r="G3016" s="316"/>
      <c r="H3016" s="464" t="s">
        <v>279</v>
      </c>
      <c r="I3016" s="464"/>
      <c r="J3016" s="317">
        <v>32.28</v>
      </c>
    </row>
    <row r="3017" spans="1:10" ht="15" thickBot="1" x14ac:dyDescent="0.4">
      <c r="A3017" s="333"/>
      <c r="B3017" s="333"/>
      <c r="C3017" s="333"/>
      <c r="D3017" s="333"/>
      <c r="E3017" s="333"/>
      <c r="F3017" s="333"/>
      <c r="G3017" s="333"/>
      <c r="H3017" s="335"/>
      <c r="I3017" s="333"/>
      <c r="J3017" s="334"/>
    </row>
    <row r="3018" spans="1:10" ht="15" thickTop="1" x14ac:dyDescent="0.35">
      <c r="A3018" s="332"/>
      <c r="B3018" s="332"/>
      <c r="C3018" s="332"/>
      <c r="D3018" s="332"/>
      <c r="E3018" s="332"/>
      <c r="F3018" s="332"/>
      <c r="G3018" s="332"/>
      <c r="H3018" s="332"/>
      <c r="I3018" s="332"/>
      <c r="J3018" s="332"/>
    </row>
    <row r="3019" spans="1:10" x14ac:dyDescent="0.35">
      <c r="A3019" s="341" t="s">
        <v>1137</v>
      </c>
      <c r="B3019" s="342" t="s">
        <v>3</v>
      </c>
      <c r="C3019" s="341" t="s">
        <v>4</v>
      </c>
      <c r="D3019" s="341" t="s">
        <v>5</v>
      </c>
      <c r="E3019" s="457" t="s">
        <v>249</v>
      </c>
      <c r="F3019" s="457"/>
      <c r="G3019" s="343" t="s">
        <v>6</v>
      </c>
      <c r="H3019" s="342" t="s">
        <v>7</v>
      </c>
      <c r="I3019" s="342" t="s">
        <v>8</v>
      </c>
      <c r="J3019" s="342" t="s">
        <v>10</v>
      </c>
    </row>
    <row r="3020" spans="1:10" ht="14.5" customHeight="1" x14ac:dyDescent="0.35">
      <c r="A3020" s="344" t="s">
        <v>246</v>
      </c>
      <c r="B3020" s="345" t="s">
        <v>1138</v>
      </c>
      <c r="C3020" s="344" t="s">
        <v>214</v>
      </c>
      <c r="D3020" s="344" t="s">
        <v>1139</v>
      </c>
      <c r="E3020" s="458" t="s">
        <v>280</v>
      </c>
      <c r="F3020" s="458"/>
      <c r="G3020" s="346" t="s">
        <v>912</v>
      </c>
      <c r="H3020" s="347">
        <v>1</v>
      </c>
      <c r="I3020" s="348">
        <v>4.09</v>
      </c>
      <c r="J3020" s="348">
        <v>4.09</v>
      </c>
    </row>
    <row r="3021" spans="1:10" ht="26.5" customHeight="1" x14ac:dyDescent="0.35">
      <c r="A3021" s="349" t="s">
        <v>251</v>
      </c>
      <c r="B3021" s="350" t="s">
        <v>1558</v>
      </c>
      <c r="C3021" s="349" t="s">
        <v>200</v>
      </c>
      <c r="D3021" s="349" t="s">
        <v>1559</v>
      </c>
      <c r="E3021" s="459" t="s">
        <v>254</v>
      </c>
      <c r="F3021" s="459"/>
      <c r="G3021" s="351" t="s">
        <v>201</v>
      </c>
      <c r="H3021" s="352">
        <v>0.108</v>
      </c>
      <c r="I3021" s="353">
        <v>34.78</v>
      </c>
      <c r="J3021" s="353">
        <v>3.75</v>
      </c>
    </row>
    <row r="3022" spans="1:10" x14ac:dyDescent="0.35">
      <c r="A3022" s="356" t="s">
        <v>260</v>
      </c>
      <c r="B3022" s="357" t="s">
        <v>3033</v>
      </c>
      <c r="C3022" s="356" t="s">
        <v>1803</v>
      </c>
      <c r="D3022" s="356" t="s">
        <v>3034</v>
      </c>
      <c r="E3022" s="475" t="s">
        <v>263</v>
      </c>
      <c r="F3022" s="475"/>
      <c r="G3022" s="358" t="s">
        <v>1834</v>
      </c>
      <c r="H3022" s="359">
        <v>1</v>
      </c>
      <c r="I3022" s="360">
        <v>0.28999999999999998</v>
      </c>
      <c r="J3022" s="360">
        <v>0.28999999999999998</v>
      </c>
    </row>
    <row r="3023" spans="1:10" x14ac:dyDescent="0.35">
      <c r="A3023" s="356" t="s">
        <v>260</v>
      </c>
      <c r="B3023" s="357" t="s">
        <v>3035</v>
      </c>
      <c r="C3023" s="356" t="s">
        <v>1803</v>
      </c>
      <c r="D3023" s="356" t="s">
        <v>3036</v>
      </c>
      <c r="E3023" s="475" t="s">
        <v>263</v>
      </c>
      <c r="F3023" s="475"/>
      <c r="G3023" s="358" t="s">
        <v>1834</v>
      </c>
      <c r="H3023" s="359">
        <v>1</v>
      </c>
      <c r="I3023" s="360">
        <v>0.05</v>
      </c>
      <c r="J3023" s="360">
        <v>0.05</v>
      </c>
    </row>
    <row r="3024" spans="1:10" x14ac:dyDescent="0.35">
      <c r="A3024" s="354"/>
      <c r="B3024" s="354"/>
      <c r="C3024" s="354"/>
      <c r="D3024" s="354"/>
      <c r="E3024" s="354" t="s">
        <v>275</v>
      </c>
      <c r="F3024" s="355">
        <v>2.72</v>
      </c>
      <c r="G3024" s="354" t="s">
        <v>276</v>
      </c>
      <c r="H3024" s="355">
        <v>0</v>
      </c>
      <c r="I3024" s="354" t="s">
        <v>277</v>
      </c>
      <c r="J3024" s="355">
        <v>2.72</v>
      </c>
    </row>
    <row r="3025" spans="1:10" ht="14.5" customHeight="1" x14ac:dyDescent="0.35">
      <c r="A3025" s="354"/>
      <c r="B3025" s="354"/>
      <c r="C3025" s="354"/>
      <c r="D3025" s="354"/>
      <c r="E3025" s="354" t="s">
        <v>278</v>
      </c>
      <c r="F3025" s="355">
        <v>0.85</v>
      </c>
      <c r="G3025" s="354"/>
      <c r="H3025" s="460" t="s">
        <v>279</v>
      </c>
      <c r="I3025" s="460"/>
      <c r="J3025" s="355">
        <v>4.9400000000000004</v>
      </c>
    </row>
    <row r="3026" spans="1:10" ht="15" thickBot="1" x14ac:dyDescent="0.4">
      <c r="A3026" s="333"/>
      <c r="B3026" s="333"/>
      <c r="C3026" s="333"/>
      <c r="D3026" s="333"/>
      <c r="E3026" s="333"/>
      <c r="F3026" s="333"/>
      <c r="G3026" s="333"/>
      <c r="H3026" s="335"/>
      <c r="I3026" s="333"/>
      <c r="J3026" s="334"/>
    </row>
    <row r="3027" spans="1:10" ht="15" thickTop="1" x14ac:dyDescent="0.35">
      <c r="A3027" s="332"/>
      <c r="B3027" s="332"/>
      <c r="C3027" s="332"/>
      <c r="D3027" s="332"/>
      <c r="E3027" s="332"/>
      <c r="F3027" s="332"/>
      <c r="G3027" s="332"/>
      <c r="H3027" s="332"/>
      <c r="I3027" s="332"/>
      <c r="J3027" s="332"/>
    </row>
    <row r="3028" spans="1:10" x14ac:dyDescent="0.35">
      <c r="A3028" s="341" t="s">
        <v>1140</v>
      </c>
      <c r="B3028" s="342" t="s">
        <v>3</v>
      </c>
      <c r="C3028" s="341" t="s">
        <v>4</v>
      </c>
      <c r="D3028" s="341" t="s">
        <v>5</v>
      </c>
      <c r="E3028" s="457" t="s">
        <v>249</v>
      </c>
      <c r="F3028" s="457"/>
      <c r="G3028" s="343" t="s">
        <v>6</v>
      </c>
      <c r="H3028" s="342" t="s">
        <v>7</v>
      </c>
      <c r="I3028" s="342" t="s">
        <v>8</v>
      </c>
      <c r="J3028" s="342" t="s">
        <v>10</v>
      </c>
    </row>
    <row r="3029" spans="1:10" ht="14.5" customHeight="1" x14ac:dyDescent="0.35">
      <c r="A3029" s="344" t="s">
        <v>246</v>
      </c>
      <c r="B3029" s="345" t="s">
        <v>1141</v>
      </c>
      <c r="C3029" s="344" t="s">
        <v>214</v>
      </c>
      <c r="D3029" s="344" t="s">
        <v>1142</v>
      </c>
      <c r="E3029" s="458" t="s">
        <v>280</v>
      </c>
      <c r="F3029" s="458"/>
      <c r="G3029" s="346" t="s">
        <v>912</v>
      </c>
      <c r="H3029" s="347">
        <v>1</v>
      </c>
      <c r="I3029" s="348">
        <v>9.1300000000000008</v>
      </c>
      <c r="J3029" s="348">
        <v>9.1300000000000008</v>
      </c>
    </row>
    <row r="3030" spans="1:10" ht="26.5" customHeight="1" x14ac:dyDescent="0.35">
      <c r="A3030" s="349" t="s">
        <v>251</v>
      </c>
      <c r="B3030" s="350" t="s">
        <v>1558</v>
      </c>
      <c r="C3030" s="349" t="s">
        <v>200</v>
      </c>
      <c r="D3030" s="349" t="s">
        <v>1559</v>
      </c>
      <c r="E3030" s="459" t="s">
        <v>254</v>
      </c>
      <c r="F3030" s="459"/>
      <c r="G3030" s="351" t="s">
        <v>201</v>
      </c>
      <c r="H3030" s="352">
        <v>0.109</v>
      </c>
      <c r="I3030" s="353">
        <v>34.78</v>
      </c>
      <c r="J3030" s="353">
        <v>3.79</v>
      </c>
    </row>
    <row r="3031" spans="1:10" ht="26.5" customHeight="1" x14ac:dyDescent="0.35">
      <c r="A3031" s="349" t="s">
        <v>251</v>
      </c>
      <c r="B3031" s="350" t="s">
        <v>1560</v>
      </c>
      <c r="C3031" s="349" t="s">
        <v>200</v>
      </c>
      <c r="D3031" s="349" t="s">
        <v>1561</v>
      </c>
      <c r="E3031" s="459" t="s">
        <v>254</v>
      </c>
      <c r="F3031" s="459"/>
      <c r="G3031" s="351" t="s">
        <v>201</v>
      </c>
      <c r="H3031" s="352">
        <v>0.109</v>
      </c>
      <c r="I3031" s="353">
        <v>27.11</v>
      </c>
      <c r="J3031" s="353">
        <v>2.95</v>
      </c>
    </row>
    <row r="3032" spans="1:10" x14ac:dyDescent="0.35">
      <c r="A3032" s="356" t="s">
        <v>260</v>
      </c>
      <c r="B3032" s="357" t="s">
        <v>3037</v>
      </c>
      <c r="C3032" s="356" t="s">
        <v>1803</v>
      </c>
      <c r="D3032" s="356" t="s">
        <v>3038</v>
      </c>
      <c r="E3032" s="475" t="s">
        <v>263</v>
      </c>
      <c r="F3032" s="475"/>
      <c r="G3032" s="358" t="s">
        <v>1834</v>
      </c>
      <c r="H3032" s="359">
        <v>1</v>
      </c>
      <c r="I3032" s="360">
        <v>2.17</v>
      </c>
      <c r="J3032" s="360">
        <v>2.17</v>
      </c>
    </row>
    <row r="3033" spans="1:10" x14ac:dyDescent="0.35">
      <c r="A3033" s="356" t="s">
        <v>260</v>
      </c>
      <c r="B3033" s="357" t="s">
        <v>2374</v>
      </c>
      <c r="C3033" s="356" t="s">
        <v>200</v>
      </c>
      <c r="D3033" s="356" t="s">
        <v>2375</v>
      </c>
      <c r="E3033" s="475" t="s">
        <v>263</v>
      </c>
      <c r="F3033" s="475"/>
      <c r="G3033" s="358" t="s">
        <v>226</v>
      </c>
      <c r="H3033" s="359">
        <v>1</v>
      </c>
      <c r="I3033" s="360">
        <v>0.22</v>
      </c>
      <c r="J3033" s="360">
        <v>0.22</v>
      </c>
    </row>
    <row r="3034" spans="1:10" x14ac:dyDescent="0.35">
      <c r="A3034" s="354"/>
      <c r="B3034" s="354"/>
      <c r="C3034" s="354"/>
      <c r="D3034" s="354"/>
      <c r="E3034" s="354" t="s">
        <v>275</v>
      </c>
      <c r="F3034" s="355">
        <v>4.6399999999999997</v>
      </c>
      <c r="G3034" s="354" t="s">
        <v>276</v>
      </c>
      <c r="H3034" s="355">
        <v>0</v>
      </c>
      <c r="I3034" s="354" t="s">
        <v>277</v>
      </c>
      <c r="J3034" s="355">
        <v>4.6399999999999997</v>
      </c>
    </row>
    <row r="3035" spans="1:10" ht="14.5" customHeight="1" x14ac:dyDescent="0.35">
      <c r="A3035" s="354"/>
      <c r="B3035" s="354"/>
      <c r="C3035" s="354"/>
      <c r="D3035" s="354"/>
      <c r="E3035" s="354" t="s">
        <v>278</v>
      </c>
      <c r="F3035" s="355">
        <v>1.89</v>
      </c>
      <c r="G3035" s="354"/>
      <c r="H3035" s="460" t="s">
        <v>279</v>
      </c>
      <c r="I3035" s="460"/>
      <c r="J3035" s="355">
        <v>11.02</v>
      </c>
    </row>
    <row r="3036" spans="1:10" ht="15" thickBot="1" x14ac:dyDescent="0.4">
      <c r="A3036" s="333"/>
      <c r="B3036" s="333"/>
      <c r="C3036" s="333"/>
      <c r="D3036" s="333"/>
      <c r="E3036" s="333"/>
      <c r="F3036" s="333"/>
      <c r="G3036" s="333"/>
      <c r="H3036" s="335"/>
      <c r="I3036" s="333"/>
      <c r="J3036" s="334"/>
    </row>
    <row r="3037" spans="1:10" ht="15" thickTop="1" x14ac:dyDescent="0.35">
      <c r="A3037" s="332"/>
      <c r="B3037" s="332"/>
      <c r="C3037" s="332"/>
      <c r="D3037" s="332"/>
      <c r="E3037" s="332"/>
      <c r="F3037" s="332"/>
      <c r="G3037" s="332"/>
      <c r="H3037" s="332"/>
      <c r="I3037" s="332"/>
      <c r="J3037" s="332"/>
    </row>
    <row r="3038" spans="1:10" x14ac:dyDescent="0.35">
      <c r="A3038" s="341" t="s">
        <v>1143</v>
      </c>
      <c r="B3038" s="342" t="s">
        <v>3</v>
      </c>
      <c r="C3038" s="341" t="s">
        <v>4</v>
      </c>
      <c r="D3038" s="341" t="s">
        <v>5</v>
      </c>
      <c r="E3038" s="457" t="s">
        <v>249</v>
      </c>
      <c r="F3038" s="457"/>
      <c r="G3038" s="343" t="s">
        <v>6</v>
      </c>
      <c r="H3038" s="342" t="s">
        <v>7</v>
      </c>
      <c r="I3038" s="342" t="s">
        <v>8</v>
      </c>
      <c r="J3038" s="342" t="s">
        <v>10</v>
      </c>
    </row>
    <row r="3039" spans="1:10" ht="14.5" customHeight="1" x14ac:dyDescent="0.35">
      <c r="A3039" s="344" t="s">
        <v>246</v>
      </c>
      <c r="B3039" s="345" t="s">
        <v>1144</v>
      </c>
      <c r="C3039" s="344" t="s">
        <v>214</v>
      </c>
      <c r="D3039" s="344" t="s">
        <v>1145</v>
      </c>
      <c r="E3039" s="458" t="s">
        <v>280</v>
      </c>
      <c r="F3039" s="458"/>
      <c r="G3039" s="346" t="s">
        <v>226</v>
      </c>
      <c r="H3039" s="347">
        <v>1</v>
      </c>
      <c r="I3039" s="348">
        <v>13.52</v>
      </c>
      <c r="J3039" s="348">
        <v>13.52</v>
      </c>
    </row>
    <row r="3040" spans="1:10" ht="26.5" customHeight="1" x14ac:dyDescent="0.35">
      <c r="A3040" s="349" t="s">
        <v>251</v>
      </c>
      <c r="B3040" s="350" t="s">
        <v>1560</v>
      </c>
      <c r="C3040" s="349" t="s">
        <v>200</v>
      </c>
      <c r="D3040" s="349" t="s">
        <v>1561</v>
      </c>
      <c r="E3040" s="459" t="s">
        <v>254</v>
      </c>
      <c r="F3040" s="459"/>
      <c r="G3040" s="351" t="s">
        <v>201</v>
      </c>
      <c r="H3040" s="352">
        <v>0.10299999999999999</v>
      </c>
      <c r="I3040" s="353">
        <v>27.11</v>
      </c>
      <c r="J3040" s="353">
        <v>2.79</v>
      </c>
    </row>
    <row r="3041" spans="1:10" ht="26.5" customHeight="1" x14ac:dyDescent="0.35">
      <c r="A3041" s="349" t="s">
        <v>251</v>
      </c>
      <c r="B3041" s="350" t="s">
        <v>1558</v>
      </c>
      <c r="C3041" s="349" t="s">
        <v>200</v>
      </c>
      <c r="D3041" s="349" t="s">
        <v>1559</v>
      </c>
      <c r="E3041" s="459" t="s">
        <v>254</v>
      </c>
      <c r="F3041" s="459"/>
      <c r="G3041" s="351" t="s">
        <v>201</v>
      </c>
      <c r="H3041" s="352">
        <v>0.20599999999999999</v>
      </c>
      <c r="I3041" s="353">
        <v>34.78</v>
      </c>
      <c r="J3041" s="353">
        <v>7.16</v>
      </c>
    </row>
    <row r="3042" spans="1:10" x14ac:dyDescent="0.35">
      <c r="A3042" s="356" t="s">
        <v>260</v>
      </c>
      <c r="B3042" s="357" t="s">
        <v>3039</v>
      </c>
      <c r="C3042" s="356" t="s">
        <v>1803</v>
      </c>
      <c r="D3042" s="356" t="s">
        <v>3040</v>
      </c>
      <c r="E3042" s="475" t="s">
        <v>263</v>
      </c>
      <c r="F3042" s="475"/>
      <c r="G3042" s="358" t="s">
        <v>1834</v>
      </c>
      <c r="H3042" s="359">
        <v>1</v>
      </c>
      <c r="I3042" s="360">
        <v>3.57</v>
      </c>
      <c r="J3042" s="360">
        <v>3.57</v>
      </c>
    </row>
    <row r="3043" spans="1:10" x14ac:dyDescent="0.35">
      <c r="A3043" s="354"/>
      <c r="B3043" s="354"/>
      <c r="C3043" s="354"/>
      <c r="D3043" s="354"/>
      <c r="E3043" s="354" t="s">
        <v>275</v>
      </c>
      <c r="F3043" s="355">
        <v>6.98</v>
      </c>
      <c r="G3043" s="354" t="s">
        <v>276</v>
      </c>
      <c r="H3043" s="355">
        <v>0</v>
      </c>
      <c r="I3043" s="354" t="s">
        <v>277</v>
      </c>
      <c r="J3043" s="355">
        <v>6.98</v>
      </c>
    </row>
    <row r="3044" spans="1:10" ht="14.5" customHeight="1" x14ac:dyDescent="0.35">
      <c r="A3044" s="354"/>
      <c r="B3044" s="354"/>
      <c r="C3044" s="354"/>
      <c r="D3044" s="354"/>
      <c r="E3044" s="354" t="s">
        <v>278</v>
      </c>
      <c r="F3044" s="355">
        <v>2.81</v>
      </c>
      <c r="G3044" s="354"/>
      <c r="H3044" s="460" t="s">
        <v>279</v>
      </c>
      <c r="I3044" s="460"/>
      <c r="J3044" s="355">
        <v>16.329999999999998</v>
      </c>
    </row>
    <row r="3045" spans="1:10" ht="15" thickBot="1" x14ac:dyDescent="0.4">
      <c r="A3045" s="333"/>
      <c r="B3045" s="333"/>
      <c r="C3045" s="333"/>
      <c r="D3045" s="333"/>
      <c r="E3045" s="333"/>
      <c r="F3045" s="333"/>
      <c r="G3045" s="333"/>
      <c r="H3045" s="335"/>
      <c r="I3045" s="333"/>
      <c r="J3045" s="334"/>
    </row>
    <row r="3046" spans="1:10" ht="15" thickTop="1" x14ac:dyDescent="0.35">
      <c r="A3046" s="332"/>
      <c r="B3046" s="332"/>
      <c r="C3046" s="332"/>
      <c r="D3046" s="332"/>
      <c r="E3046" s="332"/>
      <c r="F3046" s="332"/>
      <c r="G3046" s="332"/>
      <c r="H3046" s="332"/>
      <c r="I3046" s="332"/>
      <c r="J3046" s="332"/>
    </row>
    <row r="3047" spans="1:10" x14ac:dyDescent="0.35">
      <c r="A3047" s="341" t="s">
        <v>1146</v>
      </c>
      <c r="B3047" s="342" t="s">
        <v>3</v>
      </c>
      <c r="C3047" s="341" t="s">
        <v>4</v>
      </c>
      <c r="D3047" s="341" t="s">
        <v>5</v>
      </c>
      <c r="E3047" s="457" t="s">
        <v>249</v>
      </c>
      <c r="F3047" s="457"/>
      <c r="G3047" s="343" t="s">
        <v>6</v>
      </c>
      <c r="H3047" s="342" t="s">
        <v>7</v>
      </c>
      <c r="I3047" s="342" t="s">
        <v>8</v>
      </c>
      <c r="J3047" s="342" t="s">
        <v>10</v>
      </c>
    </row>
    <row r="3048" spans="1:10" ht="26.5" customHeight="1" x14ac:dyDescent="0.35">
      <c r="A3048" s="344" t="s">
        <v>246</v>
      </c>
      <c r="B3048" s="345" t="s">
        <v>1147</v>
      </c>
      <c r="C3048" s="344" t="s">
        <v>214</v>
      </c>
      <c r="D3048" s="344" t="s">
        <v>1148</v>
      </c>
      <c r="E3048" s="458" t="s">
        <v>280</v>
      </c>
      <c r="F3048" s="458"/>
      <c r="G3048" s="346" t="s">
        <v>226</v>
      </c>
      <c r="H3048" s="347">
        <v>1</v>
      </c>
      <c r="I3048" s="348">
        <v>1.79</v>
      </c>
      <c r="J3048" s="348">
        <v>1.79</v>
      </c>
    </row>
    <row r="3049" spans="1:10" ht="26.5" customHeight="1" x14ac:dyDescent="0.35">
      <c r="A3049" s="349" t="s">
        <v>251</v>
      </c>
      <c r="B3049" s="350" t="s">
        <v>1558</v>
      </c>
      <c r="C3049" s="349" t="s">
        <v>200</v>
      </c>
      <c r="D3049" s="349" t="s">
        <v>1559</v>
      </c>
      <c r="E3049" s="459" t="s">
        <v>254</v>
      </c>
      <c r="F3049" s="459"/>
      <c r="G3049" s="351" t="s">
        <v>201</v>
      </c>
      <c r="H3049" s="352">
        <v>1.2999999999999999E-2</v>
      </c>
      <c r="I3049" s="353">
        <v>34.78</v>
      </c>
      <c r="J3049" s="353">
        <v>0.45</v>
      </c>
    </row>
    <row r="3050" spans="1:10" ht="26.5" customHeight="1" x14ac:dyDescent="0.35">
      <c r="A3050" s="349" t="s">
        <v>251</v>
      </c>
      <c r="B3050" s="350" t="s">
        <v>1560</v>
      </c>
      <c r="C3050" s="349" t="s">
        <v>200</v>
      </c>
      <c r="D3050" s="349" t="s">
        <v>1561</v>
      </c>
      <c r="E3050" s="459" t="s">
        <v>254</v>
      </c>
      <c r="F3050" s="459"/>
      <c r="G3050" s="351" t="s">
        <v>201</v>
      </c>
      <c r="H3050" s="352">
        <v>1.2999999999999999E-2</v>
      </c>
      <c r="I3050" s="353">
        <v>27.11</v>
      </c>
      <c r="J3050" s="353">
        <v>0.35</v>
      </c>
    </row>
    <row r="3051" spans="1:10" ht="25" x14ac:dyDescent="0.35">
      <c r="A3051" s="356" t="s">
        <v>260</v>
      </c>
      <c r="B3051" s="357" t="s">
        <v>3041</v>
      </c>
      <c r="C3051" s="356" t="s">
        <v>1803</v>
      </c>
      <c r="D3051" s="356" t="s">
        <v>3042</v>
      </c>
      <c r="E3051" s="475" t="s">
        <v>263</v>
      </c>
      <c r="F3051" s="475"/>
      <c r="G3051" s="358" t="s">
        <v>1834</v>
      </c>
      <c r="H3051" s="359">
        <v>1</v>
      </c>
      <c r="I3051" s="360">
        <v>0.99</v>
      </c>
      <c r="J3051" s="360">
        <v>0.99</v>
      </c>
    </row>
    <row r="3052" spans="1:10" x14ac:dyDescent="0.35">
      <c r="A3052" s="354"/>
      <c r="B3052" s="354"/>
      <c r="C3052" s="354"/>
      <c r="D3052" s="354"/>
      <c r="E3052" s="354" t="s">
        <v>275</v>
      </c>
      <c r="F3052" s="355">
        <v>0.54</v>
      </c>
      <c r="G3052" s="354" t="s">
        <v>276</v>
      </c>
      <c r="H3052" s="355">
        <v>0</v>
      </c>
      <c r="I3052" s="354" t="s">
        <v>277</v>
      </c>
      <c r="J3052" s="355">
        <v>0.54</v>
      </c>
    </row>
    <row r="3053" spans="1:10" ht="14.5" customHeight="1" x14ac:dyDescent="0.35">
      <c r="A3053" s="354"/>
      <c r="B3053" s="354"/>
      <c r="C3053" s="354"/>
      <c r="D3053" s="354"/>
      <c r="E3053" s="354" t="s">
        <v>278</v>
      </c>
      <c r="F3053" s="355">
        <v>0.37</v>
      </c>
      <c r="G3053" s="354"/>
      <c r="H3053" s="460" t="s">
        <v>279</v>
      </c>
      <c r="I3053" s="460"/>
      <c r="J3053" s="355">
        <v>2.16</v>
      </c>
    </row>
    <row r="3054" spans="1:10" ht="15" thickBot="1" x14ac:dyDescent="0.4">
      <c r="A3054" s="333"/>
      <c r="B3054" s="333"/>
      <c r="C3054" s="333"/>
      <c r="D3054" s="333"/>
      <c r="E3054" s="333"/>
      <c r="F3054" s="333"/>
      <c r="G3054" s="333"/>
      <c r="H3054" s="335"/>
      <c r="I3054" s="333"/>
      <c r="J3054" s="334"/>
    </row>
    <row r="3055" spans="1:10" ht="15" thickTop="1" x14ac:dyDescent="0.35">
      <c r="A3055" s="332"/>
      <c r="B3055" s="332"/>
      <c r="C3055" s="332"/>
      <c r="D3055" s="332"/>
      <c r="E3055" s="332"/>
      <c r="F3055" s="332"/>
      <c r="G3055" s="332"/>
      <c r="H3055" s="332"/>
      <c r="I3055" s="332"/>
      <c r="J3055" s="332"/>
    </row>
    <row r="3056" spans="1:10" x14ac:dyDescent="0.35">
      <c r="A3056" s="341" t="s">
        <v>1149</v>
      </c>
      <c r="B3056" s="342" t="s">
        <v>3</v>
      </c>
      <c r="C3056" s="341" t="s">
        <v>4</v>
      </c>
      <c r="D3056" s="341" t="s">
        <v>5</v>
      </c>
      <c r="E3056" s="457" t="s">
        <v>249</v>
      </c>
      <c r="F3056" s="457"/>
      <c r="G3056" s="343" t="s">
        <v>6</v>
      </c>
      <c r="H3056" s="342" t="s">
        <v>7</v>
      </c>
      <c r="I3056" s="342" t="s">
        <v>8</v>
      </c>
      <c r="J3056" s="342" t="s">
        <v>10</v>
      </c>
    </row>
    <row r="3057" spans="1:10" ht="26.5" customHeight="1" x14ac:dyDescent="0.35">
      <c r="A3057" s="344" t="s">
        <v>246</v>
      </c>
      <c r="B3057" s="345" t="s">
        <v>1150</v>
      </c>
      <c r="C3057" s="344" t="s">
        <v>214</v>
      </c>
      <c r="D3057" s="344" t="s">
        <v>1151</v>
      </c>
      <c r="E3057" s="458" t="s">
        <v>2021</v>
      </c>
      <c r="F3057" s="458"/>
      <c r="G3057" s="346" t="s">
        <v>226</v>
      </c>
      <c r="H3057" s="347">
        <v>1</v>
      </c>
      <c r="I3057" s="348">
        <v>2.54</v>
      </c>
      <c r="J3057" s="348">
        <v>2.54</v>
      </c>
    </row>
    <row r="3058" spans="1:10" ht="26.5" customHeight="1" x14ac:dyDescent="0.35">
      <c r="A3058" s="349" t="s">
        <v>251</v>
      </c>
      <c r="B3058" s="350" t="s">
        <v>1558</v>
      </c>
      <c r="C3058" s="349" t="s">
        <v>200</v>
      </c>
      <c r="D3058" s="349" t="s">
        <v>1559</v>
      </c>
      <c r="E3058" s="459" t="s">
        <v>254</v>
      </c>
      <c r="F3058" s="459"/>
      <c r="G3058" s="351" t="s">
        <v>201</v>
      </c>
      <c r="H3058" s="352">
        <v>2.1000000000000001E-2</v>
      </c>
      <c r="I3058" s="353">
        <v>34.78</v>
      </c>
      <c r="J3058" s="353">
        <v>0.73</v>
      </c>
    </row>
    <row r="3059" spans="1:10" ht="26.5" customHeight="1" x14ac:dyDescent="0.35">
      <c r="A3059" s="349" t="s">
        <v>251</v>
      </c>
      <c r="B3059" s="350" t="s">
        <v>1560</v>
      </c>
      <c r="C3059" s="349" t="s">
        <v>200</v>
      </c>
      <c r="D3059" s="349" t="s">
        <v>1561</v>
      </c>
      <c r="E3059" s="459" t="s">
        <v>254</v>
      </c>
      <c r="F3059" s="459"/>
      <c r="G3059" s="351" t="s">
        <v>201</v>
      </c>
      <c r="H3059" s="352">
        <v>2.1000000000000001E-2</v>
      </c>
      <c r="I3059" s="353">
        <v>27.11</v>
      </c>
      <c r="J3059" s="353">
        <v>0.56000000000000005</v>
      </c>
    </row>
    <row r="3060" spans="1:10" x14ac:dyDescent="0.35">
      <c r="A3060" s="356" t="s">
        <v>260</v>
      </c>
      <c r="B3060" s="357" t="s">
        <v>3043</v>
      </c>
      <c r="C3060" s="356" t="s">
        <v>1803</v>
      </c>
      <c r="D3060" s="356" t="s">
        <v>3044</v>
      </c>
      <c r="E3060" s="475" t="s">
        <v>263</v>
      </c>
      <c r="F3060" s="475"/>
      <c r="G3060" s="358" t="s">
        <v>2801</v>
      </c>
      <c r="H3060" s="359">
        <v>1</v>
      </c>
      <c r="I3060" s="360">
        <v>1.25</v>
      </c>
      <c r="J3060" s="360">
        <v>1.25</v>
      </c>
    </row>
    <row r="3061" spans="1:10" x14ac:dyDescent="0.35">
      <c r="A3061" s="354"/>
      <c r="B3061" s="354"/>
      <c r="C3061" s="354"/>
      <c r="D3061" s="354"/>
      <c r="E3061" s="354" t="s">
        <v>275</v>
      </c>
      <c r="F3061" s="355">
        <v>0.88</v>
      </c>
      <c r="G3061" s="354" t="s">
        <v>276</v>
      </c>
      <c r="H3061" s="355">
        <v>0</v>
      </c>
      <c r="I3061" s="354" t="s">
        <v>277</v>
      </c>
      <c r="J3061" s="355">
        <v>0.88</v>
      </c>
    </row>
    <row r="3062" spans="1:10" ht="14.5" customHeight="1" x14ac:dyDescent="0.35">
      <c r="A3062" s="354"/>
      <c r="B3062" s="354"/>
      <c r="C3062" s="354"/>
      <c r="D3062" s="354"/>
      <c r="E3062" s="354" t="s">
        <v>278</v>
      </c>
      <c r="F3062" s="355">
        <v>0.52</v>
      </c>
      <c r="G3062" s="354"/>
      <c r="H3062" s="460" t="s">
        <v>279</v>
      </c>
      <c r="I3062" s="460"/>
      <c r="J3062" s="355">
        <v>3.06</v>
      </c>
    </row>
    <row r="3063" spans="1:10" ht="15" thickBot="1" x14ac:dyDescent="0.4">
      <c r="A3063" s="333"/>
      <c r="B3063" s="333"/>
      <c r="C3063" s="333"/>
      <c r="D3063" s="333"/>
      <c r="E3063" s="333"/>
      <c r="F3063" s="333"/>
      <c r="G3063" s="333"/>
      <c r="H3063" s="335"/>
      <c r="I3063" s="333"/>
      <c r="J3063" s="334"/>
    </row>
    <row r="3064" spans="1:10" ht="15" thickTop="1" x14ac:dyDescent="0.35">
      <c r="A3064" s="332"/>
      <c r="B3064" s="332"/>
      <c r="C3064" s="332"/>
      <c r="D3064" s="332"/>
      <c r="E3064" s="332"/>
      <c r="F3064" s="332"/>
      <c r="G3064" s="332"/>
      <c r="H3064" s="332"/>
      <c r="I3064" s="332"/>
      <c r="J3064" s="332"/>
    </row>
    <row r="3065" spans="1:10" x14ac:dyDescent="0.35">
      <c r="A3065" s="298" t="s">
        <v>1152</v>
      </c>
      <c r="B3065" s="300" t="s">
        <v>3</v>
      </c>
      <c r="C3065" s="298" t="s">
        <v>4</v>
      </c>
      <c r="D3065" s="298" t="s">
        <v>5</v>
      </c>
      <c r="E3065" s="461" t="s">
        <v>249</v>
      </c>
      <c r="F3065" s="461"/>
      <c r="G3065" s="299" t="s">
        <v>6</v>
      </c>
      <c r="H3065" s="300" t="s">
        <v>7</v>
      </c>
      <c r="I3065" s="300" t="s">
        <v>8</v>
      </c>
      <c r="J3065" s="300" t="s">
        <v>10</v>
      </c>
    </row>
    <row r="3066" spans="1:10" ht="25" x14ac:dyDescent="0.35">
      <c r="A3066" s="301" t="s">
        <v>246</v>
      </c>
      <c r="B3066" s="303" t="s">
        <v>1153</v>
      </c>
      <c r="C3066" s="301" t="s">
        <v>214</v>
      </c>
      <c r="D3066" s="301" t="s">
        <v>1154</v>
      </c>
      <c r="E3066" s="462" t="s">
        <v>2376</v>
      </c>
      <c r="F3066" s="462"/>
      <c r="G3066" s="302" t="s">
        <v>208</v>
      </c>
      <c r="H3066" s="305">
        <v>1</v>
      </c>
      <c r="I3066" s="304">
        <v>24.49</v>
      </c>
      <c r="J3066" s="304">
        <v>24.49</v>
      </c>
    </row>
    <row r="3067" spans="1:10" ht="25" x14ac:dyDescent="0.35">
      <c r="A3067" s="306" t="s">
        <v>251</v>
      </c>
      <c r="B3067" s="308" t="s">
        <v>1560</v>
      </c>
      <c r="C3067" s="306" t="s">
        <v>200</v>
      </c>
      <c r="D3067" s="306" t="s">
        <v>1561</v>
      </c>
      <c r="E3067" s="465" t="s">
        <v>254</v>
      </c>
      <c r="F3067" s="465"/>
      <c r="G3067" s="307" t="s">
        <v>201</v>
      </c>
      <c r="H3067" s="310">
        <v>0.309</v>
      </c>
      <c r="I3067" s="309">
        <v>27.11</v>
      </c>
      <c r="J3067" s="309">
        <v>8.3699999999999992</v>
      </c>
    </row>
    <row r="3068" spans="1:10" ht="25" x14ac:dyDescent="0.35">
      <c r="A3068" s="306" t="s">
        <v>251</v>
      </c>
      <c r="B3068" s="308" t="s">
        <v>1558</v>
      </c>
      <c r="C3068" s="306" t="s">
        <v>200</v>
      </c>
      <c r="D3068" s="306" t="s">
        <v>1559</v>
      </c>
      <c r="E3068" s="465" t="s">
        <v>254</v>
      </c>
      <c r="F3068" s="465"/>
      <c r="G3068" s="307" t="s">
        <v>201</v>
      </c>
      <c r="H3068" s="310">
        <v>0.309</v>
      </c>
      <c r="I3068" s="309">
        <v>34.78</v>
      </c>
      <c r="J3068" s="309">
        <v>10.74</v>
      </c>
    </row>
    <row r="3069" spans="1:10" x14ac:dyDescent="0.35">
      <c r="A3069" s="311" t="s">
        <v>260</v>
      </c>
      <c r="B3069" s="313" t="s">
        <v>1646</v>
      </c>
      <c r="C3069" s="311" t="s">
        <v>200</v>
      </c>
      <c r="D3069" s="311" t="s">
        <v>1647</v>
      </c>
      <c r="E3069" s="463" t="s">
        <v>263</v>
      </c>
      <c r="F3069" s="463"/>
      <c r="G3069" s="312" t="s">
        <v>208</v>
      </c>
      <c r="H3069" s="315">
        <v>1</v>
      </c>
      <c r="I3069" s="314">
        <v>5.38</v>
      </c>
      <c r="J3069" s="314">
        <v>5.38</v>
      </c>
    </row>
    <row r="3070" spans="1:10" x14ac:dyDescent="0.35">
      <c r="A3070" s="316"/>
      <c r="B3070" s="316"/>
      <c r="C3070" s="316"/>
      <c r="D3070" s="316"/>
      <c r="E3070" s="316" t="s">
        <v>275</v>
      </c>
      <c r="F3070" s="317">
        <v>13.19</v>
      </c>
      <c r="G3070" s="316" t="s">
        <v>276</v>
      </c>
      <c r="H3070" s="317">
        <v>0</v>
      </c>
      <c r="I3070" s="316" t="s">
        <v>277</v>
      </c>
      <c r="J3070" s="317">
        <v>13.19</v>
      </c>
    </row>
    <row r="3071" spans="1:10" x14ac:dyDescent="0.35">
      <c r="A3071" s="316"/>
      <c r="B3071" s="316"/>
      <c r="C3071" s="316"/>
      <c r="D3071" s="316"/>
      <c r="E3071" s="316" t="s">
        <v>278</v>
      </c>
      <c r="F3071" s="317">
        <v>5.09</v>
      </c>
      <c r="G3071" s="316"/>
      <c r="H3071" s="464" t="s">
        <v>279</v>
      </c>
      <c r="I3071" s="464"/>
      <c r="J3071" s="317">
        <v>29.58</v>
      </c>
    </row>
    <row r="3072" spans="1:10" ht="15" thickBot="1" x14ac:dyDescent="0.4">
      <c r="A3072" s="333"/>
      <c r="B3072" s="333"/>
      <c r="C3072" s="333"/>
      <c r="D3072" s="333"/>
      <c r="E3072" s="333"/>
      <c r="F3072" s="333"/>
      <c r="G3072" s="333"/>
      <c r="H3072" s="335"/>
      <c r="I3072" s="333"/>
      <c r="J3072" s="334"/>
    </row>
    <row r="3073" spans="1:10" ht="15" thickTop="1" x14ac:dyDescent="0.35">
      <c r="A3073" s="332"/>
      <c r="B3073" s="332"/>
      <c r="C3073" s="332"/>
      <c r="D3073" s="332"/>
      <c r="E3073" s="332"/>
      <c r="F3073" s="332"/>
      <c r="G3073" s="332"/>
      <c r="H3073" s="332"/>
      <c r="I3073" s="332"/>
      <c r="J3073" s="332"/>
    </row>
    <row r="3074" spans="1:10" x14ac:dyDescent="0.35">
      <c r="A3074" s="298" t="s">
        <v>1155</v>
      </c>
      <c r="B3074" s="300" t="s">
        <v>3</v>
      </c>
      <c r="C3074" s="298" t="s">
        <v>4</v>
      </c>
      <c r="D3074" s="298" t="s">
        <v>5</v>
      </c>
      <c r="E3074" s="461" t="s">
        <v>249</v>
      </c>
      <c r="F3074" s="461"/>
      <c r="G3074" s="299" t="s">
        <v>6</v>
      </c>
      <c r="H3074" s="300" t="s">
        <v>7</v>
      </c>
      <c r="I3074" s="300" t="s">
        <v>8</v>
      </c>
      <c r="J3074" s="300" t="s">
        <v>10</v>
      </c>
    </row>
    <row r="3075" spans="1:10" ht="50" x14ac:dyDescent="0.35">
      <c r="A3075" s="301" t="s">
        <v>246</v>
      </c>
      <c r="B3075" s="303" t="s">
        <v>1156</v>
      </c>
      <c r="C3075" s="301" t="s">
        <v>200</v>
      </c>
      <c r="D3075" s="301" t="s">
        <v>1157</v>
      </c>
      <c r="E3075" s="462" t="s">
        <v>2377</v>
      </c>
      <c r="F3075" s="462"/>
      <c r="G3075" s="302" t="s">
        <v>208</v>
      </c>
      <c r="H3075" s="305">
        <v>1</v>
      </c>
      <c r="I3075" s="304">
        <v>66.09</v>
      </c>
      <c r="J3075" s="304">
        <v>66.09</v>
      </c>
    </row>
    <row r="3076" spans="1:10" ht="25" x14ac:dyDescent="0.35">
      <c r="A3076" s="306" t="s">
        <v>251</v>
      </c>
      <c r="B3076" s="308" t="s">
        <v>1560</v>
      </c>
      <c r="C3076" s="306" t="s">
        <v>200</v>
      </c>
      <c r="D3076" s="306" t="s">
        <v>1561</v>
      </c>
      <c r="E3076" s="465" t="s">
        <v>254</v>
      </c>
      <c r="F3076" s="465"/>
      <c r="G3076" s="307" t="s">
        <v>201</v>
      </c>
      <c r="H3076" s="310">
        <v>8.3000000000000004E-2</v>
      </c>
      <c r="I3076" s="309">
        <v>27.11</v>
      </c>
      <c r="J3076" s="309">
        <v>2.25</v>
      </c>
    </row>
    <row r="3077" spans="1:10" ht="25" x14ac:dyDescent="0.35">
      <c r="A3077" s="306" t="s">
        <v>251</v>
      </c>
      <c r="B3077" s="308" t="s">
        <v>1558</v>
      </c>
      <c r="C3077" s="306" t="s">
        <v>200</v>
      </c>
      <c r="D3077" s="306" t="s">
        <v>1559</v>
      </c>
      <c r="E3077" s="465" t="s">
        <v>254</v>
      </c>
      <c r="F3077" s="465"/>
      <c r="G3077" s="307" t="s">
        <v>201</v>
      </c>
      <c r="H3077" s="310">
        <v>8.3000000000000004E-2</v>
      </c>
      <c r="I3077" s="309">
        <v>34.78</v>
      </c>
      <c r="J3077" s="309">
        <v>2.88</v>
      </c>
    </row>
    <row r="3078" spans="1:10" ht="25" x14ac:dyDescent="0.35">
      <c r="A3078" s="311" t="s">
        <v>260</v>
      </c>
      <c r="B3078" s="313" t="s">
        <v>2378</v>
      </c>
      <c r="C3078" s="311" t="s">
        <v>200</v>
      </c>
      <c r="D3078" s="311" t="s">
        <v>2379</v>
      </c>
      <c r="E3078" s="463" t="s">
        <v>263</v>
      </c>
      <c r="F3078" s="463"/>
      <c r="G3078" s="312" t="s">
        <v>226</v>
      </c>
      <c r="H3078" s="315">
        <v>8.9999999999999993E-3</v>
      </c>
      <c r="I3078" s="314">
        <v>6.18</v>
      </c>
      <c r="J3078" s="314">
        <v>5.5620000000000003E-2</v>
      </c>
    </row>
    <row r="3079" spans="1:10" ht="50" x14ac:dyDescent="0.35">
      <c r="A3079" s="311" t="s">
        <v>260</v>
      </c>
      <c r="B3079" s="313" t="s">
        <v>2380</v>
      </c>
      <c r="C3079" s="311" t="s">
        <v>200</v>
      </c>
      <c r="D3079" s="311" t="s">
        <v>2381</v>
      </c>
      <c r="E3079" s="463" t="s">
        <v>263</v>
      </c>
      <c r="F3079" s="463"/>
      <c r="G3079" s="312" t="s">
        <v>208</v>
      </c>
      <c r="H3079" s="315">
        <v>1.0149999999999999</v>
      </c>
      <c r="I3079" s="314">
        <v>60.01</v>
      </c>
      <c r="J3079" s="314">
        <v>60.910150000000002</v>
      </c>
    </row>
    <row r="3080" spans="1:10" x14ac:dyDescent="0.35">
      <c r="A3080" s="316"/>
      <c r="B3080" s="316"/>
      <c r="C3080" s="316"/>
      <c r="D3080" s="316"/>
      <c r="E3080" s="316" t="s">
        <v>275</v>
      </c>
      <c r="F3080" s="317">
        <v>3.54</v>
      </c>
      <c r="G3080" s="316" t="s">
        <v>276</v>
      </c>
      <c r="H3080" s="317">
        <v>0</v>
      </c>
      <c r="I3080" s="316" t="s">
        <v>277</v>
      </c>
      <c r="J3080" s="317">
        <v>3.54</v>
      </c>
    </row>
    <row r="3081" spans="1:10" x14ac:dyDescent="0.35">
      <c r="A3081" s="316"/>
      <c r="B3081" s="316"/>
      <c r="C3081" s="316"/>
      <c r="D3081" s="316"/>
      <c r="E3081" s="316" t="s">
        <v>278</v>
      </c>
      <c r="F3081" s="317">
        <v>13.75</v>
      </c>
      <c r="G3081" s="316"/>
      <c r="H3081" s="464" t="s">
        <v>279</v>
      </c>
      <c r="I3081" s="464"/>
      <c r="J3081" s="317">
        <v>79.84</v>
      </c>
    </row>
    <row r="3082" spans="1:10" ht="15" thickBot="1" x14ac:dyDescent="0.4">
      <c r="A3082" s="333"/>
      <c r="B3082" s="333"/>
      <c r="C3082" s="333"/>
      <c r="D3082" s="333"/>
      <c r="E3082" s="333"/>
      <c r="F3082" s="333"/>
      <c r="G3082" s="333"/>
      <c r="H3082" s="335"/>
      <c r="I3082" s="333"/>
      <c r="J3082" s="334"/>
    </row>
    <row r="3083" spans="1:10" ht="15" thickTop="1" x14ac:dyDescent="0.35">
      <c r="A3083" s="332"/>
      <c r="B3083" s="332"/>
      <c r="C3083" s="332"/>
      <c r="D3083" s="332"/>
      <c r="E3083" s="332"/>
      <c r="F3083" s="332"/>
      <c r="G3083" s="332"/>
      <c r="H3083" s="332"/>
      <c r="I3083" s="332"/>
      <c r="J3083" s="332"/>
    </row>
    <row r="3084" spans="1:10" x14ac:dyDescent="0.35">
      <c r="A3084" s="298" t="s">
        <v>1158</v>
      </c>
      <c r="B3084" s="300" t="s">
        <v>3</v>
      </c>
      <c r="C3084" s="298" t="s">
        <v>4</v>
      </c>
      <c r="D3084" s="298" t="s">
        <v>5</v>
      </c>
      <c r="E3084" s="461" t="s">
        <v>249</v>
      </c>
      <c r="F3084" s="461"/>
      <c r="G3084" s="299" t="s">
        <v>6</v>
      </c>
      <c r="H3084" s="300" t="s">
        <v>7</v>
      </c>
      <c r="I3084" s="300" t="s">
        <v>8</v>
      </c>
      <c r="J3084" s="300" t="s">
        <v>10</v>
      </c>
    </row>
    <row r="3085" spans="1:10" ht="50" x14ac:dyDescent="0.35">
      <c r="A3085" s="301" t="s">
        <v>246</v>
      </c>
      <c r="B3085" s="303" t="s">
        <v>1159</v>
      </c>
      <c r="C3085" s="301" t="s">
        <v>200</v>
      </c>
      <c r="D3085" s="301" t="s">
        <v>1160</v>
      </c>
      <c r="E3085" s="462" t="s">
        <v>2377</v>
      </c>
      <c r="F3085" s="462"/>
      <c r="G3085" s="302" t="s">
        <v>208</v>
      </c>
      <c r="H3085" s="305">
        <v>1</v>
      </c>
      <c r="I3085" s="304">
        <v>118.27</v>
      </c>
      <c r="J3085" s="304">
        <v>118.27</v>
      </c>
    </row>
    <row r="3086" spans="1:10" ht="25" x14ac:dyDescent="0.35">
      <c r="A3086" s="306" t="s">
        <v>251</v>
      </c>
      <c r="B3086" s="308" t="s">
        <v>1558</v>
      </c>
      <c r="C3086" s="306" t="s">
        <v>200</v>
      </c>
      <c r="D3086" s="306" t="s">
        <v>1559</v>
      </c>
      <c r="E3086" s="465" t="s">
        <v>254</v>
      </c>
      <c r="F3086" s="465"/>
      <c r="G3086" s="307" t="s">
        <v>201</v>
      </c>
      <c r="H3086" s="310">
        <v>0.12280000000000001</v>
      </c>
      <c r="I3086" s="309">
        <v>34.78</v>
      </c>
      <c r="J3086" s="309">
        <v>4.2699999999999996</v>
      </c>
    </row>
    <row r="3087" spans="1:10" ht="25" x14ac:dyDescent="0.35">
      <c r="A3087" s="306" t="s">
        <v>251</v>
      </c>
      <c r="B3087" s="308" t="s">
        <v>1560</v>
      </c>
      <c r="C3087" s="306" t="s">
        <v>200</v>
      </c>
      <c r="D3087" s="306" t="s">
        <v>1561</v>
      </c>
      <c r="E3087" s="465" t="s">
        <v>254</v>
      </c>
      <c r="F3087" s="465"/>
      <c r="G3087" s="307" t="s">
        <v>201</v>
      </c>
      <c r="H3087" s="310">
        <v>0.12280000000000001</v>
      </c>
      <c r="I3087" s="309">
        <v>27.11</v>
      </c>
      <c r="J3087" s="309">
        <v>3.32</v>
      </c>
    </row>
    <row r="3088" spans="1:10" ht="50" x14ac:dyDescent="0.35">
      <c r="A3088" s="311" t="s">
        <v>260</v>
      </c>
      <c r="B3088" s="313" t="s">
        <v>2382</v>
      </c>
      <c r="C3088" s="311" t="s">
        <v>200</v>
      </c>
      <c r="D3088" s="311" t="s">
        <v>2383</v>
      </c>
      <c r="E3088" s="463" t="s">
        <v>263</v>
      </c>
      <c r="F3088" s="463"/>
      <c r="G3088" s="312" t="s">
        <v>208</v>
      </c>
      <c r="H3088" s="315">
        <v>1.0149999999999999</v>
      </c>
      <c r="I3088" s="314">
        <v>109</v>
      </c>
      <c r="J3088" s="314">
        <v>110.63500000000001</v>
      </c>
    </row>
    <row r="3089" spans="1:10" ht="25" x14ac:dyDescent="0.35">
      <c r="A3089" s="311" t="s">
        <v>260</v>
      </c>
      <c r="B3089" s="313" t="s">
        <v>2378</v>
      </c>
      <c r="C3089" s="311" t="s">
        <v>200</v>
      </c>
      <c r="D3089" s="311" t="s">
        <v>2379</v>
      </c>
      <c r="E3089" s="463" t="s">
        <v>263</v>
      </c>
      <c r="F3089" s="463"/>
      <c r="G3089" s="312" t="s">
        <v>226</v>
      </c>
      <c r="H3089" s="315">
        <v>8.9999999999999993E-3</v>
      </c>
      <c r="I3089" s="314">
        <v>6.18</v>
      </c>
      <c r="J3089" s="314">
        <v>5.5620000000000003E-2</v>
      </c>
    </row>
    <row r="3090" spans="1:10" x14ac:dyDescent="0.35">
      <c r="A3090" s="316"/>
      <c r="B3090" s="316"/>
      <c r="C3090" s="316"/>
      <c r="D3090" s="316"/>
      <c r="E3090" s="316" t="s">
        <v>275</v>
      </c>
      <c r="F3090" s="317">
        <v>5.24</v>
      </c>
      <c r="G3090" s="316" t="s">
        <v>276</v>
      </c>
      <c r="H3090" s="317">
        <v>0</v>
      </c>
      <c r="I3090" s="316" t="s">
        <v>277</v>
      </c>
      <c r="J3090" s="317">
        <v>5.24</v>
      </c>
    </row>
    <row r="3091" spans="1:10" x14ac:dyDescent="0.35">
      <c r="A3091" s="316"/>
      <c r="B3091" s="316"/>
      <c r="C3091" s="316"/>
      <c r="D3091" s="316"/>
      <c r="E3091" s="316" t="s">
        <v>278</v>
      </c>
      <c r="F3091" s="317">
        <v>24.61</v>
      </c>
      <c r="G3091" s="316"/>
      <c r="H3091" s="464" t="s">
        <v>279</v>
      </c>
      <c r="I3091" s="464"/>
      <c r="J3091" s="317">
        <v>142.88</v>
      </c>
    </row>
    <row r="3092" spans="1:10" ht="15" thickBot="1" x14ac:dyDescent="0.4">
      <c r="A3092" s="333"/>
      <c r="B3092" s="333"/>
      <c r="C3092" s="333"/>
      <c r="D3092" s="333"/>
      <c r="E3092" s="333"/>
      <c r="F3092" s="333"/>
      <c r="G3092" s="333"/>
      <c r="H3092" s="335"/>
      <c r="I3092" s="333"/>
      <c r="J3092" s="334"/>
    </row>
    <row r="3093" spans="1:10" ht="15" thickTop="1" x14ac:dyDescent="0.35">
      <c r="A3093" s="332"/>
      <c r="B3093" s="332"/>
      <c r="C3093" s="332"/>
      <c r="D3093" s="332"/>
      <c r="E3093" s="332"/>
      <c r="F3093" s="332"/>
      <c r="G3093" s="332"/>
      <c r="H3093" s="332"/>
      <c r="I3093" s="332"/>
      <c r="J3093" s="332"/>
    </row>
    <row r="3094" spans="1:10" x14ac:dyDescent="0.35">
      <c r="A3094" s="298" t="s">
        <v>1161</v>
      </c>
      <c r="B3094" s="300" t="s">
        <v>3</v>
      </c>
      <c r="C3094" s="298" t="s">
        <v>4</v>
      </c>
      <c r="D3094" s="298" t="s">
        <v>5</v>
      </c>
      <c r="E3094" s="461" t="s">
        <v>249</v>
      </c>
      <c r="F3094" s="461"/>
      <c r="G3094" s="299" t="s">
        <v>6</v>
      </c>
      <c r="H3094" s="300" t="s">
        <v>7</v>
      </c>
      <c r="I3094" s="300" t="s">
        <v>8</v>
      </c>
      <c r="J3094" s="300" t="s">
        <v>10</v>
      </c>
    </row>
    <row r="3095" spans="1:10" ht="50" x14ac:dyDescent="0.35">
      <c r="A3095" s="301" t="s">
        <v>246</v>
      </c>
      <c r="B3095" s="303" t="s">
        <v>1162</v>
      </c>
      <c r="C3095" s="301" t="s">
        <v>214</v>
      </c>
      <c r="D3095" s="301" t="s">
        <v>1163</v>
      </c>
      <c r="E3095" s="462" t="s">
        <v>2376</v>
      </c>
      <c r="F3095" s="462"/>
      <c r="G3095" s="302" t="s">
        <v>208</v>
      </c>
      <c r="H3095" s="305">
        <v>1</v>
      </c>
      <c r="I3095" s="304">
        <v>18.760000000000002</v>
      </c>
      <c r="J3095" s="304">
        <v>18.760000000000002</v>
      </c>
    </row>
    <row r="3096" spans="1:10" ht="25" x14ac:dyDescent="0.35">
      <c r="A3096" s="306" t="s">
        <v>251</v>
      </c>
      <c r="B3096" s="308" t="s">
        <v>1558</v>
      </c>
      <c r="C3096" s="306" t="s">
        <v>200</v>
      </c>
      <c r="D3096" s="306" t="s">
        <v>1559</v>
      </c>
      <c r="E3096" s="465" t="s">
        <v>254</v>
      </c>
      <c r="F3096" s="465"/>
      <c r="G3096" s="307" t="s">
        <v>201</v>
      </c>
      <c r="H3096" s="310">
        <v>1.2999999999999999E-2</v>
      </c>
      <c r="I3096" s="309">
        <v>34.78</v>
      </c>
      <c r="J3096" s="309">
        <v>0.45</v>
      </c>
    </row>
    <row r="3097" spans="1:10" ht="25" x14ac:dyDescent="0.35">
      <c r="A3097" s="306" t="s">
        <v>251</v>
      </c>
      <c r="B3097" s="308" t="s">
        <v>1560</v>
      </c>
      <c r="C3097" s="306" t="s">
        <v>200</v>
      </c>
      <c r="D3097" s="306" t="s">
        <v>1561</v>
      </c>
      <c r="E3097" s="465" t="s">
        <v>254</v>
      </c>
      <c r="F3097" s="465"/>
      <c r="G3097" s="307" t="s">
        <v>201</v>
      </c>
      <c r="H3097" s="310">
        <v>1.2999999999999999E-2</v>
      </c>
      <c r="I3097" s="309">
        <v>27.11</v>
      </c>
      <c r="J3097" s="309">
        <v>0.35</v>
      </c>
    </row>
    <row r="3098" spans="1:10" ht="37.5" x14ac:dyDescent="0.35">
      <c r="A3098" s="311" t="s">
        <v>260</v>
      </c>
      <c r="B3098" s="313" t="s">
        <v>2384</v>
      </c>
      <c r="C3098" s="311" t="s">
        <v>200</v>
      </c>
      <c r="D3098" s="311" t="s">
        <v>2385</v>
      </c>
      <c r="E3098" s="463" t="s">
        <v>263</v>
      </c>
      <c r="F3098" s="463"/>
      <c r="G3098" s="312" t="s">
        <v>208</v>
      </c>
      <c r="H3098" s="315">
        <v>1.0269999999999999</v>
      </c>
      <c r="I3098" s="314">
        <v>17.43</v>
      </c>
      <c r="J3098" s="314">
        <v>17.90061</v>
      </c>
    </row>
    <row r="3099" spans="1:10" ht="25" x14ac:dyDescent="0.35">
      <c r="A3099" s="311" t="s">
        <v>260</v>
      </c>
      <c r="B3099" s="313" t="s">
        <v>2378</v>
      </c>
      <c r="C3099" s="311" t="s">
        <v>200</v>
      </c>
      <c r="D3099" s="311" t="s">
        <v>2379</v>
      </c>
      <c r="E3099" s="463" t="s">
        <v>263</v>
      </c>
      <c r="F3099" s="463"/>
      <c r="G3099" s="312" t="s">
        <v>226</v>
      </c>
      <c r="H3099" s="315">
        <v>0.01</v>
      </c>
      <c r="I3099" s="314">
        <v>6.18</v>
      </c>
      <c r="J3099" s="314">
        <v>6.1800000000000001E-2</v>
      </c>
    </row>
    <row r="3100" spans="1:10" x14ac:dyDescent="0.35">
      <c r="A3100" s="316"/>
      <c r="B3100" s="316"/>
      <c r="C3100" s="316"/>
      <c r="D3100" s="316"/>
      <c r="E3100" s="316" t="s">
        <v>275</v>
      </c>
      <c r="F3100" s="317">
        <v>0.54</v>
      </c>
      <c r="G3100" s="316" t="s">
        <v>276</v>
      </c>
      <c r="H3100" s="317">
        <v>0</v>
      </c>
      <c r="I3100" s="316" t="s">
        <v>277</v>
      </c>
      <c r="J3100" s="317">
        <v>0.54</v>
      </c>
    </row>
    <row r="3101" spans="1:10" x14ac:dyDescent="0.35">
      <c r="A3101" s="316"/>
      <c r="B3101" s="316"/>
      <c r="C3101" s="316"/>
      <c r="D3101" s="316"/>
      <c r="E3101" s="316" t="s">
        <v>278</v>
      </c>
      <c r="F3101" s="317">
        <v>3.9</v>
      </c>
      <c r="G3101" s="316"/>
      <c r="H3101" s="464" t="s">
        <v>279</v>
      </c>
      <c r="I3101" s="464"/>
      <c r="J3101" s="317">
        <v>22.66</v>
      </c>
    </row>
    <row r="3102" spans="1:10" ht="15" thickBot="1" x14ac:dyDescent="0.4">
      <c r="A3102" s="333"/>
      <c r="B3102" s="333"/>
      <c r="C3102" s="333"/>
      <c r="D3102" s="333"/>
      <c r="E3102" s="333"/>
      <c r="F3102" s="333"/>
      <c r="G3102" s="333"/>
      <c r="H3102" s="335"/>
      <c r="I3102" s="333"/>
      <c r="J3102" s="334"/>
    </row>
    <row r="3103" spans="1:10" ht="15" thickTop="1" x14ac:dyDescent="0.35">
      <c r="A3103" s="332"/>
      <c r="B3103" s="332"/>
      <c r="C3103" s="332"/>
      <c r="D3103" s="332"/>
      <c r="E3103" s="332"/>
      <c r="F3103" s="332"/>
      <c r="G3103" s="332"/>
      <c r="H3103" s="332"/>
      <c r="I3103" s="332"/>
      <c r="J3103" s="332"/>
    </row>
    <row r="3104" spans="1:10" x14ac:dyDescent="0.35">
      <c r="A3104" s="298" t="s">
        <v>1164</v>
      </c>
      <c r="B3104" s="300" t="s">
        <v>3</v>
      </c>
      <c r="C3104" s="298" t="s">
        <v>4</v>
      </c>
      <c r="D3104" s="298" t="s">
        <v>5</v>
      </c>
      <c r="E3104" s="461" t="s">
        <v>249</v>
      </c>
      <c r="F3104" s="461"/>
      <c r="G3104" s="299" t="s">
        <v>6</v>
      </c>
      <c r="H3104" s="300" t="s">
        <v>7</v>
      </c>
      <c r="I3104" s="300" t="s">
        <v>8</v>
      </c>
      <c r="J3104" s="300" t="s">
        <v>10</v>
      </c>
    </row>
    <row r="3105" spans="1:10" ht="50" x14ac:dyDescent="0.35">
      <c r="A3105" s="301" t="s">
        <v>246</v>
      </c>
      <c r="B3105" s="303" t="s">
        <v>1165</v>
      </c>
      <c r="C3105" s="301" t="s">
        <v>200</v>
      </c>
      <c r="D3105" s="301" t="s">
        <v>1166</v>
      </c>
      <c r="E3105" s="462" t="s">
        <v>1634</v>
      </c>
      <c r="F3105" s="462"/>
      <c r="G3105" s="302" t="s">
        <v>208</v>
      </c>
      <c r="H3105" s="305">
        <v>1</v>
      </c>
      <c r="I3105" s="304">
        <v>29.31</v>
      </c>
      <c r="J3105" s="304">
        <v>29.31</v>
      </c>
    </row>
    <row r="3106" spans="1:10" ht="25" x14ac:dyDescent="0.35">
      <c r="A3106" s="306" t="s">
        <v>251</v>
      </c>
      <c r="B3106" s="308" t="s">
        <v>1560</v>
      </c>
      <c r="C3106" s="306" t="s">
        <v>200</v>
      </c>
      <c r="D3106" s="306" t="s">
        <v>1561</v>
      </c>
      <c r="E3106" s="465" t="s">
        <v>254</v>
      </c>
      <c r="F3106" s="465"/>
      <c r="G3106" s="307" t="s">
        <v>201</v>
      </c>
      <c r="H3106" s="310">
        <v>2.0101999999999998E-2</v>
      </c>
      <c r="I3106" s="309">
        <v>27.11</v>
      </c>
      <c r="J3106" s="309">
        <v>0.54</v>
      </c>
    </row>
    <row r="3107" spans="1:10" ht="25" x14ac:dyDescent="0.35">
      <c r="A3107" s="306" t="s">
        <v>251</v>
      </c>
      <c r="B3107" s="308" t="s">
        <v>1558</v>
      </c>
      <c r="C3107" s="306" t="s">
        <v>200</v>
      </c>
      <c r="D3107" s="306" t="s">
        <v>1559</v>
      </c>
      <c r="E3107" s="465" t="s">
        <v>254</v>
      </c>
      <c r="F3107" s="465"/>
      <c r="G3107" s="307" t="s">
        <v>201</v>
      </c>
      <c r="H3107" s="310">
        <v>2.0101999999999998E-2</v>
      </c>
      <c r="I3107" s="309">
        <v>34.78</v>
      </c>
      <c r="J3107" s="309">
        <v>0.69</v>
      </c>
    </row>
    <row r="3108" spans="1:10" ht="37.5" x14ac:dyDescent="0.35">
      <c r="A3108" s="311" t="s">
        <v>260</v>
      </c>
      <c r="B3108" s="313" t="s">
        <v>2386</v>
      </c>
      <c r="C3108" s="311" t="s">
        <v>200</v>
      </c>
      <c r="D3108" s="311" t="s">
        <v>2387</v>
      </c>
      <c r="E3108" s="463" t="s">
        <v>263</v>
      </c>
      <c r="F3108" s="463"/>
      <c r="G3108" s="312" t="s">
        <v>208</v>
      </c>
      <c r="H3108" s="315">
        <v>1.0269999999999999</v>
      </c>
      <c r="I3108" s="314">
        <v>27.29</v>
      </c>
      <c r="J3108" s="314">
        <v>28.02683</v>
      </c>
    </row>
    <row r="3109" spans="1:10" ht="25" x14ac:dyDescent="0.35">
      <c r="A3109" s="311" t="s">
        <v>260</v>
      </c>
      <c r="B3109" s="313" t="s">
        <v>2378</v>
      </c>
      <c r="C3109" s="311" t="s">
        <v>200</v>
      </c>
      <c r="D3109" s="311" t="s">
        <v>2379</v>
      </c>
      <c r="E3109" s="463" t="s">
        <v>263</v>
      </c>
      <c r="F3109" s="463"/>
      <c r="G3109" s="312" t="s">
        <v>226</v>
      </c>
      <c r="H3109" s="315">
        <v>0.01</v>
      </c>
      <c r="I3109" s="314">
        <v>6.18</v>
      </c>
      <c r="J3109" s="314">
        <v>6.1800000000000001E-2</v>
      </c>
    </row>
    <row r="3110" spans="1:10" x14ac:dyDescent="0.35">
      <c r="A3110" s="316"/>
      <c r="B3110" s="316"/>
      <c r="C3110" s="316"/>
      <c r="D3110" s="316"/>
      <c r="E3110" s="316" t="s">
        <v>275</v>
      </c>
      <c r="F3110" s="317">
        <v>0.85</v>
      </c>
      <c r="G3110" s="316" t="s">
        <v>276</v>
      </c>
      <c r="H3110" s="317">
        <v>0</v>
      </c>
      <c r="I3110" s="316" t="s">
        <v>277</v>
      </c>
      <c r="J3110" s="317">
        <v>0.85</v>
      </c>
    </row>
    <row r="3111" spans="1:10" x14ac:dyDescent="0.35">
      <c r="A3111" s="316"/>
      <c r="B3111" s="316"/>
      <c r="C3111" s="316"/>
      <c r="D3111" s="316"/>
      <c r="E3111" s="316" t="s">
        <v>278</v>
      </c>
      <c r="F3111" s="317">
        <v>6.09</v>
      </c>
      <c r="G3111" s="316"/>
      <c r="H3111" s="464" t="s">
        <v>279</v>
      </c>
      <c r="I3111" s="464"/>
      <c r="J3111" s="317">
        <v>35.4</v>
      </c>
    </row>
    <row r="3112" spans="1:10" ht="15" thickBot="1" x14ac:dyDescent="0.4">
      <c r="A3112" s="333"/>
      <c r="B3112" s="333"/>
      <c r="C3112" s="333"/>
      <c r="D3112" s="333"/>
      <c r="E3112" s="333"/>
      <c r="F3112" s="333"/>
      <c r="G3112" s="333"/>
      <c r="H3112" s="335"/>
      <c r="I3112" s="333"/>
      <c r="J3112" s="334"/>
    </row>
    <row r="3113" spans="1:10" ht="15" thickTop="1" x14ac:dyDescent="0.35">
      <c r="A3113" s="332"/>
      <c r="B3113" s="332"/>
      <c r="C3113" s="332"/>
      <c r="D3113" s="332"/>
      <c r="E3113" s="332"/>
      <c r="F3113" s="332"/>
      <c r="G3113" s="332"/>
      <c r="H3113" s="332"/>
      <c r="I3113" s="332"/>
      <c r="J3113" s="332"/>
    </row>
    <row r="3114" spans="1:10" x14ac:dyDescent="0.35">
      <c r="A3114" s="298" t="s">
        <v>1167</v>
      </c>
      <c r="B3114" s="300" t="s">
        <v>3</v>
      </c>
      <c r="C3114" s="298" t="s">
        <v>4</v>
      </c>
      <c r="D3114" s="298" t="s">
        <v>5</v>
      </c>
      <c r="E3114" s="461" t="s">
        <v>249</v>
      </c>
      <c r="F3114" s="461"/>
      <c r="G3114" s="299" t="s">
        <v>6</v>
      </c>
      <c r="H3114" s="300" t="s">
        <v>7</v>
      </c>
      <c r="I3114" s="300" t="s">
        <v>8</v>
      </c>
      <c r="J3114" s="300" t="s">
        <v>10</v>
      </c>
    </row>
    <row r="3115" spans="1:10" ht="50" x14ac:dyDescent="0.35">
      <c r="A3115" s="301" t="s">
        <v>246</v>
      </c>
      <c r="B3115" s="303" t="s">
        <v>1168</v>
      </c>
      <c r="C3115" s="301" t="s">
        <v>200</v>
      </c>
      <c r="D3115" s="301" t="s">
        <v>1169</v>
      </c>
      <c r="E3115" s="462" t="s">
        <v>2377</v>
      </c>
      <c r="F3115" s="462"/>
      <c r="G3115" s="302" t="s">
        <v>208</v>
      </c>
      <c r="H3115" s="305">
        <v>1</v>
      </c>
      <c r="I3115" s="304">
        <v>45.53</v>
      </c>
      <c r="J3115" s="304">
        <v>45.53</v>
      </c>
    </row>
    <row r="3116" spans="1:10" ht="25" x14ac:dyDescent="0.35">
      <c r="A3116" s="306" t="s">
        <v>251</v>
      </c>
      <c r="B3116" s="308" t="s">
        <v>1560</v>
      </c>
      <c r="C3116" s="306" t="s">
        <v>200</v>
      </c>
      <c r="D3116" s="306" t="s">
        <v>1561</v>
      </c>
      <c r="E3116" s="465" t="s">
        <v>254</v>
      </c>
      <c r="F3116" s="465"/>
      <c r="G3116" s="307" t="s">
        <v>201</v>
      </c>
      <c r="H3116" s="310">
        <v>6.9699999999999998E-2</v>
      </c>
      <c r="I3116" s="309">
        <v>27.11</v>
      </c>
      <c r="J3116" s="309">
        <v>1.88</v>
      </c>
    </row>
    <row r="3117" spans="1:10" ht="25" x14ac:dyDescent="0.35">
      <c r="A3117" s="306" t="s">
        <v>251</v>
      </c>
      <c r="B3117" s="308" t="s">
        <v>1558</v>
      </c>
      <c r="C3117" s="306" t="s">
        <v>200</v>
      </c>
      <c r="D3117" s="306" t="s">
        <v>1559</v>
      </c>
      <c r="E3117" s="465" t="s">
        <v>254</v>
      </c>
      <c r="F3117" s="465"/>
      <c r="G3117" s="307" t="s">
        <v>201</v>
      </c>
      <c r="H3117" s="310">
        <v>6.9699999999999998E-2</v>
      </c>
      <c r="I3117" s="309">
        <v>34.78</v>
      </c>
      <c r="J3117" s="309">
        <v>2.42</v>
      </c>
    </row>
    <row r="3118" spans="1:10" ht="50" x14ac:dyDescent="0.35">
      <c r="A3118" s="311" t="s">
        <v>260</v>
      </c>
      <c r="B3118" s="313" t="s">
        <v>2388</v>
      </c>
      <c r="C3118" s="311" t="s">
        <v>200</v>
      </c>
      <c r="D3118" s="311" t="s">
        <v>2389</v>
      </c>
      <c r="E3118" s="463" t="s">
        <v>263</v>
      </c>
      <c r="F3118" s="463"/>
      <c r="G3118" s="312" t="s">
        <v>208</v>
      </c>
      <c r="H3118" s="315">
        <v>1.0149999999999999</v>
      </c>
      <c r="I3118" s="314">
        <v>40.58</v>
      </c>
      <c r="J3118" s="314">
        <v>41.188699999999997</v>
      </c>
    </row>
    <row r="3119" spans="1:10" ht="25" x14ac:dyDescent="0.35">
      <c r="A3119" s="311" t="s">
        <v>260</v>
      </c>
      <c r="B3119" s="313" t="s">
        <v>2378</v>
      </c>
      <c r="C3119" s="311" t="s">
        <v>200</v>
      </c>
      <c r="D3119" s="311" t="s">
        <v>2379</v>
      </c>
      <c r="E3119" s="463" t="s">
        <v>263</v>
      </c>
      <c r="F3119" s="463"/>
      <c r="G3119" s="312" t="s">
        <v>226</v>
      </c>
      <c r="H3119" s="315">
        <v>8.9999999999999993E-3</v>
      </c>
      <c r="I3119" s="314">
        <v>6.18</v>
      </c>
      <c r="J3119" s="314">
        <v>5.5620000000000003E-2</v>
      </c>
    </row>
    <row r="3120" spans="1:10" x14ac:dyDescent="0.35">
      <c r="A3120" s="316"/>
      <c r="B3120" s="316"/>
      <c r="C3120" s="316"/>
      <c r="D3120" s="316"/>
      <c r="E3120" s="316" t="s">
        <v>275</v>
      </c>
      <c r="F3120" s="317">
        <v>2.97</v>
      </c>
      <c r="G3120" s="316" t="s">
        <v>276</v>
      </c>
      <c r="H3120" s="317">
        <v>0</v>
      </c>
      <c r="I3120" s="316" t="s">
        <v>277</v>
      </c>
      <c r="J3120" s="317">
        <v>2.97</v>
      </c>
    </row>
    <row r="3121" spans="1:10" x14ac:dyDescent="0.35">
      <c r="A3121" s="316"/>
      <c r="B3121" s="316"/>
      <c r="C3121" s="316"/>
      <c r="D3121" s="316"/>
      <c r="E3121" s="316" t="s">
        <v>278</v>
      </c>
      <c r="F3121" s="317">
        <v>9.4700000000000006</v>
      </c>
      <c r="G3121" s="316"/>
      <c r="H3121" s="464" t="s">
        <v>279</v>
      </c>
      <c r="I3121" s="464"/>
      <c r="J3121" s="317">
        <v>55</v>
      </c>
    </row>
    <row r="3122" spans="1:10" ht="15" thickBot="1" x14ac:dyDescent="0.4">
      <c r="A3122" s="333"/>
      <c r="B3122" s="333"/>
      <c r="C3122" s="333"/>
      <c r="D3122" s="333"/>
      <c r="E3122" s="333"/>
      <c r="F3122" s="333"/>
      <c r="G3122" s="333"/>
      <c r="H3122" s="335"/>
      <c r="I3122" s="333"/>
      <c r="J3122" s="334"/>
    </row>
    <row r="3123" spans="1:10" ht="15" thickTop="1" x14ac:dyDescent="0.35">
      <c r="A3123" s="332"/>
      <c r="B3123" s="332"/>
      <c r="C3123" s="332"/>
      <c r="D3123" s="332"/>
      <c r="E3123" s="332"/>
      <c r="F3123" s="332"/>
      <c r="G3123" s="332"/>
      <c r="H3123" s="332"/>
      <c r="I3123" s="332"/>
      <c r="J3123" s="332"/>
    </row>
    <row r="3124" spans="1:10" x14ac:dyDescent="0.35">
      <c r="A3124" s="298" t="s">
        <v>1170</v>
      </c>
      <c r="B3124" s="300" t="s">
        <v>3</v>
      </c>
      <c r="C3124" s="298" t="s">
        <v>4</v>
      </c>
      <c r="D3124" s="298" t="s">
        <v>5</v>
      </c>
      <c r="E3124" s="461" t="s">
        <v>249</v>
      </c>
      <c r="F3124" s="461"/>
      <c r="G3124" s="299" t="s">
        <v>6</v>
      </c>
      <c r="H3124" s="300" t="s">
        <v>7</v>
      </c>
      <c r="I3124" s="300" t="s">
        <v>8</v>
      </c>
      <c r="J3124" s="300" t="s">
        <v>10</v>
      </c>
    </row>
    <row r="3125" spans="1:10" ht="37.5" x14ac:dyDescent="0.35">
      <c r="A3125" s="301" t="s">
        <v>246</v>
      </c>
      <c r="B3125" s="303" t="s">
        <v>1171</v>
      </c>
      <c r="C3125" s="301" t="s">
        <v>200</v>
      </c>
      <c r="D3125" s="301" t="s">
        <v>1172</v>
      </c>
      <c r="E3125" s="462" t="s">
        <v>1623</v>
      </c>
      <c r="F3125" s="462"/>
      <c r="G3125" s="302" t="s">
        <v>208</v>
      </c>
      <c r="H3125" s="305">
        <v>1</v>
      </c>
      <c r="I3125" s="304">
        <v>3.56</v>
      </c>
      <c r="J3125" s="304">
        <v>3.56</v>
      </c>
    </row>
    <row r="3126" spans="1:10" ht="25" x14ac:dyDescent="0.35">
      <c r="A3126" s="306" t="s">
        <v>251</v>
      </c>
      <c r="B3126" s="308" t="s">
        <v>1558</v>
      </c>
      <c r="C3126" s="306" t="s">
        <v>200</v>
      </c>
      <c r="D3126" s="306" t="s">
        <v>1559</v>
      </c>
      <c r="E3126" s="465" t="s">
        <v>254</v>
      </c>
      <c r="F3126" s="465"/>
      <c r="G3126" s="307" t="s">
        <v>201</v>
      </c>
      <c r="H3126" s="310">
        <v>2.3E-2</v>
      </c>
      <c r="I3126" s="309">
        <v>34.78</v>
      </c>
      <c r="J3126" s="309">
        <v>0.79</v>
      </c>
    </row>
    <row r="3127" spans="1:10" ht="25" x14ac:dyDescent="0.35">
      <c r="A3127" s="306" t="s">
        <v>251</v>
      </c>
      <c r="B3127" s="308" t="s">
        <v>1560</v>
      </c>
      <c r="C3127" s="306" t="s">
        <v>200</v>
      </c>
      <c r="D3127" s="306" t="s">
        <v>1561</v>
      </c>
      <c r="E3127" s="465" t="s">
        <v>254</v>
      </c>
      <c r="F3127" s="465"/>
      <c r="G3127" s="307" t="s">
        <v>201</v>
      </c>
      <c r="H3127" s="310">
        <v>2.3E-2</v>
      </c>
      <c r="I3127" s="309">
        <v>27.11</v>
      </c>
      <c r="J3127" s="309">
        <v>0.62</v>
      </c>
    </row>
    <row r="3128" spans="1:10" ht="37.5" x14ac:dyDescent="0.35">
      <c r="A3128" s="311" t="s">
        <v>260</v>
      </c>
      <c r="B3128" s="313" t="s">
        <v>2390</v>
      </c>
      <c r="C3128" s="311" t="s">
        <v>200</v>
      </c>
      <c r="D3128" s="311" t="s">
        <v>2391</v>
      </c>
      <c r="E3128" s="463" t="s">
        <v>263</v>
      </c>
      <c r="F3128" s="463"/>
      <c r="G3128" s="312" t="s">
        <v>208</v>
      </c>
      <c r="H3128" s="315">
        <v>1.2434000000000001</v>
      </c>
      <c r="I3128" s="314">
        <v>1.69</v>
      </c>
      <c r="J3128" s="314">
        <v>2.1013459999999999</v>
      </c>
    </row>
    <row r="3129" spans="1:10" ht="25" x14ac:dyDescent="0.35">
      <c r="A3129" s="311" t="s">
        <v>260</v>
      </c>
      <c r="B3129" s="313" t="s">
        <v>2378</v>
      </c>
      <c r="C3129" s="311" t="s">
        <v>200</v>
      </c>
      <c r="D3129" s="311" t="s">
        <v>2379</v>
      </c>
      <c r="E3129" s="463" t="s">
        <v>263</v>
      </c>
      <c r="F3129" s="463"/>
      <c r="G3129" s="312" t="s">
        <v>226</v>
      </c>
      <c r="H3129" s="315">
        <v>9.4000000000000004E-3</v>
      </c>
      <c r="I3129" s="314">
        <v>6.18</v>
      </c>
      <c r="J3129" s="314">
        <v>5.8091999999999998E-2</v>
      </c>
    </row>
    <row r="3130" spans="1:10" x14ac:dyDescent="0.35">
      <c r="A3130" s="316"/>
      <c r="B3130" s="316"/>
      <c r="C3130" s="316"/>
      <c r="D3130" s="316"/>
      <c r="E3130" s="316" t="s">
        <v>275</v>
      </c>
      <c r="F3130" s="317">
        <v>0.97</v>
      </c>
      <c r="G3130" s="316" t="s">
        <v>276</v>
      </c>
      <c r="H3130" s="317">
        <v>0</v>
      </c>
      <c r="I3130" s="316" t="s">
        <v>277</v>
      </c>
      <c r="J3130" s="317">
        <v>0.97</v>
      </c>
    </row>
    <row r="3131" spans="1:10" x14ac:dyDescent="0.35">
      <c r="A3131" s="316"/>
      <c r="B3131" s="316"/>
      <c r="C3131" s="316"/>
      <c r="D3131" s="316"/>
      <c r="E3131" s="316" t="s">
        <v>278</v>
      </c>
      <c r="F3131" s="317">
        <v>0.74</v>
      </c>
      <c r="G3131" s="316"/>
      <c r="H3131" s="464" t="s">
        <v>279</v>
      </c>
      <c r="I3131" s="464"/>
      <c r="J3131" s="317">
        <v>4.3</v>
      </c>
    </row>
    <row r="3132" spans="1:10" ht="15" thickBot="1" x14ac:dyDescent="0.4">
      <c r="A3132" s="333"/>
      <c r="B3132" s="333"/>
      <c r="C3132" s="333"/>
      <c r="D3132" s="333"/>
      <c r="E3132" s="333"/>
      <c r="F3132" s="333"/>
      <c r="G3132" s="333"/>
      <c r="H3132" s="335"/>
      <c r="I3132" s="333"/>
      <c r="J3132" s="334"/>
    </row>
    <row r="3133" spans="1:10" ht="15" thickTop="1" x14ac:dyDescent="0.35">
      <c r="A3133" s="332"/>
      <c r="B3133" s="332"/>
      <c r="C3133" s="332"/>
      <c r="D3133" s="332"/>
      <c r="E3133" s="332"/>
      <c r="F3133" s="332"/>
      <c r="G3133" s="332"/>
      <c r="H3133" s="332"/>
      <c r="I3133" s="332"/>
      <c r="J3133" s="332"/>
    </row>
    <row r="3134" spans="1:10" x14ac:dyDescent="0.35">
      <c r="A3134" s="298" t="s">
        <v>1173</v>
      </c>
      <c r="B3134" s="300" t="s">
        <v>3</v>
      </c>
      <c r="C3134" s="298" t="s">
        <v>4</v>
      </c>
      <c r="D3134" s="298" t="s">
        <v>5</v>
      </c>
      <c r="E3134" s="461" t="s">
        <v>249</v>
      </c>
      <c r="F3134" s="461"/>
      <c r="G3134" s="299" t="s">
        <v>6</v>
      </c>
      <c r="H3134" s="300" t="s">
        <v>7</v>
      </c>
      <c r="I3134" s="300" t="s">
        <v>8</v>
      </c>
      <c r="J3134" s="300" t="s">
        <v>10</v>
      </c>
    </row>
    <row r="3135" spans="1:10" ht="37.5" x14ac:dyDescent="0.35">
      <c r="A3135" s="301" t="s">
        <v>246</v>
      </c>
      <c r="B3135" s="303" t="s">
        <v>1174</v>
      </c>
      <c r="C3135" s="301" t="s">
        <v>200</v>
      </c>
      <c r="D3135" s="301" t="s">
        <v>1175</v>
      </c>
      <c r="E3135" s="462" t="s">
        <v>1623</v>
      </c>
      <c r="F3135" s="462"/>
      <c r="G3135" s="302" t="s">
        <v>208</v>
      </c>
      <c r="H3135" s="305">
        <v>1</v>
      </c>
      <c r="I3135" s="304">
        <v>5.16</v>
      </c>
      <c r="J3135" s="304">
        <v>5.16</v>
      </c>
    </row>
    <row r="3136" spans="1:10" ht="25" x14ac:dyDescent="0.35">
      <c r="A3136" s="306" t="s">
        <v>251</v>
      </c>
      <c r="B3136" s="308" t="s">
        <v>1558</v>
      </c>
      <c r="C3136" s="306" t="s">
        <v>200</v>
      </c>
      <c r="D3136" s="306" t="s">
        <v>1559</v>
      </c>
      <c r="E3136" s="465" t="s">
        <v>254</v>
      </c>
      <c r="F3136" s="465"/>
      <c r="G3136" s="307" t="s">
        <v>201</v>
      </c>
      <c r="H3136" s="310">
        <v>2.9000000000000001E-2</v>
      </c>
      <c r="I3136" s="309">
        <v>34.78</v>
      </c>
      <c r="J3136" s="309">
        <v>1</v>
      </c>
    </row>
    <row r="3137" spans="1:10" ht="25" x14ac:dyDescent="0.35">
      <c r="A3137" s="306" t="s">
        <v>251</v>
      </c>
      <c r="B3137" s="308" t="s">
        <v>1560</v>
      </c>
      <c r="C3137" s="306" t="s">
        <v>200</v>
      </c>
      <c r="D3137" s="306" t="s">
        <v>1561</v>
      </c>
      <c r="E3137" s="465" t="s">
        <v>254</v>
      </c>
      <c r="F3137" s="465"/>
      <c r="G3137" s="307" t="s">
        <v>201</v>
      </c>
      <c r="H3137" s="310">
        <v>2.9000000000000001E-2</v>
      </c>
      <c r="I3137" s="309">
        <v>27.11</v>
      </c>
      <c r="J3137" s="309">
        <v>0.78</v>
      </c>
    </row>
    <row r="3138" spans="1:10" ht="37.5" x14ac:dyDescent="0.35">
      <c r="A3138" s="311" t="s">
        <v>260</v>
      </c>
      <c r="B3138" s="313" t="s">
        <v>2392</v>
      </c>
      <c r="C3138" s="311" t="s">
        <v>200</v>
      </c>
      <c r="D3138" s="311" t="s">
        <v>2393</v>
      </c>
      <c r="E3138" s="463" t="s">
        <v>263</v>
      </c>
      <c r="F3138" s="463"/>
      <c r="G3138" s="312" t="s">
        <v>208</v>
      </c>
      <c r="H3138" s="315">
        <v>1.2434000000000001</v>
      </c>
      <c r="I3138" s="314">
        <v>2.68</v>
      </c>
      <c r="J3138" s="314">
        <v>3.3323119999999999</v>
      </c>
    </row>
    <row r="3139" spans="1:10" ht="25" x14ac:dyDescent="0.35">
      <c r="A3139" s="311" t="s">
        <v>260</v>
      </c>
      <c r="B3139" s="313" t="s">
        <v>2378</v>
      </c>
      <c r="C3139" s="311" t="s">
        <v>200</v>
      </c>
      <c r="D3139" s="311" t="s">
        <v>2379</v>
      </c>
      <c r="E3139" s="463" t="s">
        <v>263</v>
      </c>
      <c r="F3139" s="463"/>
      <c r="G3139" s="312" t="s">
        <v>226</v>
      </c>
      <c r="H3139" s="315">
        <v>9.4000000000000004E-3</v>
      </c>
      <c r="I3139" s="314">
        <v>6.18</v>
      </c>
      <c r="J3139" s="314">
        <v>5.8091999999999998E-2</v>
      </c>
    </row>
    <row r="3140" spans="1:10" x14ac:dyDescent="0.35">
      <c r="A3140" s="316"/>
      <c r="B3140" s="316"/>
      <c r="C3140" s="316"/>
      <c r="D3140" s="316"/>
      <c r="E3140" s="316" t="s">
        <v>275</v>
      </c>
      <c r="F3140" s="317">
        <v>1.23</v>
      </c>
      <c r="G3140" s="316" t="s">
        <v>276</v>
      </c>
      <c r="H3140" s="317">
        <v>0</v>
      </c>
      <c r="I3140" s="316" t="s">
        <v>277</v>
      </c>
      <c r="J3140" s="317">
        <v>1.23</v>
      </c>
    </row>
    <row r="3141" spans="1:10" x14ac:dyDescent="0.35">
      <c r="A3141" s="316"/>
      <c r="B3141" s="316"/>
      <c r="C3141" s="316"/>
      <c r="D3141" s="316"/>
      <c r="E3141" s="316" t="s">
        <v>278</v>
      </c>
      <c r="F3141" s="317">
        <v>1.07</v>
      </c>
      <c r="G3141" s="316"/>
      <c r="H3141" s="464" t="s">
        <v>279</v>
      </c>
      <c r="I3141" s="464"/>
      <c r="J3141" s="317">
        <v>6.23</v>
      </c>
    </row>
    <row r="3142" spans="1:10" ht="15" thickBot="1" x14ac:dyDescent="0.4">
      <c r="A3142" s="333"/>
      <c r="B3142" s="333"/>
      <c r="C3142" s="333"/>
      <c r="D3142" s="333"/>
      <c r="E3142" s="333"/>
      <c r="F3142" s="333"/>
      <c r="G3142" s="333"/>
      <c r="H3142" s="335"/>
      <c r="I3142" s="333"/>
      <c r="J3142" s="334"/>
    </row>
    <row r="3143" spans="1:10" ht="15" thickTop="1" x14ac:dyDescent="0.35">
      <c r="A3143" s="332"/>
      <c r="B3143" s="332"/>
      <c r="C3143" s="332"/>
      <c r="D3143" s="332"/>
      <c r="E3143" s="332"/>
      <c r="F3143" s="332"/>
      <c r="G3143" s="332"/>
      <c r="H3143" s="332"/>
      <c r="I3143" s="332"/>
      <c r="J3143" s="332"/>
    </row>
    <row r="3144" spans="1:10" x14ac:dyDescent="0.35">
      <c r="A3144" s="298" t="s">
        <v>1176</v>
      </c>
      <c r="B3144" s="300" t="s">
        <v>3</v>
      </c>
      <c r="C3144" s="298" t="s">
        <v>4</v>
      </c>
      <c r="D3144" s="298" t="s">
        <v>5</v>
      </c>
      <c r="E3144" s="461" t="s">
        <v>249</v>
      </c>
      <c r="F3144" s="461"/>
      <c r="G3144" s="299" t="s">
        <v>6</v>
      </c>
      <c r="H3144" s="300" t="s">
        <v>7</v>
      </c>
      <c r="I3144" s="300" t="s">
        <v>8</v>
      </c>
      <c r="J3144" s="300" t="s">
        <v>10</v>
      </c>
    </row>
    <row r="3145" spans="1:10" ht="37.5" x14ac:dyDescent="0.35">
      <c r="A3145" s="301" t="s">
        <v>246</v>
      </c>
      <c r="B3145" s="303" t="s">
        <v>1177</v>
      </c>
      <c r="C3145" s="301" t="s">
        <v>200</v>
      </c>
      <c r="D3145" s="301" t="s">
        <v>1178</v>
      </c>
      <c r="E3145" s="462" t="s">
        <v>1623</v>
      </c>
      <c r="F3145" s="462"/>
      <c r="G3145" s="302" t="s">
        <v>208</v>
      </c>
      <c r="H3145" s="305">
        <v>1</v>
      </c>
      <c r="I3145" s="304">
        <v>7.97</v>
      </c>
      <c r="J3145" s="304">
        <v>7.97</v>
      </c>
    </row>
    <row r="3146" spans="1:10" ht="25" x14ac:dyDescent="0.35">
      <c r="A3146" s="306" t="s">
        <v>251</v>
      </c>
      <c r="B3146" s="308" t="s">
        <v>1558</v>
      </c>
      <c r="C3146" s="306" t="s">
        <v>200</v>
      </c>
      <c r="D3146" s="306" t="s">
        <v>1559</v>
      </c>
      <c r="E3146" s="465" t="s">
        <v>254</v>
      </c>
      <c r="F3146" s="465"/>
      <c r="G3146" s="307" t="s">
        <v>201</v>
      </c>
      <c r="H3146" s="310">
        <v>3.9E-2</v>
      </c>
      <c r="I3146" s="309">
        <v>34.78</v>
      </c>
      <c r="J3146" s="309">
        <v>1.35</v>
      </c>
    </row>
    <row r="3147" spans="1:10" ht="25" x14ac:dyDescent="0.35">
      <c r="A3147" s="306" t="s">
        <v>251</v>
      </c>
      <c r="B3147" s="308" t="s">
        <v>1560</v>
      </c>
      <c r="C3147" s="306" t="s">
        <v>200</v>
      </c>
      <c r="D3147" s="306" t="s">
        <v>1561</v>
      </c>
      <c r="E3147" s="465" t="s">
        <v>254</v>
      </c>
      <c r="F3147" s="465"/>
      <c r="G3147" s="307" t="s">
        <v>201</v>
      </c>
      <c r="H3147" s="310">
        <v>3.9E-2</v>
      </c>
      <c r="I3147" s="309">
        <v>27.11</v>
      </c>
      <c r="J3147" s="309">
        <v>1.05</v>
      </c>
    </row>
    <row r="3148" spans="1:10" ht="37.5" x14ac:dyDescent="0.35">
      <c r="A3148" s="311" t="s">
        <v>260</v>
      </c>
      <c r="B3148" s="313" t="s">
        <v>2394</v>
      </c>
      <c r="C3148" s="311" t="s">
        <v>200</v>
      </c>
      <c r="D3148" s="311" t="s">
        <v>2395</v>
      </c>
      <c r="E3148" s="463" t="s">
        <v>263</v>
      </c>
      <c r="F3148" s="463"/>
      <c r="G3148" s="312" t="s">
        <v>208</v>
      </c>
      <c r="H3148" s="315">
        <v>1.2434000000000001</v>
      </c>
      <c r="I3148" s="314">
        <v>4.4400000000000004</v>
      </c>
      <c r="J3148" s="314">
        <v>5.520696</v>
      </c>
    </row>
    <row r="3149" spans="1:10" ht="25" x14ac:dyDescent="0.35">
      <c r="A3149" s="311" t="s">
        <v>260</v>
      </c>
      <c r="B3149" s="313" t="s">
        <v>2378</v>
      </c>
      <c r="C3149" s="311" t="s">
        <v>200</v>
      </c>
      <c r="D3149" s="311" t="s">
        <v>2379</v>
      </c>
      <c r="E3149" s="463" t="s">
        <v>263</v>
      </c>
      <c r="F3149" s="463"/>
      <c r="G3149" s="312" t="s">
        <v>226</v>
      </c>
      <c r="H3149" s="315">
        <v>9.4000000000000004E-3</v>
      </c>
      <c r="I3149" s="314">
        <v>6.18</v>
      </c>
      <c r="J3149" s="314">
        <v>5.8091999999999998E-2</v>
      </c>
    </row>
    <row r="3150" spans="1:10" x14ac:dyDescent="0.35">
      <c r="A3150" s="316"/>
      <c r="B3150" s="316"/>
      <c r="C3150" s="316"/>
      <c r="D3150" s="316"/>
      <c r="E3150" s="316" t="s">
        <v>275</v>
      </c>
      <c r="F3150" s="317">
        <v>1.66</v>
      </c>
      <c r="G3150" s="316" t="s">
        <v>276</v>
      </c>
      <c r="H3150" s="317">
        <v>0</v>
      </c>
      <c r="I3150" s="316" t="s">
        <v>277</v>
      </c>
      <c r="J3150" s="317">
        <v>1.66</v>
      </c>
    </row>
    <row r="3151" spans="1:10" x14ac:dyDescent="0.35">
      <c r="A3151" s="316"/>
      <c r="B3151" s="316"/>
      <c r="C3151" s="316"/>
      <c r="D3151" s="316"/>
      <c r="E3151" s="316" t="s">
        <v>278</v>
      </c>
      <c r="F3151" s="317">
        <v>1.65</v>
      </c>
      <c r="G3151" s="316"/>
      <c r="H3151" s="464" t="s">
        <v>279</v>
      </c>
      <c r="I3151" s="464"/>
      <c r="J3151" s="317">
        <v>9.6199999999999992</v>
      </c>
    </row>
    <row r="3152" spans="1:10" ht="15" thickBot="1" x14ac:dyDescent="0.4">
      <c r="A3152" s="333"/>
      <c r="B3152" s="333"/>
      <c r="C3152" s="333"/>
      <c r="D3152" s="333"/>
      <c r="E3152" s="333"/>
      <c r="F3152" s="333"/>
      <c r="G3152" s="333"/>
      <c r="H3152" s="335"/>
      <c r="I3152" s="333"/>
      <c r="J3152" s="334"/>
    </row>
    <row r="3153" spans="1:10" ht="15" thickTop="1" x14ac:dyDescent="0.35">
      <c r="A3153" s="332"/>
      <c r="B3153" s="332"/>
      <c r="C3153" s="332"/>
      <c r="D3153" s="332"/>
      <c r="E3153" s="332"/>
      <c r="F3153" s="332"/>
      <c r="G3153" s="332"/>
      <c r="H3153" s="332"/>
      <c r="I3153" s="332"/>
      <c r="J3153" s="332"/>
    </row>
    <row r="3154" spans="1:10" x14ac:dyDescent="0.35">
      <c r="A3154" s="298" t="s">
        <v>1179</v>
      </c>
      <c r="B3154" s="300" t="s">
        <v>3</v>
      </c>
      <c r="C3154" s="298" t="s">
        <v>4</v>
      </c>
      <c r="D3154" s="298" t="s">
        <v>5</v>
      </c>
      <c r="E3154" s="461" t="s">
        <v>249</v>
      </c>
      <c r="F3154" s="461"/>
      <c r="G3154" s="299" t="s">
        <v>6</v>
      </c>
      <c r="H3154" s="300" t="s">
        <v>7</v>
      </c>
      <c r="I3154" s="300" t="s">
        <v>8</v>
      </c>
      <c r="J3154" s="300" t="s">
        <v>10</v>
      </c>
    </row>
    <row r="3155" spans="1:10" ht="37.5" x14ac:dyDescent="0.35">
      <c r="A3155" s="301" t="s">
        <v>246</v>
      </c>
      <c r="B3155" s="303" t="s">
        <v>1180</v>
      </c>
      <c r="C3155" s="301" t="s">
        <v>200</v>
      </c>
      <c r="D3155" s="301" t="s">
        <v>1181</v>
      </c>
      <c r="E3155" s="462" t="s">
        <v>1623</v>
      </c>
      <c r="F3155" s="462"/>
      <c r="G3155" s="302" t="s">
        <v>208</v>
      </c>
      <c r="H3155" s="305">
        <v>1</v>
      </c>
      <c r="I3155" s="304">
        <v>11.13</v>
      </c>
      <c r="J3155" s="304">
        <v>11.13</v>
      </c>
    </row>
    <row r="3156" spans="1:10" ht="25" x14ac:dyDescent="0.35">
      <c r="A3156" s="306" t="s">
        <v>251</v>
      </c>
      <c r="B3156" s="308" t="s">
        <v>1560</v>
      </c>
      <c r="C3156" s="306" t="s">
        <v>200</v>
      </c>
      <c r="D3156" s="306" t="s">
        <v>1561</v>
      </c>
      <c r="E3156" s="465" t="s">
        <v>254</v>
      </c>
      <c r="F3156" s="465"/>
      <c r="G3156" s="307" t="s">
        <v>201</v>
      </c>
      <c r="H3156" s="310">
        <v>5.0999999999999997E-2</v>
      </c>
      <c r="I3156" s="309">
        <v>27.11</v>
      </c>
      <c r="J3156" s="309">
        <v>1.38</v>
      </c>
    </row>
    <row r="3157" spans="1:10" ht="25" x14ac:dyDescent="0.35">
      <c r="A3157" s="306" t="s">
        <v>251</v>
      </c>
      <c r="B3157" s="308" t="s">
        <v>1558</v>
      </c>
      <c r="C3157" s="306" t="s">
        <v>200</v>
      </c>
      <c r="D3157" s="306" t="s">
        <v>1559</v>
      </c>
      <c r="E3157" s="465" t="s">
        <v>254</v>
      </c>
      <c r="F3157" s="465"/>
      <c r="G3157" s="307" t="s">
        <v>201</v>
      </c>
      <c r="H3157" s="310">
        <v>5.0999999999999997E-2</v>
      </c>
      <c r="I3157" s="309">
        <v>34.78</v>
      </c>
      <c r="J3157" s="309">
        <v>1.77</v>
      </c>
    </row>
    <row r="3158" spans="1:10" ht="37.5" x14ac:dyDescent="0.35">
      <c r="A3158" s="311" t="s">
        <v>260</v>
      </c>
      <c r="B3158" s="313" t="s">
        <v>2396</v>
      </c>
      <c r="C3158" s="311" t="s">
        <v>200</v>
      </c>
      <c r="D3158" s="311" t="s">
        <v>2397</v>
      </c>
      <c r="E3158" s="463" t="s">
        <v>263</v>
      </c>
      <c r="F3158" s="463"/>
      <c r="G3158" s="312" t="s">
        <v>208</v>
      </c>
      <c r="H3158" s="315">
        <v>1.2434000000000001</v>
      </c>
      <c r="I3158" s="314">
        <v>6.38</v>
      </c>
      <c r="J3158" s="314">
        <v>7.9328919999999998</v>
      </c>
    </row>
    <row r="3159" spans="1:10" ht="25" x14ac:dyDescent="0.35">
      <c r="A3159" s="311" t="s">
        <v>260</v>
      </c>
      <c r="B3159" s="313" t="s">
        <v>2378</v>
      </c>
      <c r="C3159" s="311" t="s">
        <v>200</v>
      </c>
      <c r="D3159" s="311" t="s">
        <v>2379</v>
      </c>
      <c r="E3159" s="463" t="s">
        <v>263</v>
      </c>
      <c r="F3159" s="463"/>
      <c r="G3159" s="312" t="s">
        <v>226</v>
      </c>
      <c r="H3159" s="315">
        <v>9.4000000000000004E-3</v>
      </c>
      <c r="I3159" s="314">
        <v>6.18</v>
      </c>
      <c r="J3159" s="314">
        <v>5.8091999999999998E-2</v>
      </c>
    </row>
    <row r="3160" spans="1:10" x14ac:dyDescent="0.35">
      <c r="A3160" s="316"/>
      <c r="B3160" s="316"/>
      <c r="C3160" s="316"/>
      <c r="D3160" s="316"/>
      <c r="E3160" s="316" t="s">
        <v>275</v>
      </c>
      <c r="F3160" s="317">
        <v>2.17</v>
      </c>
      <c r="G3160" s="316" t="s">
        <v>276</v>
      </c>
      <c r="H3160" s="317">
        <v>0</v>
      </c>
      <c r="I3160" s="316" t="s">
        <v>277</v>
      </c>
      <c r="J3160" s="317">
        <v>2.17</v>
      </c>
    </row>
    <row r="3161" spans="1:10" x14ac:dyDescent="0.35">
      <c r="A3161" s="316"/>
      <c r="B3161" s="316"/>
      <c r="C3161" s="316"/>
      <c r="D3161" s="316"/>
      <c r="E3161" s="316" t="s">
        <v>278</v>
      </c>
      <c r="F3161" s="317">
        <v>2.31</v>
      </c>
      <c r="G3161" s="316"/>
      <c r="H3161" s="464" t="s">
        <v>279</v>
      </c>
      <c r="I3161" s="464"/>
      <c r="J3161" s="317">
        <v>13.44</v>
      </c>
    </row>
    <row r="3162" spans="1:10" ht="15" thickBot="1" x14ac:dyDescent="0.4">
      <c r="A3162" s="333"/>
      <c r="B3162" s="333"/>
      <c r="C3162" s="333"/>
      <c r="D3162" s="333"/>
      <c r="E3162" s="333"/>
      <c r="F3162" s="333"/>
      <c r="G3162" s="333"/>
      <c r="H3162" s="335"/>
      <c r="I3162" s="333"/>
      <c r="J3162" s="334"/>
    </row>
    <row r="3163" spans="1:10" ht="15" thickTop="1" x14ac:dyDescent="0.35">
      <c r="A3163" s="332"/>
      <c r="B3163" s="332"/>
      <c r="C3163" s="332"/>
      <c r="D3163" s="332"/>
      <c r="E3163" s="332"/>
      <c r="F3163" s="332"/>
      <c r="G3163" s="332"/>
      <c r="H3163" s="332"/>
      <c r="I3163" s="332"/>
      <c r="J3163" s="332"/>
    </row>
    <row r="3164" spans="1:10" x14ac:dyDescent="0.35">
      <c r="A3164" s="341" t="s">
        <v>1182</v>
      </c>
      <c r="B3164" s="342" t="s">
        <v>3</v>
      </c>
      <c r="C3164" s="341" t="s">
        <v>4</v>
      </c>
      <c r="D3164" s="341" t="s">
        <v>5</v>
      </c>
      <c r="E3164" s="457" t="s">
        <v>249</v>
      </c>
      <c r="F3164" s="457"/>
      <c r="G3164" s="343" t="s">
        <v>6</v>
      </c>
      <c r="H3164" s="342" t="s">
        <v>7</v>
      </c>
      <c r="I3164" s="342" t="s">
        <v>8</v>
      </c>
      <c r="J3164" s="342" t="s">
        <v>10</v>
      </c>
    </row>
    <row r="3165" spans="1:10" ht="26.5" customHeight="1" x14ac:dyDescent="0.35">
      <c r="A3165" s="344" t="s">
        <v>246</v>
      </c>
      <c r="B3165" s="345" t="s">
        <v>1183</v>
      </c>
      <c r="C3165" s="344" t="s">
        <v>214</v>
      </c>
      <c r="D3165" s="344" t="s">
        <v>1184</v>
      </c>
      <c r="E3165" s="458" t="s">
        <v>2376</v>
      </c>
      <c r="F3165" s="458"/>
      <c r="G3165" s="346" t="s">
        <v>226</v>
      </c>
      <c r="H3165" s="347">
        <v>1</v>
      </c>
      <c r="I3165" s="348">
        <v>146.81</v>
      </c>
      <c r="J3165" s="348">
        <v>146.81</v>
      </c>
    </row>
    <row r="3166" spans="1:10" ht="26.5" customHeight="1" x14ac:dyDescent="0.35">
      <c r="A3166" s="349" t="s">
        <v>251</v>
      </c>
      <c r="B3166" s="350" t="s">
        <v>1558</v>
      </c>
      <c r="C3166" s="349" t="s">
        <v>200</v>
      </c>
      <c r="D3166" s="349" t="s">
        <v>1559</v>
      </c>
      <c r="E3166" s="459" t="s">
        <v>254</v>
      </c>
      <c r="F3166" s="459"/>
      <c r="G3166" s="351" t="s">
        <v>201</v>
      </c>
      <c r="H3166" s="352">
        <v>1.4239999999999999</v>
      </c>
      <c r="I3166" s="353">
        <v>34.78</v>
      </c>
      <c r="J3166" s="353">
        <v>49.52</v>
      </c>
    </row>
    <row r="3167" spans="1:10" ht="26.5" customHeight="1" x14ac:dyDescent="0.35">
      <c r="A3167" s="349" t="s">
        <v>251</v>
      </c>
      <c r="B3167" s="350" t="s">
        <v>1560</v>
      </c>
      <c r="C3167" s="349" t="s">
        <v>200</v>
      </c>
      <c r="D3167" s="349" t="s">
        <v>1561</v>
      </c>
      <c r="E3167" s="459" t="s">
        <v>254</v>
      </c>
      <c r="F3167" s="459"/>
      <c r="G3167" s="351" t="s">
        <v>201</v>
      </c>
      <c r="H3167" s="352">
        <v>1.4239999999999999</v>
      </c>
      <c r="I3167" s="353">
        <v>27.11</v>
      </c>
      <c r="J3167" s="353">
        <v>38.6</v>
      </c>
    </row>
    <row r="3168" spans="1:10" ht="25" x14ac:dyDescent="0.35">
      <c r="A3168" s="356" t="s">
        <v>260</v>
      </c>
      <c r="B3168" s="357" t="s">
        <v>3045</v>
      </c>
      <c r="C3168" s="356" t="s">
        <v>200</v>
      </c>
      <c r="D3168" s="356" t="s">
        <v>3046</v>
      </c>
      <c r="E3168" s="475" t="s">
        <v>263</v>
      </c>
      <c r="F3168" s="475"/>
      <c r="G3168" s="358" t="s">
        <v>226</v>
      </c>
      <c r="H3168" s="359">
        <v>1</v>
      </c>
      <c r="I3168" s="360">
        <v>58.69</v>
      </c>
      <c r="J3168" s="360">
        <v>58.69</v>
      </c>
    </row>
    <row r="3169" spans="1:10" x14ac:dyDescent="0.35">
      <c r="A3169" s="354"/>
      <c r="B3169" s="354"/>
      <c r="C3169" s="354"/>
      <c r="D3169" s="354"/>
      <c r="E3169" s="354" t="s">
        <v>275</v>
      </c>
      <c r="F3169" s="355">
        <v>60.81</v>
      </c>
      <c r="G3169" s="354" t="s">
        <v>276</v>
      </c>
      <c r="H3169" s="355">
        <v>0</v>
      </c>
      <c r="I3169" s="354" t="s">
        <v>277</v>
      </c>
      <c r="J3169" s="355">
        <v>60.81</v>
      </c>
    </row>
    <row r="3170" spans="1:10" ht="14.5" customHeight="1" x14ac:dyDescent="0.35">
      <c r="A3170" s="354"/>
      <c r="B3170" s="354"/>
      <c r="C3170" s="354"/>
      <c r="D3170" s="354"/>
      <c r="E3170" s="354" t="s">
        <v>278</v>
      </c>
      <c r="F3170" s="355">
        <v>30.55</v>
      </c>
      <c r="G3170" s="354"/>
      <c r="H3170" s="460" t="s">
        <v>279</v>
      </c>
      <c r="I3170" s="460"/>
      <c r="J3170" s="355">
        <v>177.36</v>
      </c>
    </row>
    <row r="3171" spans="1:10" ht="15" thickBot="1" x14ac:dyDescent="0.4">
      <c r="A3171" s="333"/>
      <c r="B3171" s="333"/>
      <c r="C3171" s="333"/>
      <c r="D3171" s="333"/>
      <c r="E3171" s="333"/>
      <c r="F3171" s="333"/>
      <c r="G3171" s="333"/>
      <c r="H3171" s="335"/>
      <c r="I3171" s="333"/>
      <c r="J3171" s="334"/>
    </row>
    <row r="3172" spans="1:10" ht="15" thickTop="1" x14ac:dyDescent="0.35">
      <c r="A3172" s="332"/>
      <c r="B3172" s="332"/>
      <c r="C3172" s="332"/>
      <c r="D3172" s="332"/>
      <c r="E3172" s="332"/>
      <c r="F3172" s="332"/>
      <c r="G3172" s="332"/>
      <c r="H3172" s="332"/>
      <c r="I3172" s="332"/>
      <c r="J3172" s="332"/>
    </row>
    <row r="3173" spans="1:10" x14ac:dyDescent="0.35">
      <c r="A3173" s="341" t="s">
        <v>1185</v>
      </c>
      <c r="B3173" s="342" t="s">
        <v>3</v>
      </c>
      <c r="C3173" s="341" t="s">
        <v>4</v>
      </c>
      <c r="D3173" s="341" t="s">
        <v>5</v>
      </c>
      <c r="E3173" s="457" t="s">
        <v>249</v>
      </c>
      <c r="F3173" s="457"/>
      <c r="G3173" s="343" t="s">
        <v>6</v>
      </c>
      <c r="H3173" s="342" t="s">
        <v>7</v>
      </c>
      <c r="I3173" s="342" t="s">
        <v>8</v>
      </c>
      <c r="J3173" s="342" t="s">
        <v>10</v>
      </c>
    </row>
    <row r="3174" spans="1:10" ht="26.5" customHeight="1" x14ac:dyDescent="0.35">
      <c r="A3174" s="344" t="s">
        <v>246</v>
      </c>
      <c r="B3174" s="345" t="s">
        <v>1186</v>
      </c>
      <c r="C3174" s="344" t="s">
        <v>214</v>
      </c>
      <c r="D3174" s="344" t="s">
        <v>1187</v>
      </c>
      <c r="E3174" s="458" t="s">
        <v>2376</v>
      </c>
      <c r="F3174" s="458"/>
      <c r="G3174" s="346" t="s">
        <v>226</v>
      </c>
      <c r="H3174" s="347">
        <v>1</v>
      </c>
      <c r="I3174" s="348">
        <v>221.79</v>
      </c>
      <c r="J3174" s="348">
        <v>221.79</v>
      </c>
    </row>
    <row r="3175" spans="1:10" ht="26.5" customHeight="1" x14ac:dyDescent="0.35">
      <c r="A3175" s="349" t="s">
        <v>251</v>
      </c>
      <c r="B3175" s="350" t="s">
        <v>1558</v>
      </c>
      <c r="C3175" s="349" t="s">
        <v>200</v>
      </c>
      <c r="D3175" s="349" t="s">
        <v>1559</v>
      </c>
      <c r="E3175" s="459" t="s">
        <v>254</v>
      </c>
      <c r="F3175" s="459"/>
      <c r="G3175" s="351" t="s">
        <v>201</v>
      </c>
      <c r="H3175" s="352">
        <v>1.5469999999999999</v>
      </c>
      <c r="I3175" s="353">
        <v>34.78</v>
      </c>
      <c r="J3175" s="353">
        <v>53.8</v>
      </c>
    </row>
    <row r="3176" spans="1:10" ht="26.5" customHeight="1" x14ac:dyDescent="0.35">
      <c r="A3176" s="349" t="s">
        <v>251</v>
      </c>
      <c r="B3176" s="350" t="s">
        <v>1560</v>
      </c>
      <c r="C3176" s="349" t="s">
        <v>200</v>
      </c>
      <c r="D3176" s="349" t="s">
        <v>1561</v>
      </c>
      <c r="E3176" s="459" t="s">
        <v>254</v>
      </c>
      <c r="F3176" s="459"/>
      <c r="G3176" s="351" t="s">
        <v>201</v>
      </c>
      <c r="H3176" s="352">
        <v>1.5469999999999999</v>
      </c>
      <c r="I3176" s="353">
        <v>27.11</v>
      </c>
      <c r="J3176" s="353">
        <v>41.93</v>
      </c>
    </row>
    <row r="3177" spans="1:10" ht="50" x14ac:dyDescent="0.35">
      <c r="A3177" s="356" t="s">
        <v>260</v>
      </c>
      <c r="B3177" s="357" t="s">
        <v>3047</v>
      </c>
      <c r="C3177" s="356" t="s">
        <v>200</v>
      </c>
      <c r="D3177" s="356" t="s">
        <v>3048</v>
      </c>
      <c r="E3177" s="475" t="s">
        <v>263</v>
      </c>
      <c r="F3177" s="475"/>
      <c r="G3177" s="358" t="s">
        <v>226</v>
      </c>
      <c r="H3177" s="359">
        <v>1</v>
      </c>
      <c r="I3177" s="360">
        <v>126.06</v>
      </c>
      <c r="J3177" s="360">
        <v>126.06</v>
      </c>
    </row>
    <row r="3178" spans="1:10" x14ac:dyDescent="0.35">
      <c r="A3178" s="354"/>
      <c r="B3178" s="354"/>
      <c r="C3178" s="354"/>
      <c r="D3178" s="354"/>
      <c r="E3178" s="354" t="s">
        <v>275</v>
      </c>
      <c r="F3178" s="355">
        <v>66.06</v>
      </c>
      <c r="G3178" s="354" t="s">
        <v>276</v>
      </c>
      <c r="H3178" s="355">
        <v>0</v>
      </c>
      <c r="I3178" s="354" t="s">
        <v>277</v>
      </c>
      <c r="J3178" s="355">
        <v>66.06</v>
      </c>
    </row>
    <row r="3179" spans="1:10" ht="14.5" customHeight="1" x14ac:dyDescent="0.35">
      <c r="A3179" s="354"/>
      <c r="B3179" s="354"/>
      <c r="C3179" s="354"/>
      <c r="D3179" s="354"/>
      <c r="E3179" s="354" t="s">
        <v>278</v>
      </c>
      <c r="F3179" s="355">
        <v>46.15</v>
      </c>
      <c r="G3179" s="354"/>
      <c r="H3179" s="460" t="s">
        <v>279</v>
      </c>
      <c r="I3179" s="460"/>
      <c r="J3179" s="355">
        <v>267.94</v>
      </c>
    </row>
    <row r="3180" spans="1:10" ht="15" thickBot="1" x14ac:dyDescent="0.4">
      <c r="A3180" s="333"/>
      <c r="B3180" s="333"/>
      <c r="C3180" s="333"/>
      <c r="D3180" s="333"/>
      <c r="E3180" s="333"/>
      <c r="F3180" s="333"/>
      <c r="G3180" s="333"/>
      <c r="H3180" s="335"/>
      <c r="I3180" s="333"/>
      <c r="J3180" s="334"/>
    </row>
    <row r="3181" spans="1:10" ht="15" thickTop="1" x14ac:dyDescent="0.35">
      <c r="A3181" s="332"/>
      <c r="B3181" s="332"/>
      <c r="C3181" s="332"/>
      <c r="D3181" s="332"/>
      <c r="E3181" s="332"/>
      <c r="F3181" s="332"/>
      <c r="G3181" s="332"/>
      <c r="H3181" s="332"/>
      <c r="I3181" s="332"/>
      <c r="J3181" s="332"/>
    </row>
    <row r="3182" spans="1:10" x14ac:dyDescent="0.35">
      <c r="A3182" s="298" t="s">
        <v>1188</v>
      </c>
      <c r="B3182" s="300" t="s">
        <v>3</v>
      </c>
      <c r="C3182" s="298" t="s">
        <v>4</v>
      </c>
      <c r="D3182" s="298" t="s">
        <v>5</v>
      </c>
      <c r="E3182" s="461" t="s">
        <v>249</v>
      </c>
      <c r="F3182" s="461"/>
      <c r="G3182" s="299" t="s">
        <v>6</v>
      </c>
      <c r="H3182" s="300" t="s">
        <v>7</v>
      </c>
      <c r="I3182" s="300" t="s">
        <v>8</v>
      </c>
      <c r="J3182" s="300" t="s">
        <v>10</v>
      </c>
    </row>
    <row r="3183" spans="1:10" ht="37.5" x14ac:dyDescent="0.35">
      <c r="A3183" s="301" t="s">
        <v>246</v>
      </c>
      <c r="B3183" s="303" t="s">
        <v>1189</v>
      </c>
      <c r="C3183" s="301" t="s">
        <v>200</v>
      </c>
      <c r="D3183" s="301" t="s">
        <v>1190</v>
      </c>
      <c r="E3183" s="462" t="s">
        <v>1623</v>
      </c>
      <c r="F3183" s="462"/>
      <c r="G3183" s="302" t="s">
        <v>226</v>
      </c>
      <c r="H3183" s="305">
        <v>1</v>
      </c>
      <c r="I3183" s="304">
        <v>49.06</v>
      </c>
      <c r="J3183" s="304">
        <v>49.06</v>
      </c>
    </row>
    <row r="3184" spans="1:10" ht="37.5" x14ac:dyDescent="0.35">
      <c r="A3184" s="306" t="s">
        <v>251</v>
      </c>
      <c r="B3184" s="308" t="s">
        <v>2398</v>
      </c>
      <c r="C3184" s="306" t="s">
        <v>200</v>
      </c>
      <c r="D3184" s="306" t="s">
        <v>2399</v>
      </c>
      <c r="E3184" s="465" t="s">
        <v>1623</v>
      </c>
      <c r="F3184" s="465"/>
      <c r="G3184" s="307" t="s">
        <v>226</v>
      </c>
      <c r="H3184" s="310">
        <v>1</v>
      </c>
      <c r="I3184" s="309">
        <v>38.07</v>
      </c>
      <c r="J3184" s="309">
        <v>38.07</v>
      </c>
    </row>
    <row r="3185" spans="1:10" ht="50" x14ac:dyDescent="0.35">
      <c r="A3185" s="306" t="s">
        <v>251</v>
      </c>
      <c r="B3185" s="308" t="s">
        <v>2400</v>
      </c>
      <c r="C3185" s="306" t="s">
        <v>200</v>
      </c>
      <c r="D3185" s="306" t="s">
        <v>2401</v>
      </c>
      <c r="E3185" s="465" t="s">
        <v>1623</v>
      </c>
      <c r="F3185" s="465"/>
      <c r="G3185" s="307" t="s">
        <v>226</v>
      </c>
      <c r="H3185" s="310">
        <v>1</v>
      </c>
      <c r="I3185" s="309">
        <v>10.99</v>
      </c>
      <c r="J3185" s="309">
        <v>10.99</v>
      </c>
    </row>
    <row r="3186" spans="1:10" x14ac:dyDescent="0.35">
      <c r="A3186" s="316"/>
      <c r="B3186" s="316"/>
      <c r="C3186" s="316"/>
      <c r="D3186" s="316"/>
      <c r="E3186" s="316" t="s">
        <v>275</v>
      </c>
      <c r="F3186" s="317">
        <v>22.62</v>
      </c>
      <c r="G3186" s="316" t="s">
        <v>276</v>
      </c>
      <c r="H3186" s="317">
        <v>0</v>
      </c>
      <c r="I3186" s="316" t="s">
        <v>277</v>
      </c>
      <c r="J3186" s="317">
        <v>22.62</v>
      </c>
    </row>
    <row r="3187" spans="1:10" x14ac:dyDescent="0.35">
      <c r="A3187" s="316"/>
      <c r="B3187" s="316"/>
      <c r="C3187" s="316"/>
      <c r="D3187" s="316"/>
      <c r="E3187" s="316" t="s">
        <v>278</v>
      </c>
      <c r="F3187" s="317">
        <v>10.199999999999999</v>
      </c>
      <c r="G3187" s="316"/>
      <c r="H3187" s="464" t="s">
        <v>279</v>
      </c>
      <c r="I3187" s="464"/>
      <c r="J3187" s="317">
        <v>59.26</v>
      </c>
    </row>
    <row r="3188" spans="1:10" ht="15" thickBot="1" x14ac:dyDescent="0.4">
      <c r="A3188" s="333"/>
      <c r="B3188" s="333"/>
      <c r="C3188" s="333"/>
      <c r="D3188" s="333"/>
      <c r="E3188" s="333"/>
      <c r="F3188" s="333"/>
      <c r="G3188" s="333"/>
      <c r="H3188" s="335"/>
      <c r="I3188" s="333"/>
      <c r="J3188" s="334"/>
    </row>
    <row r="3189" spans="1:10" ht="15" thickTop="1" x14ac:dyDescent="0.35">
      <c r="A3189" s="332"/>
      <c r="B3189" s="332"/>
      <c r="C3189" s="332"/>
      <c r="D3189" s="332"/>
      <c r="E3189" s="332"/>
      <c r="F3189" s="332"/>
      <c r="G3189" s="332"/>
      <c r="H3189" s="332"/>
      <c r="I3189" s="332"/>
      <c r="J3189" s="332"/>
    </row>
    <row r="3190" spans="1:10" x14ac:dyDescent="0.35">
      <c r="A3190" s="298" t="s">
        <v>1191</v>
      </c>
      <c r="B3190" s="300" t="s">
        <v>3</v>
      </c>
      <c r="C3190" s="298" t="s">
        <v>4</v>
      </c>
      <c r="D3190" s="298" t="s">
        <v>5</v>
      </c>
      <c r="E3190" s="461" t="s">
        <v>249</v>
      </c>
      <c r="F3190" s="461"/>
      <c r="G3190" s="299" t="s">
        <v>6</v>
      </c>
      <c r="H3190" s="300" t="s">
        <v>7</v>
      </c>
      <c r="I3190" s="300" t="s">
        <v>8</v>
      </c>
      <c r="J3190" s="300" t="s">
        <v>10</v>
      </c>
    </row>
    <row r="3191" spans="1:10" ht="37.5" x14ac:dyDescent="0.35">
      <c r="A3191" s="301" t="s">
        <v>246</v>
      </c>
      <c r="B3191" s="303" t="s">
        <v>1192</v>
      </c>
      <c r="C3191" s="301" t="s">
        <v>200</v>
      </c>
      <c r="D3191" s="301" t="s">
        <v>1193</v>
      </c>
      <c r="E3191" s="462" t="s">
        <v>1623</v>
      </c>
      <c r="F3191" s="462"/>
      <c r="G3191" s="302" t="s">
        <v>226</v>
      </c>
      <c r="H3191" s="305">
        <v>1</v>
      </c>
      <c r="I3191" s="304">
        <v>36.81</v>
      </c>
      <c r="J3191" s="304">
        <v>36.81</v>
      </c>
    </row>
    <row r="3192" spans="1:10" ht="50" x14ac:dyDescent="0.35">
      <c r="A3192" s="306" t="s">
        <v>251</v>
      </c>
      <c r="B3192" s="308" t="s">
        <v>2400</v>
      </c>
      <c r="C3192" s="306" t="s">
        <v>200</v>
      </c>
      <c r="D3192" s="306" t="s">
        <v>2401</v>
      </c>
      <c r="E3192" s="465" t="s">
        <v>1623</v>
      </c>
      <c r="F3192" s="465"/>
      <c r="G3192" s="307" t="s">
        <v>226</v>
      </c>
      <c r="H3192" s="310">
        <v>1</v>
      </c>
      <c r="I3192" s="309">
        <v>10.99</v>
      </c>
      <c r="J3192" s="309">
        <v>10.99</v>
      </c>
    </row>
    <row r="3193" spans="1:10" ht="37.5" x14ac:dyDescent="0.35">
      <c r="A3193" s="306" t="s">
        <v>251</v>
      </c>
      <c r="B3193" s="308" t="s">
        <v>2402</v>
      </c>
      <c r="C3193" s="306" t="s">
        <v>200</v>
      </c>
      <c r="D3193" s="306" t="s">
        <v>2403</v>
      </c>
      <c r="E3193" s="465" t="s">
        <v>1623</v>
      </c>
      <c r="F3193" s="465"/>
      <c r="G3193" s="307" t="s">
        <v>226</v>
      </c>
      <c r="H3193" s="310">
        <v>1</v>
      </c>
      <c r="I3193" s="309">
        <v>25.82</v>
      </c>
      <c r="J3193" s="309">
        <v>25.82</v>
      </c>
    </row>
    <row r="3194" spans="1:10" x14ac:dyDescent="0.35">
      <c r="A3194" s="316"/>
      <c r="B3194" s="316"/>
      <c r="C3194" s="316"/>
      <c r="D3194" s="316"/>
      <c r="E3194" s="316" t="s">
        <v>275</v>
      </c>
      <c r="F3194" s="317">
        <v>18.989999999999998</v>
      </c>
      <c r="G3194" s="316" t="s">
        <v>276</v>
      </c>
      <c r="H3194" s="317">
        <v>0</v>
      </c>
      <c r="I3194" s="316" t="s">
        <v>277</v>
      </c>
      <c r="J3194" s="317">
        <v>18.989999999999998</v>
      </c>
    </row>
    <row r="3195" spans="1:10" x14ac:dyDescent="0.35">
      <c r="A3195" s="316"/>
      <c r="B3195" s="316"/>
      <c r="C3195" s="316"/>
      <c r="D3195" s="316"/>
      <c r="E3195" s="316" t="s">
        <v>278</v>
      </c>
      <c r="F3195" s="317">
        <v>7.66</v>
      </c>
      <c r="G3195" s="316"/>
      <c r="H3195" s="464" t="s">
        <v>279</v>
      </c>
      <c r="I3195" s="464"/>
      <c r="J3195" s="317">
        <v>44.47</v>
      </c>
    </row>
    <row r="3196" spans="1:10" ht="15" thickBot="1" x14ac:dyDescent="0.4">
      <c r="A3196" s="333"/>
      <c r="B3196" s="333"/>
      <c r="C3196" s="333"/>
      <c r="D3196" s="333"/>
      <c r="E3196" s="333"/>
      <c r="F3196" s="333"/>
      <c r="G3196" s="333"/>
      <c r="H3196" s="335"/>
      <c r="I3196" s="333"/>
      <c r="J3196" s="334"/>
    </row>
    <row r="3197" spans="1:10" ht="15" thickTop="1" x14ac:dyDescent="0.35">
      <c r="A3197" s="332"/>
      <c r="B3197" s="332"/>
      <c r="C3197" s="332"/>
      <c r="D3197" s="332"/>
      <c r="E3197" s="332"/>
      <c r="F3197" s="332"/>
      <c r="G3197" s="332"/>
      <c r="H3197" s="332"/>
      <c r="I3197" s="332"/>
      <c r="J3197" s="332"/>
    </row>
    <row r="3198" spans="1:10" x14ac:dyDescent="0.35">
      <c r="A3198" s="298" t="s">
        <v>1194</v>
      </c>
      <c r="B3198" s="300" t="s">
        <v>3</v>
      </c>
      <c r="C3198" s="298" t="s">
        <v>4</v>
      </c>
      <c r="D3198" s="298" t="s">
        <v>5</v>
      </c>
      <c r="E3198" s="461" t="s">
        <v>249</v>
      </c>
      <c r="F3198" s="461"/>
      <c r="G3198" s="299" t="s">
        <v>6</v>
      </c>
      <c r="H3198" s="300" t="s">
        <v>7</v>
      </c>
      <c r="I3198" s="300" t="s">
        <v>8</v>
      </c>
      <c r="J3198" s="300" t="s">
        <v>10</v>
      </c>
    </row>
    <row r="3199" spans="1:10" ht="50" x14ac:dyDescent="0.35">
      <c r="A3199" s="301" t="s">
        <v>246</v>
      </c>
      <c r="B3199" s="303" t="s">
        <v>1195</v>
      </c>
      <c r="C3199" s="301" t="s">
        <v>200</v>
      </c>
      <c r="D3199" s="301" t="s">
        <v>1196</v>
      </c>
      <c r="E3199" s="462" t="s">
        <v>1623</v>
      </c>
      <c r="F3199" s="462"/>
      <c r="G3199" s="302" t="s">
        <v>226</v>
      </c>
      <c r="H3199" s="305">
        <v>1</v>
      </c>
      <c r="I3199" s="304">
        <v>52.04</v>
      </c>
      <c r="J3199" s="304">
        <v>52.04</v>
      </c>
    </row>
    <row r="3200" spans="1:10" ht="50" x14ac:dyDescent="0.35">
      <c r="A3200" s="306" t="s">
        <v>251</v>
      </c>
      <c r="B3200" s="308" t="s">
        <v>2400</v>
      </c>
      <c r="C3200" s="306" t="s">
        <v>200</v>
      </c>
      <c r="D3200" s="306" t="s">
        <v>2401</v>
      </c>
      <c r="E3200" s="465" t="s">
        <v>1623</v>
      </c>
      <c r="F3200" s="465"/>
      <c r="G3200" s="307" t="s">
        <v>226</v>
      </c>
      <c r="H3200" s="310">
        <v>1</v>
      </c>
      <c r="I3200" s="309">
        <v>10.99</v>
      </c>
      <c r="J3200" s="309">
        <v>10.99</v>
      </c>
    </row>
    <row r="3201" spans="1:10" ht="50" x14ac:dyDescent="0.35">
      <c r="A3201" s="306" t="s">
        <v>251</v>
      </c>
      <c r="B3201" s="308" t="s">
        <v>2404</v>
      </c>
      <c r="C3201" s="306" t="s">
        <v>200</v>
      </c>
      <c r="D3201" s="306" t="s">
        <v>2405</v>
      </c>
      <c r="E3201" s="465" t="s">
        <v>1623</v>
      </c>
      <c r="F3201" s="465"/>
      <c r="G3201" s="307" t="s">
        <v>226</v>
      </c>
      <c r="H3201" s="310">
        <v>1</v>
      </c>
      <c r="I3201" s="309">
        <v>41.05</v>
      </c>
      <c r="J3201" s="309">
        <v>41.05</v>
      </c>
    </row>
    <row r="3202" spans="1:10" x14ac:dyDescent="0.35">
      <c r="A3202" s="316"/>
      <c r="B3202" s="316"/>
      <c r="C3202" s="316"/>
      <c r="D3202" s="316"/>
      <c r="E3202" s="316" t="s">
        <v>275</v>
      </c>
      <c r="F3202" s="317">
        <v>26.21</v>
      </c>
      <c r="G3202" s="316" t="s">
        <v>276</v>
      </c>
      <c r="H3202" s="317">
        <v>0</v>
      </c>
      <c r="I3202" s="316" t="s">
        <v>277</v>
      </c>
      <c r="J3202" s="317">
        <v>26.21</v>
      </c>
    </row>
    <row r="3203" spans="1:10" x14ac:dyDescent="0.35">
      <c r="A3203" s="316"/>
      <c r="B3203" s="316"/>
      <c r="C3203" s="316"/>
      <c r="D3203" s="316"/>
      <c r="E3203" s="316" t="s">
        <v>278</v>
      </c>
      <c r="F3203" s="317">
        <v>10.82</v>
      </c>
      <c r="G3203" s="316"/>
      <c r="H3203" s="464" t="s">
        <v>279</v>
      </c>
      <c r="I3203" s="464"/>
      <c r="J3203" s="317">
        <v>62.86</v>
      </c>
    </row>
    <row r="3204" spans="1:10" ht="15" thickBot="1" x14ac:dyDescent="0.4">
      <c r="A3204" s="333"/>
      <c r="B3204" s="333"/>
      <c r="C3204" s="333"/>
      <c r="D3204" s="333"/>
      <c r="E3204" s="333"/>
      <c r="F3204" s="333"/>
      <c r="G3204" s="333"/>
      <c r="H3204" s="335"/>
      <c r="I3204" s="333"/>
      <c r="J3204" s="334"/>
    </row>
    <row r="3205" spans="1:10" ht="15" thickTop="1" x14ac:dyDescent="0.35">
      <c r="A3205" s="332"/>
      <c r="B3205" s="332"/>
      <c r="C3205" s="332"/>
      <c r="D3205" s="332"/>
      <c r="E3205" s="332"/>
      <c r="F3205" s="332"/>
      <c r="G3205" s="332"/>
      <c r="H3205" s="332"/>
      <c r="I3205" s="332"/>
      <c r="J3205" s="332"/>
    </row>
    <row r="3206" spans="1:10" x14ac:dyDescent="0.35">
      <c r="A3206" s="298" t="s">
        <v>1197</v>
      </c>
      <c r="B3206" s="300" t="s">
        <v>3</v>
      </c>
      <c r="C3206" s="298" t="s">
        <v>4</v>
      </c>
      <c r="D3206" s="298" t="s">
        <v>5</v>
      </c>
      <c r="E3206" s="461" t="s">
        <v>249</v>
      </c>
      <c r="F3206" s="461"/>
      <c r="G3206" s="299" t="s">
        <v>6</v>
      </c>
      <c r="H3206" s="300" t="s">
        <v>7</v>
      </c>
      <c r="I3206" s="300" t="s">
        <v>8</v>
      </c>
      <c r="J3206" s="300" t="s">
        <v>10</v>
      </c>
    </row>
    <row r="3207" spans="1:10" ht="37.5" x14ac:dyDescent="0.35">
      <c r="A3207" s="301" t="s">
        <v>246</v>
      </c>
      <c r="B3207" s="303" t="s">
        <v>1198</v>
      </c>
      <c r="C3207" s="301" t="s">
        <v>200</v>
      </c>
      <c r="D3207" s="301" t="s">
        <v>1199</v>
      </c>
      <c r="E3207" s="462" t="s">
        <v>1623</v>
      </c>
      <c r="F3207" s="462"/>
      <c r="G3207" s="302" t="s">
        <v>226</v>
      </c>
      <c r="H3207" s="305">
        <v>1</v>
      </c>
      <c r="I3207" s="304">
        <v>30.1</v>
      </c>
      <c r="J3207" s="304">
        <v>30.1</v>
      </c>
    </row>
    <row r="3208" spans="1:10" ht="37.5" x14ac:dyDescent="0.35">
      <c r="A3208" s="306" t="s">
        <v>251</v>
      </c>
      <c r="B3208" s="308" t="s">
        <v>1216</v>
      </c>
      <c r="C3208" s="306" t="s">
        <v>200</v>
      </c>
      <c r="D3208" s="306" t="s">
        <v>1217</v>
      </c>
      <c r="E3208" s="465" t="s">
        <v>1623</v>
      </c>
      <c r="F3208" s="465"/>
      <c r="G3208" s="307" t="s">
        <v>226</v>
      </c>
      <c r="H3208" s="310">
        <v>1</v>
      </c>
      <c r="I3208" s="309">
        <v>19.11</v>
      </c>
      <c r="J3208" s="309">
        <v>19.11</v>
      </c>
    </row>
    <row r="3209" spans="1:10" ht="50" x14ac:dyDescent="0.35">
      <c r="A3209" s="306" t="s">
        <v>251</v>
      </c>
      <c r="B3209" s="308" t="s">
        <v>2400</v>
      </c>
      <c r="C3209" s="306" t="s">
        <v>200</v>
      </c>
      <c r="D3209" s="306" t="s">
        <v>2401</v>
      </c>
      <c r="E3209" s="465" t="s">
        <v>1623</v>
      </c>
      <c r="F3209" s="465"/>
      <c r="G3209" s="307" t="s">
        <v>226</v>
      </c>
      <c r="H3209" s="310">
        <v>1</v>
      </c>
      <c r="I3209" s="309">
        <v>10.99</v>
      </c>
      <c r="J3209" s="309">
        <v>10.99</v>
      </c>
    </row>
    <row r="3210" spans="1:10" x14ac:dyDescent="0.35">
      <c r="A3210" s="316"/>
      <c r="B3210" s="316"/>
      <c r="C3210" s="316"/>
      <c r="D3210" s="316"/>
      <c r="E3210" s="316" t="s">
        <v>275</v>
      </c>
      <c r="F3210" s="317">
        <v>15.36</v>
      </c>
      <c r="G3210" s="316" t="s">
        <v>276</v>
      </c>
      <c r="H3210" s="317">
        <v>0</v>
      </c>
      <c r="I3210" s="316" t="s">
        <v>277</v>
      </c>
      <c r="J3210" s="317">
        <v>15.36</v>
      </c>
    </row>
    <row r="3211" spans="1:10" x14ac:dyDescent="0.35">
      <c r="A3211" s="316"/>
      <c r="B3211" s="316"/>
      <c r="C3211" s="316"/>
      <c r="D3211" s="316"/>
      <c r="E3211" s="316" t="s">
        <v>278</v>
      </c>
      <c r="F3211" s="317">
        <v>6.26</v>
      </c>
      <c r="G3211" s="316"/>
      <c r="H3211" s="464" t="s">
        <v>279</v>
      </c>
      <c r="I3211" s="464"/>
      <c r="J3211" s="317">
        <v>36.36</v>
      </c>
    </row>
    <row r="3212" spans="1:10" ht="15" thickBot="1" x14ac:dyDescent="0.4">
      <c r="A3212" s="333"/>
      <c r="B3212" s="333"/>
      <c r="C3212" s="333"/>
      <c r="D3212" s="333"/>
      <c r="E3212" s="333"/>
      <c r="F3212" s="333"/>
      <c r="G3212" s="333"/>
      <c r="H3212" s="335"/>
      <c r="I3212" s="333"/>
      <c r="J3212" s="334"/>
    </row>
    <row r="3213" spans="1:10" ht="15" thickTop="1" x14ac:dyDescent="0.35">
      <c r="A3213" s="332"/>
      <c r="B3213" s="332"/>
      <c r="C3213" s="332"/>
      <c r="D3213" s="332"/>
      <c r="E3213" s="332"/>
      <c r="F3213" s="332"/>
      <c r="G3213" s="332"/>
      <c r="H3213" s="332"/>
      <c r="I3213" s="332"/>
      <c r="J3213" s="332"/>
    </row>
    <row r="3214" spans="1:10" x14ac:dyDescent="0.35">
      <c r="A3214" s="341" t="s">
        <v>1200</v>
      </c>
      <c r="B3214" s="342" t="s">
        <v>3</v>
      </c>
      <c r="C3214" s="341" t="s">
        <v>4</v>
      </c>
      <c r="D3214" s="341" t="s">
        <v>5</v>
      </c>
      <c r="E3214" s="457" t="s">
        <v>249</v>
      </c>
      <c r="F3214" s="457"/>
      <c r="G3214" s="343" t="s">
        <v>6</v>
      </c>
      <c r="H3214" s="342" t="s">
        <v>7</v>
      </c>
      <c r="I3214" s="342" t="s">
        <v>8</v>
      </c>
      <c r="J3214" s="342" t="s">
        <v>10</v>
      </c>
    </row>
    <row r="3215" spans="1:10" ht="26.5" customHeight="1" x14ac:dyDescent="0.35">
      <c r="A3215" s="344" t="s">
        <v>246</v>
      </c>
      <c r="B3215" s="345" t="s">
        <v>1201</v>
      </c>
      <c r="C3215" s="344" t="s">
        <v>214</v>
      </c>
      <c r="D3215" s="344" t="s">
        <v>1202</v>
      </c>
      <c r="E3215" s="458" t="s">
        <v>2376</v>
      </c>
      <c r="F3215" s="458"/>
      <c r="G3215" s="346" t="s">
        <v>226</v>
      </c>
      <c r="H3215" s="347">
        <v>1</v>
      </c>
      <c r="I3215" s="348">
        <v>20.22</v>
      </c>
      <c r="J3215" s="348">
        <v>20.22</v>
      </c>
    </row>
    <row r="3216" spans="1:10" ht="26.5" customHeight="1" x14ac:dyDescent="0.35">
      <c r="A3216" s="349" t="s">
        <v>251</v>
      </c>
      <c r="B3216" s="350" t="s">
        <v>1558</v>
      </c>
      <c r="C3216" s="349" t="s">
        <v>200</v>
      </c>
      <c r="D3216" s="349" t="s">
        <v>1559</v>
      </c>
      <c r="E3216" s="459" t="s">
        <v>254</v>
      </c>
      <c r="F3216" s="459"/>
      <c r="G3216" s="351" t="s">
        <v>201</v>
      </c>
      <c r="H3216" s="352">
        <v>0.20399999999999999</v>
      </c>
      <c r="I3216" s="353">
        <v>34.78</v>
      </c>
      <c r="J3216" s="353">
        <v>7.09</v>
      </c>
    </row>
    <row r="3217" spans="1:10" ht="26.5" customHeight="1" x14ac:dyDescent="0.35">
      <c r="A3217" s="349" t="s">
        <v>251</v>
      </c>
      <c r="B3217" s="350" t="s">
        <v>1560</v>
      </c>
      <c r="C3217" s="349" t="s">
        <v>200</v>
      </c>
      <c r="D3217" s="349" t="s">
        <v>1561</v>
      </c>
      <c r="E3217" s="459" t="s">
        <v>254</v>
      </c>
      <c r="F3217" s="459"/>
      <c r="G3217" s="351" t="s">
        <v>201</v>
      </c>
      <c r="H3217" s="352">
        <v>0.20399999999999999</v>
      </c>
      <c r="I3217" s="353">
        <v>27.11</v>
      </c>
      <c r="J3217" s="353">
        <v>5.53</v>
      </c>
    </row>
    <row r="3218" spans="1:10" ht="25" x14ac:dyDescent="0.35">
      <c r="A3218" s="356" t="s">
        <v>260</v>
      </c>
      <c r="B3218" s="357" t="s">
        <v>3049</v>
      </c>
      <c r="C3218" s="356" t="s">
        <v>200</v>
      </c>
      <c r="D3218" s="356" t="s">
        <v>3050</v>
      </c>
      <c r="E3218" s="475" t="s">
        <v>263</v>
      </c>
      <c r="F3218" s="475"/>
      <c r="G3218" s="358" t="s">
        <v>226</v>
      </c>
      <c r="H3218" s="359">
        <v>1</v>
      </c>
      <c r="I3218" s="360">
        <v>7.6</v>
      </c>
      <c r="J3218" s="360">
        <v>7.6</v>
      </c>
    </row>
    <row r="3219" spans="1:10" x14ac:dyDescent="0.35">
      <c r="A3219" s="354"/>
      <c r="B3219" s="354"/>
      <c r="C3219" s="354"/>
      <c r="D3219" s="354"/>
      <c r="E3219" s="354" t="s">
        <v>275</v>
      </c>
      <c r="F3219" s="355">
        <v>8.6999999999999993</v>
      </c>
      <c r="G3219" s="354" t="s">
        <v>276</v>
      </c>
      <c r="H3219" s="355">
        <v>0</v>
      </c>
      <c r="I3219" s="354" t="s">
        <v>277</v>
      </c>
      <c r="J3219" s="355">
        <v>8.6999999999999993</v>
      </c>
    </row>
    <row r="3220" spans="1:10" ht="14.5" customHeight="1" x14ac:dyDescent="0.35">
      <c r="A3220" s="354"/>
      <c r="B3220" s="354"/>
      <c r="C3220" s="354"/>
      <c r="D3220" s="354"/>
      <c r="E3220" s="354" t="s">
        <v>278</v>
      </c>
      <c r="F3220" s="355">
        <v>4.2</v>
      </c>
      <c r="G3220" s="354"/>
      <c r="H3220" s="460" t="s">
        <v>279</v>
      </c>
      <c r="I3220" s="460"/>
      <c r="J3220" s="355">
        <v>24.42</v>
      </c>
    </row>
    <row r="3221" spans="1:10" ht="15" thickBot="1" x14ac:dyDescent="0.4">
      <c r="A3221" s="333"/>
      <c r="B3221" s="333"/>
      <c r="C3221" s="333"/>
      <c r="D3221" s="333"/>
      <c r="E3221" s="333"/>
      <c r="F3221" s="333"/>
      <c r="G3221" s="333"/>
      <c r="H3221" s="335"/>
      <c r="I3221" s="333"/>
      <c r="J3221" s="334"/>
    </row>
    <row r="3222" spans="1:10" ht="15" thickTop="1" x14ac:dyDescent="0.35">
      <c r="A3222" s="332"/>
      <c r="B3222" s="332"/>
      <c r="C3222" s="332"/>
      <c r="D3222" s="332"/>
      <c r="E3222" s="332"/>
      <c r="F3222" s="332"/>
      <c r="G3222" s="332"/>
      <c r="H3222" s="332"/>
      <c r="I3222" s="332"/>
      <c r="J3222" s="332"/>
    </row>
    <row r="3223" spans="1:10" x14ac:dyDescent="0.35">
      <c r="A3223" s="298" t="s">
        <v>1203</v>
      </c>
      <c r="B3223" s="300" t="s">
        <v>3</v>
      </c>
      <c r="C3223" s="298" t="s">
        <v>4</v>
      </c>
      <c r="D3223" s="298" t="s">
        <v>5</v>
      </c>
      <c r="E3223" s="461" t="s">
        <v>249</v>
      </c>
      <c r="F3223" s="461"/>
      <c r="G3223" s="299" t="s">
        <v>6</v>
      </c>
      <c r="H3223" s="300" t="s">
        <v>7</v>
      </c>
      <c r="I3223" s="300" t="s">
        <v>8</v>
      </c>
      <c r="J3223" s="300" t="s">
        <v>10</v>
      </c>
    </row>
    <row r="3224" spans="1:10" ht="25" x14ac:dyDescent="0.35">
      <c r="A3224" s="301" t="s">
        <v>246</v>
      </c>
      <c r="B3224" s="303" t="s">
        <v>1204</v>
      </c>
      <c r="C3224" s="301" t="s">
        <v>214</v>
      </c>
      <c r="D3224" s="301" t="s">
        <v>1205</v>
      </c>
      <c r="E3224" s="462" t="s">
        <v>2376</v>
      </c>
      <c r="F3224" s="462"/>
      <c r="G3224" s="302" t="s">
        <v>226</v>
      </c>
      <c r="H3224" s="305">
        <v>1</v>
      </c>
      <c r="I3224" s="304">
        <v>10.92</v>
      </c>
      <c r="J3224" s="304">
        <v>10.92</v>
      </c>
    </row>
    <row r="3225" spans="1:10" ht="25" x14ac:dyDescent="0.35">
      <c r="A3225" s="306" t="s">
        <v>251</v>
      </c>
      <c r="B3225" s="308" t="s">
        <v>1558</v>
      </c>
      <c r="C3225" s="306" t="s">
        <v>200</v>
      </c>
      <c r="D3225" s="306" t="s">
        <v>1559</v>
      </c>
      <c r="E3225" s="465" t="s">
        <v>254</v>
      </c>
      <c r="F3225" s="465"/>
      <c r="G3225" s="307" t="s">
        <v>201</v>
      </c>
      <c r="H3225" s="310">
        <v>4.9000000000000002E-2</v>
      </c>
      <c r="I3225" s="309">
        <v>34.78</v>
      </c>
      <c r="J3225" s="309">
        <v>1.7</v>
      </c>
    </row>
    <row r="3226" spans="1:10" ht="25" x14ac:dyDescent="0.35">
      <c r="A3226" s="306" t="s">
        <v>251</v>
      </c>
      <c r="B3226" s="308" t="s">
        <v>1560</v>
      </c>
      <c r="C3226" s="306" t="s">
        <v>200</v>
      </c>
      <c r="D3226" s="306" t="s">
        <v>1561</v>
      </c>
      <c r="E3226" s="465" t="s">
        <v>254</v>
      </c>
      <c r="F3226" s="465"/>
      <c r="G3226" s="307" t="s">
        <v>201</v>
      </c>
      <c r="H3226" s="310">
        <v>4.9000000000000002E-2</v>
      </c>
      <c r="I3226" s="309">
        <v>27.11</v>
      </c>
      <c r="J3226" s="309">
        <v>1.32</v>
      </c>
    </row>
    <row r="3227" spans="1:10" x14ac:dyDescent="0.35">
      <c r="A3227" s="311" t="s">
        <v>260</v>
      </c>
      <c r="B3227" s="313" t="s">
        <v>2406</v>
      </c>
      <c r="C3227" s="311" t="s">
        <v>1785</v>
      </c>
      <c r="D3227" s="311" t="s">
        <v>2407</v>
      </c>
      <c r="E3227" s="463" t="s">
        <v>263</v>
      </c>
      <c r="F3227" s="463"/>
      <c r="G3227" s="312" t="s">
        <v>226</v>
      </c>
      <c r="H3227" s="315">
        <v>1</v>
      </c>
      <c r="I3227" s="314">
        <v>7.9</v>
      </c>
      <c r="J3227" s="314">
        <v>7.9</v>
      </c>
    </row>
    <row r="3228" spans="1:10" x14ac:dyDescent="0.35">
      <c r="A3228" s="316"/>
      <c r="B3228" s="316"/>
      <c r="C3228" s="316"/>
      <c r="D3228" s="316"/>
      <c r="E3228" s="316" t="s">
        <v>275</v>
      </c>
      <c r="F3228" s="317">
        <v>2.08</v>
      </c>
      <c r="G3228" s="316" t="s">
        <v>276</v>
      </c>
      <c r="H3228" s="317">
        <v>0</v>
      </c>
      <c r="I3228" s="316" t="s">
        <v>277</v>
      </c>
      <c r="J3228" s="317">
        <v>2.08</v>
      </c>
    </row>
    <row r="3229" spans="1:10" x14ac:dyDescent="0.35">
      <c r="A3229" s="316"/>
      <c r="B3229" s="316"/>
      <c r="C3229" s="316"/>
      <c r="D3229" s="316"/>
      <c r="E3229" s="316" t="s">
        <v>278</v>
      </c>
      <c r="F3229" s="317">
        <v>2.27</v>
      </c>
      <c r="G3229" s="316"/>
      <c r="H3229" s="464" t="s">
        <v>279</v>
      </c>
      <c r="I3229" s="464"/>
      <c r="J3229" s="317">
        <v>13.19</v>
      </c>
    </row>
    <row r="3230" spans="1:10" ht="15" thickBot="1" x14ac:dyDescent="0.4">
      <c r="A3230" s="333"/>
      <c r="B3230" s="333"/>
      <c r="C3230" s="333"/>
      <c r="D3230" s="333"/>
      <c r="E3230" s="333"/>
      <c r="F3230" s="333"/>
      <c r="G3230" s="333"/>
      <c r="H3230" s="335"/>
      <c r="I3230" s="333"/>
      <c r="J3230" s="334"/>
    </row>
    <row r="3231" spans="1:10" ht="15" thickTop="1" x14ac:dyDescent="0.35">
      <c r="A3231" s="332"/>
      <c r="B3231" s="332"/>
      <c r="C3231" s="332"/>
      <c r="D3231" s="332"/>
      <c r="E3231" s="332"/>
      <c r="F3231" s="332"/>
      <c r="G3231" s="332"/>
      <c r="H3231" s="332"/>
      <c r="I3231" s="332"/>
      <c r="J3231" s="332"/>
    </row>
    <row r="3232" spans="1:10" x14ac:dyDescent="0.35">
      <c r="A3232" s="298" t="s">
        <v>1206</v>
      </c>
      <c r="B3232" s="300" t="s">
        <v>3</v>
      </c>
      <c r="C3232" s="298" t="s">
        <v>4</v>
      </c>
      <c r="D3232" s="298" t="s">
        <v>5</v>
      </c>
      <c r="E3232" s="461" t="s">
        <v>249</v>
      </c>
      <c r="F3232" s="461"/>
      <c r="G3232" s="299" t="s">
        <v>6</v>
      </c>
      <c r="H3232" s="300" t="s">
        <v>7</v>
      </c>
      <c r="I3232" s="300" t="s">
        <v>8</v>
      </c>
      <c r="J3232" s="300" t="s">
        <v>10</v>
      </c>
    </row>
    <row r="3233" spans="1:10" ht="37.5" x14ac:dyDescent="0.35">
      <c r="A3233" s="301" t="s">
        <v>246</v>
      </c>
      <c r="B3233" s="303" t="s">
        <v>1207</v>
      </c>
      <c r="C3233" s="301" t="s">
        <v>200</v>
      </c>
      <c r="D3233" s="301" t="s">
        <v>1208</v>
      </c>
      <c r="E3233" s="462" t="s">
        <v>1623</v>
      </c>
      <c r="F3233" s="462"/>
      <c r="G3233" s="302" t="s">
        <v>226</v>
      </c>
      <c r="H3233" s="305">
        <v>1</v>
      </c>
      <c r="I3233" s="304">
        <v>36.03</v>
      </c>
      <c r="J3233" s="304">
        <v>36.03</v>
      </c>
    </row>
    <row r="3234" spans="1:10" ht="37.5" x14ac:dyDescent="0.35">
      <c r="A3234" s="306" t="s">
        <v>251</v>
      </c>
      <c r="B3234" s="308" t="s">
        <v>1231</v>
      </c>
      <c r="C3234" s="306" t="s">
        <v>200</v>
      </c>
      <c r="D3234" s="306" t="s">
        <v>1232</v>
      </c>
      <c r="E3234" s="465" t="s">
        <v>1623</v>
      </c>
      <c r="F3234" s="465"/>
      <c r="G3234" s="307" t="s">
        <v>226</v>
      </c>
      <c r="H3234" s="310">
        <v>1</v>
      </c>
      <c r="I3234" s="309">
        <v>25.04</v>
      </c>
      <c r="J3234" s="309">
        <v>25.04</v>
      </c>
    </row>
    <row r="3235" spans="1:10" ht="50" x14ac:dyDescent="0.35">
      <c r="A3235" s="306" t="s">
        <v>251</v>
      </c>
      <c r="B3235" s="308" t="s">
        <v>2400</v>
      </c>
      <c r="C3235" s="306" t="s">
        <v>200</v>
      </c>
      <c r="D3235" s="306" t="s">
        <v>2401</v>
      </c>
      <c r="E3235" s="465" t="s">
        <v>1623</v>
      </c>
      <c r="F3235" s="465"/>
      <c r="G3235" s="307" t="s">
        <v>226</v>
      </c>
      <c r="H3235" s="310">
        <v>1</v>
      </c>
      <c r="I3235" s="309">
        <v>10.99</v>
      </c>
      <c r="J3235" s="309">
        <v>10.99</v>
      </c>
    </row>
    <row r="3236" spans="1:10" x14ac:dyDescent="0.35">
      <c r="A3236" s="316"/>
      <c r="B3236" s="316"/>
      <c r="C3236" s="316"/>
      <c r="D3236" s="316"/>
      <c r="E3236" s="316" t="s">
        <v>275</v>
      </c>
      <c r="F3236" s="317">
        <v>18.989999999999998</v>
      </c>
      <c r="G3236" s="316" t="s">
        <v>276</v>
      </c>
      <c r="H3236" s="317">
        <v>0</v>
      </c>
      <c r="I3236" s="316" t="s">
        <v>277</v>
      </c>
      <c r="J3236" s="317">
        <v>18.989999999999998</v>
      </c>
    </row>
    <row r="3237" spans="1:10" x14ac:dyDescent="0.35">
      <c r="A3237" s="316"/>
      <c r="B3237" s="316"/>
      <c r="C3237" s="316"/>
      <c r="D3237" s="316"/>
      <c r="E3237" s="316" t="s">
        <v>278</v>
      </c>
      <c r="F3237" s="317">
        <v>7.49</v>
      </c>
      <c r="G3237" s="316"/>
      <c r="H3237" s="464" t="s">
        <v>279</v>
      </c>
      <c r="I3237" s="464"/>
      <c r="J3237" s="317">
        <v>43.52</v>
      </c>
    </row>
    <row r="3238" spans="1:10" ht="15" thickBot="1" x14ac:dyDescent="0.4">
      <c r="A3238" s="333"/>
      <c r="B3238" s="333"/>
      <c r="C3238" s="333"/>
      <c r="D3238" s="333"/>
      <c r="E3238" s="333"/>
      <c r="F3238" s="333"/>
      <c r="G3238" s="333"/>
      <c r="H3238" s="335"/>
      <c r="I3238" s="333"/>
      <c r="J3238" s="334"/>
    </row>
    <row r="3239" spans="1:10" ht="15" thickTop="1" x14ac:dyDescent="0.35">
      <c r="A3239" s="332"/>
      <c r="B3239" s="332"/>
      <c r="C3239" s="332"/>
      <c r="D3239" s="332"/>
      <c r="E3239" s="332"/>
      <c r="F3239" s="332"/>
      <c r="G3239" s="332"/>
      <c r="H3239" s="332"/>
      <c r="I3239" s="332"/>
      <c r="J3239" s="332"/>
    </row>
    <row r="3240" spans="1:10" x14ac:dyDescent="0.35">
      <c r="A3240" s="298" t="s">
        <v>1209</v>
      </c>
      <c r="B3240" s="300" t="s">
        <v>3</v>
      </c>
      <c r="C3240" s="298" t="s">
        <v>4</v>
      </c>
      <c r="D3240" s="298" t="s">
        <v>5</v>
      </c>
      <c r="E3240" s="461" t="s">
        <v>249</v>
      </c>
      <c r="F3240" s="461"/>
      <c r="G3240" s="299" t="s">
        <v>6</v>
      </c>
      <c r="H3240" s="300" t="s">
        <v>7</v>
      </c>
      <c r="I3240" s="300" t="s">
        <v>8</v>
      </c>
      <c r="J3240" s="300" t="s">
        <v>10</v>
      </c>
    </row>
    <row r="3241" spans="1:10" ht="37.5" x14ac:dyDescent="0.35">
      <c r="A3241" s="301" t="s">
        <v>246</v>
      </c>
      <c r="B3241" s="303" t="s">
        <v>1210</v>
      </c>
      <c r="C3241" s="301" t="s">
        <v>200</v>
      </c>
      <c r="D3241" s="301" t="s">
        <v>1211</v>
      </c>
      <c r="E3241" s="462" t="s">
        <v>1623</v>
      </c>
      <c r="F3241" s="462"/>
      <c r="G3241" s="302" t="s">
        <v>226</v>
      </c>
      <c r="H3241" s="305">
        <v>1</v>
      </c>
      <c r="I3241" s="304">
        <v>37.54</v>
      </c>
      <c r="J3241" s="304">
        <v>37.54</v>
      </c>
    </row>
    <row r="3242" spans="1:10" ht="37.5" x14ac:dyDescent="0.35">
      <c r="A3242" s="306" t="s">
        <v>251</v>
      </c>
      <c r="B3242" s="308" t="s">
        <v>1234</v>
      </c>
      <c r="C3242" s="306" t="s">
        <v>200</v>
      </c>
      <c r="D3242" s="306" t="s">
        <v>1235</v>
      </c>
      <c r="E3242" s="465" t="s">
        <v>1623</v>
      </c>
      <c r="F3242" s="465"/>
      <c r="G3242" s="307" t="s">
        <v>226</v>
      </c>
      <c r="H3242" s="310">
        <v>1</v>
      </c>
      <c r="I3242" s="309">
        <v>26.55</v>
      </c>
      <c r="J3242" s="309">
        <v>26.55</v>
      </c>
    </row>
    <row r="3243" spans="1:10" ht="50" x14ac:dyDescent="0.35">
      <c r="A3243" s="306" t="s">
        <v>251</v>
      </c>
      <c r="B3243" s="308" t="s">
        <v>2400</v>
      </c>
      <c r="C3243" s="306" t="s">
        <v>200</v>
      </c>
      <c r="D3243" s="306" t="s">
        <v>2401</v>
      </c>
      <c r="E3243" s="465" t="s">
        <v>1623</v>
      </c>
      <c r="F3243" s="465"/>
      <c r="G3243" s="307" t="s">
        <v>226</v>
      </c>
      <c r="H3243" s="310">
        <v>1</v>
      </c>
      <c r="I3243" s="309">
        <v>10.99</v>
      </c>
      <c r="J3243" s="309">
        <v>10.99</v>
      </c>
    </row>
    <row r="3244" spans="1:10" x14ac:dyDescent="0.35">
      <c r="A3244" s="316"/>
      <c r="B3244" s="316"/>
      <c r="C3244" s="316"/>
      <c r="D3244" s="316"/>
      <c r="E3244" s="316" t="s">
        <v>275</v>
      </c>
      <c r="F3244" s="317">
        <v>18.989999999999998</v>
      </c>
      <c r="G3244" s="316" t="s">
        <v>276</v>
      </c>
      <c r="H3244" s="317">
        <v>0</v>
      </c>
      <c r="I3244" s="316" t="s">
        <v>277</v>
      </c>
      <c r="J3244" s="317">
        <v>18.989999999999998</v>
      </c>
    </row>
    <row r="3245" spans="1:10" x14ac:dyDescent="0.35">
      <c r="A3245" s="316"/>
      <c r="B3245" s="316"/>
      <c r="C3245" s="316"/>
      <c r="D3245" s="316"/>
      <c r="E3245" s="316" t="s">
        <v>278</v>
      </c>
      <c r="F3245" s="317">
        <v>7.81</v>
      </c>
      <c r="G3245" s="316"/>
      <c r="H3245" s="464" t="s">
        <v>279</v>
      </c>
      <c r="I3245" s="464"/>
      <c r="J3245" s="317">
        <v>45.35</v>
      </c>
    </row>
    <row r="3246" spans="1:10" ht="15" thickBot="1" x14ac:dyDescent="0.4">
      <c r="A3246" s="333"/>
      <c r="B3246" s="333"/>
      <c r="C3246" s="333"/>
      <c r="D3246" s="333"/>
      <c r="E3246" s="333"/>
      <c r="F3246" s="333"/>
      <c r="G3246" s="333"/>
      <c r="H3246" s="335"/>
      <c r="I3246" s="333"/>
      <c r="J3246" s="334"/>
    </row>
    <row r="3247" spans="1:10" ht="15" thickTop="1" x14ac:dyDescent="0.35">
      <c r="A3247" s="332"/>
      <c r="B3247" s="332"/>
      <c r="C3247" s="332"/>
      <c r="D3247" s="332"/>
      <c r="E3247" s="332"/>
      <c r="F3247" s="332"/>
      <c r="G3247" s="332"/>
      <c r="H3247" s="332"/>
      <c r="I3247" s="332"/>
      <c r="J3247" s="332"/>
    </row>
    <row r="3248" spans="1:10" x14ac:dyDescent="0.35">
      <c r="A3248" s="298" t="s">
        <v>1212</v>
      </c>
      <c r="B3248" s="300" t="s">
        <v>3</v>
      </c>
      <c r="C3248" s="298" t="s">
        <v>4</v>
      </c>
      <c r="D3248" s="298" t="s">
        <v>5</v>
      </c>
      <c r="E3248" s="461" t="s">
        <v>249</v>
      </c>
      <c r="F3248" s="461"/>
      <c r="G3248" s="299" t="s">
        <v>6</v>
      </c>
      <c r="H3248" s="300" t="s">
        <v>7</v>
      </c>
      <c r="I3248" s="300" t="s">
        <v>8</v>
      </c>
      <c r="J3248" s="300" t="s">
        <v>10</v>
      </c>
    </row>
    <row r="3249" spans="1:10" ht="50" x14ac:dyDescent="0.35">
      <c r="A3249" s="301" t="s">
        <v>246</v>
      </c>
      <c r="B3249" s="303" t="s">
        <v>1213</v>
      </c>
      <c r="C3249" s="301" t="s">
        <v>200</v>
      </c>
      <c r="D3249" s="301" t="s">
        <v>1214</v>
      </c>
      <c r="E3249" s="462" t="s">
        <v>1623</v>
      </c>
      <c r="F3249" s="462"/>
      <c r="G3249" s="302" t="s">
        <v>226</v>
      </c>
      <c r="H3249" s="305">
        <v>1</v>
      </c>
      <c r="I3249" s="304">
        <v>47.03</v>
      </c>
      <c r="J3249" s="304">
        <v>47.03</v>
      </c>
    </row>
    <row r="3250" spans="1:10" ht="25" x14ac:dyDescent="0.35">
      <c r="A3250" s="306" t="s">
        <v>251</v>
      </c>
      <c r="B3250" s="308" t="s">
        <v>1558</v>
      </c>
      <c r="C3250" s="306" t="s">
        <v>200</v>
      </c>
      <c r="D3250" s="306" t="s">
        <v>1559</v>
      </c>
      <c r="E3250" s="465" t="s">
        <v>254</v>
      </c>
      <c r="F3250" s="465"/>
      <c r="G3250" s="307" t="s">
        <v>201</v>
      </c>
      <c r="H3250" s="310">
        <v>0.57199999999999995</v>
      </c>
      <c r="I3250" s="309">
        <v>34.78</v>
      </c>
      <c r="J3250" s="309">
        <v>19.89</v>
      </c>
    </row>
    <row r="3251" spans="1:10" ht="25" x14ac:dyDescent="0.35">
      <c r="A3251" s="306" t="s">
        <v>251</v>
      </c>
      <c r="B3251" s="308" t="s">
        <v>1560</v>
      </c>
      <c r="C3251" s="306" t="s">
        <v>200</v>
      </c>
      <c r="D3251" s="306" t="s">
        <v>1561</v>
      </c>
      <c r="E3251" s="465" t="s">
        <v>254</v>
      </c>
      <c r="F3251" s="465"/>
      <c r="G3251" s="307" t="s">
        <v>201</v>
      </c>
      <c r="H3251" s="310">
        <v>0.57199999999999995</v>
      </c>
      <c r="I3251" s="309">
        <v>27.11</v>
      </c>
      <c r="J3251" s="309">
        <v>15.5</v>
      </c>
    </row>
    <row r="3252" spans="1:10" x14ac:dyDescent="0.35">
      <c r="A3252" s="311" t="s">
        <v>260</v>
      </c>
      <c r="B3252" s="313" t="s">
        <v>2408</v>
      </c>
      <c r="C3252" s="311" t="s">
        <v>200</v>
      </c>
      <c r="D3252" s="311" t="s">
        <v>2409</v>
      </c>
      <c r="E3252" s="463" t="s">
        <v>263</v>
      </c>
      <c r="F3252" s="463"/>
      <c r="G3252" s="312" t="s">
        <v>226</v>
      </c>
      <c r="H3252" s="315">
        <v>1</v>
      </c>
      <c r="I3252" s="314">
        <v>5.43</v>
      </c>
      <c r="J3252" s="314">
        <v>5.43</v>
      </c>
    </row>
    <row r="3253" spans="1:10" ht="25" x14ac:dyDescent="0.35">
      <c r="A3253" s="311" t="s">
        <v>260</v>
      </c>
      <c r="B3253" s="313" t="s">
        <v>2410</v>
      </c>
      <c r="C3253" s="311" t="s">
        <v>200</v>
      </c>
      <c r="D3253" s="311" t="s">
        <v>2411</v>
      </c>
      <c r="E3253" s="463" t="s">
        <v>263</v>
      </c>
      <c r="F3253" s="463"/>
      <c r="G3253" s="312" t="s">
        <v>226</v>
      </c>
      <c r="H3253" s="315">
        <v>1</v>
      </c>
      <c r="I3253" s="314">
        <v>6.21</v>
      </c>
      <c r="J3253" s="314">
        <v>6.21</v>
      </c>
    </row>
    <row r="3254" spans="1:10" x14ac:dyDescent="0.35">
      <c r="A3254" s="316"/>
      <c r="B3254" s="316"/>
      <c r="C3254" s="316"/>
      <c r="D3254" s="316"/>
      <c r="E3254" s="316" t="s">
        <v>275</v>
      </c>
      <c r="F3254" s="317">
        <v>24.42</v>
      </c>
      <c r="G3254" s="316" t="s">
        <v>276</v>
      </c>
      <c r="H3254" s="317">
        <v>0</v>
      </c>
      <c r="I3254" s="316" t="s">
        <v>277</v>
      </c>
      <c r="J3254" s="317">
        <v>24.42</v>
      </c>
    </row>
    <row r="3255" spans="1:10" x14ac:dyDescent="0.35">
      <c r="A3255" s="316"/>
      <c r="B3255" s="316"/>
      <c r="C3255" s="316"/>
      <c r="D3255" s="316"/>
      <c r="E3255" s="316" t="s">
        <v>278</v>
      </c>
      <c r="F3255" s="317">
        <v>9.7799999999999994</v>
      </c>
      <c r="G3255" s="316"/>
      <c r="H3255" s="464" t="s">
        <v>279</v>
      </c>
      <c r="I3255" s="464"/>
      <c r="J3255" s="317">
        <v>56.81</v>
      </c>
    </row>
    <row r="3256" spans="1:10" ht="15" thickBot="1" x14ac:dyDescent="0.4">
      <c r="A3256" s="333"/>
      <c r="B3256" s="333"/>
      <c r="C3256" s="333"/>
      <c r="D3256" s="333"/>
      <c r="E3256" s="333"/>
      <c r="F3256" s="333"/>
      <c r="G3256" s="333"/>
      <c r="H3256" s="335"/>
      <c r="I3256" s="333"/>
      <c r="J3256" s="334"/>
    </row>
    <row r="3257" spans="1:10" ht="15" thickTop="1" x14ac:dyDescent="0.35">
      <c r="A3257" s="332"/>
      <c r="B3257" s="332"/>
      <c r="C3257" s="332"/>
      <c r="D3257" s="332"/>
      <c r="E3257" s="332"/>
      <c r="F3257" s="332"/>
      <c r="G3257" s="332"/>
      <c r="H3257" s="332"/>
      <c r="I3257" s="332"/>
      <c r="J3257" s="332"/>
    </row>
    <row r="3258" spans="1:10" x14ac:dyDescent="0.35">
      <c r="A3258" s="298" t="s">
        <v>1215</v>
      </c>
      <c r="B3258" s="300" t="s">
        <v>3</v>
      </c>
      <c r="C3258" s="298" t="s">
        <v>4</v>
      </c>
      <c r="D3258" s="298" t="s">
        <v>5</v>
      </c>
      <c r="E3258" s="461" t="s">
        <v>249</v>
      </c>
      <c r="F3258" s="461"/>
      <c r="G3258" s="299" t="s">
        <v>6</v>
      </c>
      <c r="H3258" s="300" t="s">
        <v>7</v>
      </c>
      <c r="I3258" s="300" t="s">
        <v>8</v>
      </c>
      <c r="J3258" s="300" t="s">
        <v>10</v>
      </c>
    </row>
    <row r="3259" spans="1:10" ht="37.5" x14ac:dyDescent="0.35">
      <c r="A3259" s="301" t="s">
        <v>246</v>
      </c>
      <c r="B3259" s="303" t="s">
        <v>1216</v>
      </c>
      <c r="C3259" s="301" t="s">
        <v>200</v>
      </c>
      <c r="D3259" s="301" t="s">
        <v>1217</v>
      </c>
      <c r="E3259" s="462" t="s">
        <v>1623</v>
      </c>
      <c r="F3259" s="462"/>
      <c r="G3259" s="302" t="s">
        <v>226</v>
      </c>
      <c r="H3259" s="305">
        <v>1</v>
      </c>
      <c r="I3259" s="304">
        <v>19.11</v>
      </c>
      <c r="J3259" s="304">
        <v>19.11</v>
      </c>
    </row>
    <row r="3260" spans="1:10" ht="25" x14ac:dyDescent="0.35">
      <c r="A3260" s="306" t="s">
        <v>251</v>
      </c>
      <c r="B3260" s="308" t="s">
        <v>1560</v>
      </c>
      <c r="C3260" s="306" t="s">
        <v>200</v>
      </c>
      <c r="D3260" s="306" t="s">
        <v>1561</v>
      </c>
      <c r="E3260" s="465" t="s">
        <v>254</v>
      </c>
      <c r="F3260" s="465"/>
      <c r="G3260" s="307" t="s">
        <v>201</v>
      </c>
      <c r="H3260" s="310">
        <v>0.23200000000000001</v>
      </c>
      <c r="I3260" s="309">
        <v>27.11</v>
      </c>
      <c r="J3260" s="309">
        <v>6.28</v>
      </c>
    </row>
    <row r="3261" spans="1:10" ht="25" x14ac:dyDescent="0.35">
      <c r="A3261" s="306" t="s">
        <v>251</v>
      </c>
      <c r="B3261" s="308" t="s">
        <v>1558</v>
      </c>
      <c r="C3261" s="306" t="s">
        <v>200</v>
      </c>
      <c r="D3261" s="306" t="s">
        <v>1559</v>
      </c>
      <c r="E3261" s="465" t="s">
        <v>254</v>
      </c>
      <c r="F3261" s="465"/>
      <c r="G3261" s="307" t="s">
        <v>201</v>
      </c>
      <c r="H3261" s="310">
        <v>0.23200000000000001</v>
      </c>
      <c r="I3261" s="309">
        <v>34.78</v>
      </c>
      <c r="J3261" s="309">
        <v>8.06</v>
      </c>
    </row>
    <row r="3262" spans="1:10" ht="25" x14ac:dyDescent="0.35">
      <c r="A3262" s="311" t="s">
        <v>260</v>
      </c>
      <c r="B3262" s="313" t="s">
        <v>2412</v>
      </c>
      <c r="C3262" s="311" t="s">
        <v>200</v>
      </c>
      <c r="D3262" s="311" t="s">
        <v>2413</v>
      </c>
      <c r="E3262" s="463" t="s">
        <v>263</v>
      </c>
      <c r="F3262" s="463"/>
      <c r="G3262" s="312" t="s">
        <v>226</v>
      </c>
      <c r="H3262" s="315">
        <v>1</v>
      </c>
      <c r="I3262" s="314">
        <v>4.7699999999999996</v>
      </c>
      <c r="J3262" s="314">
        <v>4.7699999999999996</v>
      </c>
    </row>
    <row r="3263" spans="1:10" x14ac:dyDescent="0.35">
      <c r="A3263" s="316"/>
      <c r="B3263" s="316"/>
      <c r="C3263" s="316"/>
      <c r="D3263" s="316"/>
      <c r="E3263" s="316" t="s">
        <v>275</v>
      </c>
      <c r="F3263" s="317">
        <v>9.9</v>
      </c>
      <c r="G3263" s="316" t="s">
        <v>276</v>
      </c>
      <c r="H3263" s="317">
        <v>0</v>
      </c>
      <c r="I3263" s="316" t="s">
        <v>277</v>
      </c>
      <c r="J3263" s="317">
        <v>9.9</v>
      </c>
    </row>
    <row r="3264" spans="1:10" x14ac:dyDescent="0.35">
      <c r="A3264" s="316"/>
      <c r="B3264" s="316"/>
      <c r="C3264" s="316"/>
      <c r="D3264" s="316"/>
      <c r="E3264" s="316" t="s">
        <v>278</v>
      </c>
      <c r="F3264" s="317">
        <v>3.97</v>
      </c>
      <c r="G3264" s="316"/>
      <c r="H3264" s="464" t="s">
        <v>279</v>
      </c>
      <c r="I3264" s="464"/>
      <c r="J3264" s="317">
        <v>23.08</v>
      </c>
    </row>
    <row r="3265" spans="1:10" ht="15" thickBot="1" x14ac:dyDescent="0.4">
      <c r="A3265" s="333"/>
      <c r="B3265" s="333"/>
      <c r="C3265" s="333"/>
      <c r="D3265" s="333"/>
      <c r="E3265" s="333"/>
      <c r="F3265" s="333"/>
      <c r="G3265" s="333"/>
      <c r="H3265" s="335"/>
      <c r="I3265" s="333"/>
      <c r="J3265" s="334"/>
    </row>
    <row r="3266" spans="1:10" ht="15" thickTop="1" x14ac:dyDescent="0.35">
      <c r="A3266" s="332"/>
      <c r="B3266" s="332"/>
      <c r="C3266" s="332"/>
      <c r="D3266" s="332"/>
      <c r="E3266" s="332"/>
      <c r="F3266" s="332"/>
      <c r="G3266" s="332"/>
      <c r="H3266" s="332"/>
      <c r="I3266" s="332"/>
      <c r="J3266" s="332"/>
    </row>
    <row r="3267" spans="1:10" x14ac:dyDescent="0.35">
      <c r="A3267" s="298" t="s">
        <v>1218</v>
      </c>
      <c r="B3267" s="300" t="s">
        <v>3</v>
      </c>
      <c r="C3267" s="298" t="s">
        <v>4</v>
      </c>
      <c r="D3267" s="298" t="s">
        <v>5</v>
      </c>
      <c r="E3267" s="461" t="s">
        <v>249</v>
      </c>
      <c r="F3267" s="461"/>
      <c r="G3267" s="299" t="s">
        <v>6</v>
      </c>
      <c r="H3267" s="300" t="s">
        <v>7</v>
      </c>
      <c r="I3267" s="300" t="s">
        <v>8</v>
      </c>
      <c r="J3267" s="300" t="s">
        <v>10</v>
      </c>
    </row>
    <row r="3268" spans="1:10" ht="37.5" x14ac:dyDescent="0.35">
      <c r="A3268" s="301" t="s">
        <v>246</v>
      </c>
      <c r="B3268" s="303" t="s">
        <v>1219</v>
      </c>
      <c r="C3268" s="301" t="s">
        <v>200</v>
      </c>
      <c r="D3268" s="301" t="s">
        <v>1220</v>
      </c>
      <c r="E3268" s="462" t="s">
        <v>1623</v>
      </c>
      <c r="F3268" s="462"/>
      <c r="G3268" s="302" t="s">
        <v>226</v>
      </c>
      <c r="H3268" s="305">
        <v>1</v>
      </c>
      <c r="I3268" s="304">
        <v>40.270000000000003</v>
      </c>
      <c r="J3268" s="304">
        <v>40.270000000000003</v>
      </c>
    </row>
    <row r="3269" spans="1:10" ht="25" x14ac:dyDescent="0.35">
      <c r="A3269" s="306" t="s">
        <v>251</v>
      </c>
      <c r="B3269" s="308" t="s">
        <v>1560</v>
      </c>
      <c r="C3269" s="306" t="s">
        <v>200</v>
      </c>
      <c r="D3269" s="306" t="s">
        <v>1561</v>
      </c>
      <c r="E3269" s="465" t="s">
        <v>254</v>
      </c>
      <c r="F3269" s="465"/>
      <c r="G3269" s="307" t="s">
        <v>201</v>
      </c>
      <c r="H3269" s="310">
        <v>0.48599999999999999</v>
      </c>
      <c r="I3269" s="309">
        <v>27.11</v>
      </c>
      <c r="J3269" s="309">
        <v>13.17</v>
      </c>
    </row>
    <row r="3270" spans="1:10" ht="25" x14ac:dyDescent="0.35">
      <c r="A3270" s="306" t="s">
        <v>251</v>
      </c>
      <c r="B3270" s="308" t="s">
        <v>1558</v>
      </c>
      <c r="C3270" s="306" t="s">
        <v>200</v>
      </c>
      <c r="D3270" s="306" t="s">
        <v>1559</v>
      </c>
      <c r="E3270" s="465" t="s">
        <v>254</v>
      </c>
      <c r="F3270" s="465"/>
      <c r="G3270" s="307" t="s">
        <v>201</v>
      </c>
      <c r="H3270" s="310">
        <v>0.48599999999999999</v>
      </c>
      <c r="I3270" s="309">
        <v>34.78</v>
      </c>
      <c r="J3270" s="309">
        <v>16.899999999999999</v>
      </c>
    </row>
    <row r="3271" spans="1:10" ht="25" x14ac:dyDescent="0.35">
      <c r="A3271" s="311" t="s">
        <v>260</v>
      </c>
      <c r="B3271" s="313" t="s">
        <v>2412</v>
      </c>
      <c r="C3271" s="311" t="s">
        <v>200</v>
      </c>
      <c r="D3271" s="311" t="s">
        <v>2413</v>
      </c>
      <c r="E3271" s="463" t="s">
        <v>263</v>
      </c>
      <c r="F3271" s="463"/>
      <c r="G3271" s="312" t="s">
        <v>226</v>
      </c>
      <c r="H3271" s="315">
        <v>1</v>
      </c>
      <c r="I3271" s="314">
        <v>4.7699999999999996</v>
      </c>
      <c r="J3271" s="314">
        <v>4.7699999999999996</v>
      </c>
    </row>
    <row r="3272" spans="1:10" x14ac:dyDescent="0.35">
      <c r="A3272" s="311" t="s">
        <v>260</v>
      </c>
      <c r="B3272" s="313" t="s">
        <v>2408</v>
      </c>
      <c r="C3272" s="311" t="s">
        <v>200</v>
      </c>
      <c r="D3272" s="311" t="s">
        <v>2409</v>
      </c>
      <c r="E3272" s="463" t="s">
        <v>263</v>
      </c>
      <c r="F3272" s="463"/>
      <c r="G3272" s="312" t="s">
        <v>226</v>
      </c>
      <c r="H3272" s="315">
        <v>1</v>
      </c>
      <c r="I3272" s="314">
        <v>5.43</v>
      </c>
      <c r="J3272" s="314">
        <v>5.43</v>
      </c>
    </row>
    <row r="3273" spans="1:10" x14ac:dyDescent="0.35">
      <c r="A3273" s="316"/>
      <c r="B3273" s="316"/>
      <c r="C3273" s="316"/>
      <c r="D3273" s="316"/>
      <c r="E3273" s="316" t="s">
        <v>275</v>
      </c>
      <c r="F3273" s="317">
        <v>20.75</v>
      </c>
      <c r="G3273" s="316" t="s">
        <v>276</v>
      </c>
      <c r="H3273" s="317">
        <v>0</v>
      </c>
      <c r="I3273" s="316" t="s">
        <v>277</v>
      </c>
      <c r="J3273" s="317">
        <v>20.75</v>
      </c>
    </row>
    <row r="3274" spans="1:10" x14ac:dyDescent="0.35">
      <c r="A3274" s="316"/>
      <c r="B3274" s="316"/>
      <c r="C3274" s="316"/>
      <c r="D3274" s="316"/>
      <c r="E3274" s="316" t="s">
        <v>278</v>
      </c>
      <c r="F3274" s="317">
        <v>8.3800000000000008</v>
      </c>
      <c r="G3274" s="316"/>
      <c r="H3274" s="464" t="s">
        <v>279</v>
      </c>
      <c r="I3274" s="464"/>
      <c r="J3274" s="317">
        <v>48.65</v>
      </c>
    </row>
    <row r="3275" spans="1:10" ht="15" thickBot="1" x14ac:dyDescent="0.4">
      <c r="A3275" s="333"/>
      <c r="B3275" s="333"/>
      <c r="C3275" s="333"/>
      <c r="D3275" s="333"/>
      <c r="E3275" s="333"/>
      <c r="F3275" s="333"/>
      <c r="G3275" s="333"/>
      <c r="H3275" s="335"/>
      <c r="I3275" s="333"/>
      <c r="J3275" s="334"/>
    </row>
    <row r="3276" spans="1:10" ht="15" thickTop="1" x14ac:dyDescent="0.35">
      <c r="A3276" s="332"/>
      <c r="B3276" s="332"/>
      <c r="C3276" s="332"/>
      <c r="D3276" s="332"/>
      <c r="E3276" s="332"/>
      <c r="F3276" s="332"/>
      <c r="G3276" s="332"/>
      <c r="H3276" s="332"/>
      <c r="I3276" s="332"/>
      <c r="J3276" s="332"/>
    </row>
    <row r="3277" spans="1:10" x14ac:dyDescent="0.35">
      <c r="A3277" s="298" t="s">
        <v>1221</v>
      </c>
      <c r="B3277" s="300" t="s">
        <v>3</v>
      </c>
      <c r="C3277" s="298" t="s">
        <v>4</v>
      </c>
      <c r="D3277" s="298" t="s">
        <v>5</v>
      </c>
      <c r="E3277" s="461" t="s">
        <v>249</v>
      </c>
      <c r="F3277" s="461"/>
      <c r="G3277" s="299" t="s">
        <v>6</v>
      </c>
      <c r="H3277" s="300" t="s">
        <v>7</v>
      </c>
      <c r="I3277" s="300" t="s">
        <v>8</v>
      </c>
      <c r="J3277" s="300" t="s">
        <v>10</v>
      </c>
    </row>
    <row r="3278" spans="1:10" ht="37.5" x14ac:dyDescent="0.35">
      <c r="A3278" s="301" t="s">
        <v>246</v>
      </c>
      <c r="B3278" s="303" t="s">
        <v>1222</v>
      </c>
      <c r="C3278" s="301" t="s">
        <v>200</v>
      </c>
      <c r="D3278" s="301" t="s">
        <v>1223</v>
      </c>
      <c r="E3278" s="462" t="s">
        <v>1623</v>
      </c>
      <c r="F3278" s="462"/>
      <c r="G3278" s="302" t="s">
        <v>226</v>
      </c>
      <c r="H3278" s="305">
        <v>1</v>
      </c>
      <c r="I3278" s="304">
        <v>46.25</v>
      </c>
      <c r="J3278" s="304">
        <v>46.25</v>
      </c>
    </row>
    <row r="3279" spans="1:10" ht="25" x14ac:dyDescent="0.35">
      <c r="A3279" s="306" t="s">
        <v>251</v>
      </c>
      <c r="B3279" s="308" t="s">
        <v>1560</v>
      </c>
      <c r="C3279" s="306" t="s">
        <v>200</v>
      </c>
      <c r="D3279" s="306" t="s">
        <v>1561</v>
      </c>
      <c r="E3279" s="465" t="s">
        <v>254</v>
      </c>
      <c r="F3279" s="465"/>
      <c r="G3279" s="307" t="s">
        <v>201</v>
      </c>
      <c r="H3279" s="310">
        <v>0.57199999999999995</v>
      </c>
      <c r="I3279" s="309">
        <v>27.11</v>
      </c>
      <c r="J3279" s="309">
        <v>15.5</v>
      </c>
    </row>
    <row r="3280" spans="1:10" ht="25" x14ac:dyDescent="0.35">
      <c r="A3280" s="306" t="s">
        <v>251</v>
      </c>
      <c r="B3280" s="308" t="s">
        <v>1558</v>
      </c>
      <c r="C3280" s="306" t="s">
        <v>200</v>
      </c>
      <c r="D3280" s="306" t="s">
        <v>1559</v>
      </c>
      <c r="E3280" s="465" t="s">
        <v>254</v>
      </c>
      <c r="F3280" s="465"/>
      <c r="G3280" s="307" t="s">
        <v>201</v>
      </c>
      <c r="H3280" s="310">
        <v>0.57199999999999995</v>
      </c>
      <c r="I3280" s="309">
        <v>34.78</v>
      </c>
      <c r="J3280" s="309">
        <v>19.89</v>
      </c>
    </row>
    <row r="3281" spans="1:10" x14ac:dyDescent="0.35">
      <c r="A3281" s="311" t="s">
        <v>260</v>
      </c>
      <c r="B3281" s="313" t="s">
        <v>2408</v>
      </c>
      <c r="C3281" s="311" t="s">
        <v>200</v>
      </c>
      <c r="D3281" s="311" t="s">
        <v>2409</v>
      </c>
      <c r="E3281" s="463" t="s">
        <v>263</v>
      </c>
      <c r="F3281" s="463"/>
      <c r="G3281" s="312" t="s">
        <v>226</v>
      </c>
      <c r="H3281" s="315">
        <v>2</v>
      </c>
      <c r="I3281" s="314">
        <v>5.43</v>
      </c>
      <c r="J3281" s="314">
        <v>10.86</v>
      </c>
    </row>
    <row r="3282" spans="1:10" x14ac:dyDescent="0.35">
      <c r="A3282" s="316"/>
      <c r="B3282" s="316"/>
      <c r="C3282" s="316"/>
      <c r="D3282" s="316"/>
      <c r="E3282" s="316" t="s">
        <v>275</v>
      </c>
      <c r="F3282" s="317">
        <v>24.42</v>
      </c>
      <c r="G3282" s="316" t="s">
        <v>276</v>
      </c>
      <c r="H3282" s="317">
        <v>0</v>
      </c>
      <c r="I3282" s="316" t="s">
        <v>277</v>
      </c>
      <c r="J3282" s="317">
        <v>24.42</v>
      </c>
    </row>
    <row r="3283" spans="1:10" x14ac:dyDescent="0.35">
      <c r="A3283" s="316"/>
      <c r="B3283" s="316"/>
      <c r="C3283" s="316"/>
      <c r="D3283" s="316"/>
      <c r="E3283" s="316" t="s">
        <v>278</v>
      </c>
      <c r="F3283" s="317">
        <v>9.6199999999999992</v>
      </c>
      <c r="G3283" s="316"/>
      <c r="H3283" s="464" t="s">
        <v>279</v>
      </c>
      <c r="I3283" s="464"/>
      <c r="J3283" s="317">
        <v>55.87</v>
      </c>
    </row>
    <row r="3284" spans="1:10" ht="15" thickBot="1" x14ac:dyDescent="0.4">
      <c r="A3284" s="333"/>
      <c r="B3284" s="333"/>
      <c r="C3284" s="333"/>
      <c r="D3284" s="333"/>
      <c r="E3284" s="333"/>
      <c r="F3284" s="333"/>
      <c r="G3284" s="333"/>
      <c r="H3284" s="335"/>
      <c r="I3284" s="333"/>
      <c r="J3284" s="334"/>
    </row>
    <row r="3285" spans="1:10" ht="15" thickTop="1" x14ac:dyDescent="0.35">
      <c r="A3285" s="332"/>
      <c r="B3285" s="332"/>
      <c r="C3285" s="332"/>
      <c r="D3285" s="332"/>
      <c r="E3285" s="332"/>
      <c r="F3285" s="332"/>
      <c r="G3285" s="332"/>
      <c r="H3285" s="332"/>
      <c r="I3285" s="332"/>
      <c r="J3285" s="332"/>
    </row>
    <row r="3286" spans="1:10" x14ac:dyDescent="0.35">
      <c r="A3286" s="298" t="s">
        <v>1224</v>
      </c>
      <c r="B3286" s="300" t="s">
        <v>3</v>
      </c>
      <c r="C3286" s="298" t="s">
        <v>4</v>
      </c>
      <c r="D3286" s="298" t="s">
        <v>5</v>
      </c>
      <c r="E3286" s="461" t="s">
        <v>249</v>
      </c>
      <c r="F3286" s="461"/>
      <c r="G3286" s="299" t="s">
        <v>6</v>
      </c>
      <c r="H3286" s="300" t="s">
        <v>7</v>
      </c>
      <c r="I3286" s="300" t="s">
        <v>8</v>
      </c>
      <c r="J3286" s="300" t="s">
        <v>10</v>
      </c>
    </row>
    <row r="3287" spans="1:10" ht="37.5" x14ac:dyDescent="0.35">
      <c r="A3287" s="301" t="s">
        <v>246</v>
      </c>
      <c r="B3287" s="303" t="s">
        <v>1225</v>
      </c>
      <c r="C3287" s="301" t="s">
        <v>200</v>
      </c>
      <c r="D3287" s="301" t="s">
        <v>1226</v>
      </c>
      <c r="E3287" s="462" t="s">
        <v>1623</v>
      </c>
      <c r="F3287" s="462"/>
      <c r="G3287" s="302" t="s">
        <v>226</v>
      </c>
      <c r="H3287" s="305">
        <v>1</v>
      </c>
      <c r="I3287" s="304">
        <v>49.27</v>
      </c>
      <c r="J3287" s="304">
        <v>49.27</v>
      </c>
    </row>
    <row r="3288" spans="1:10" ht="25" x14ac:dyDescent="0.35">
      <c r="A3288" s="306" t="s">
        <v>251</v>
      </c>
      <c r="B3288" s="308" t="s">
        <v>1560</v>
      </c>
      <c r="C3288" s="306" t="s">
        <v>200</v>
      </c>
      <c r="D3288" s="306" t="s">
        <v>1561</v>
      </c>
      <c r="E3288" s="465" t="s">
        <v>254</v>
      </c>
      <c r="F3288" s="465"/>
      <c r="G3288" s="307" t="s">
        <v>201</v>
      </c>
      <c r="H3288" s="310">
        <v>0.57199999999999995</v>
      </c>
      <c r="I3288" s="309">
        <v>27.11</v>
      </c>
      <c r="J3288" s="309">
        <v>15.5</v>
      </c>
    </row>
    <row r="3289" spans="1:10" ht="25" x14ac:dyDescent="0.35">
      <c r="A3289" s="306" t="s">
        <v>251</v>
      </c>
      <c r="B3289" s="308" t="s">
        <v>1558</v>
      </c>
      <c r="C3289" s="306" t="s">
        <v>200</v>
      </c>
      <c r="D3289" s="306" t="s">
        <v>1559</v>
      </c>
      <c r="E3289" s="465" t="s">
        <v>254</v>
      </c>
      <c r="F3289" s="465"/>
      <c r="G3289" s="307" t="s">
        <v>201</v>
      </c>
      <c r="H3289" s="310">
        <v>0.57199999999999995</v>
      </c>
      <c r="I3289" s="309">
        <v>34.78</v>
      </c>
      <c r="J3289" s="309">
        <v>19.89</v>
      </c>
    </row>
    <row r="3290" spans="1:10" x14ac:dyDescent="0.35">
      <c r="A3290" s="311" t="s">
        <v>260</v>
      </c>
      <c r="B3290" s="313" t="s">
        <v>2414</v>
      </c>
      <c r="C3290" s="311" t="s">
        <v>200</v>
      </c>
      <c r="D3290" s="311" t="s">
        <v>2415</v>
      </c>
      <c r="E3290" s="463" t="s">
        <v>263</v>
      </c>
      <c r="F3290" s="463"/>
      <c r="G3290" s="312" t="s">
        <v>226</v>
      </c>
      <c r="H3290" s="315">
        <v>2</v>
      </c>
      <c r="I3290" s="314">
        <v>6.94</v>
      </c>
      <c r="J3290" s="314">
        <v>13.88</v>
      </c>
    </row>
    <row r="3291" spans="1:10" x14ac:dyDescent="0.35">
      <c r="A3291" s="316"/>
      <c r="B3291" s="316"/>
      <c r="C3291" s="316"/>
      <c r="D3291" s="316"/>
      <c r="E3291" s="316" t="s">
        <v>275</v>
      </c>
      <c r="F3291" s="317">
        <v>24.42</v>
      </c>
      <c r="G3291" s="316" t="s">
        <v>276</v>
      </c>
      <c r="H3291" s="317">
        <v>0</v>
      </c>
      <c r="I3291" s="316" t="s">
        <v>277</v>
      </c>
      <c r="J3291" s="317">
        <v>24.42</v>
      </c>
    </row>
    <row r="3292" spans="1:10" x14ac:dyDescent="0.35">
      <c r="A3292" s="316"/>
      <c r="B3292" s="316"/>
      <c r="C3292" s="316"/>
      <c r="D3292" s="316"/>
      <c r="E3292" s="316" t="s">
        <v>278</v>
      </c>
      <c r="F3292" s="317">
        <v>10.25</v>
      </c>
      <c r="G3292" s="316"/>
      <c r="H3292" s="464" t="s">
        <v>279</v>
      </c>
      <c r="I3292" s="464"/>
      <c r="J3292" s="317">
        <v>59.52</v>
      </c>
    </row>
    <row r="3293" spans="1:10" ht="15" thickBot="1" x14ac:dyDescent="0.4">
      <c r="A3293" s="333"/>
      <c r="B3293" s="333"/>
      <c r="C3293" s="333"/>
      <c r="D3293" s="333"/>
      <c r="E3293" s="333"/>
      <c r="F3293" s="333"/>
      <c r="G3293" s="333"/>
      <c r="H3293" s="335"/>
      <c r="I3293" s="333"/>
      <c r="J3293" s="334"/>
    </row>
    <row r="3294" spans="1:10" ht="15" thickTop="1" x14ac:dyDescent="0.35">
      <c r="A3294" s="332"/>
      <c r="B3294" s="332"/>
      <c r="C3294" s="332"/>
      <c r="D3294" s="332"/>
      <c r="E3294" s="332"/>
      <c r="F3294" s="332"/>
      <c r="G3294" s="332"/>
      <c r="H3294" s="332"/>
      <c r="I3294" s="332"/>
      <c r="J3294" s="332"/>
    </row>
    <row r="3295" spans="1:10" x14ac:dyDescent="0.35">
      <c r="A3295" s="298" t="s">
        <v>1227</v>
      </c>
      <c r="B3295" s="300" t="s">
        <v>3</v>
      </c>
      <c r="C3295" s="298" t="s">
        <v>4</v>
      </c>
      <c r="D3295" s="298" t="s">
        <v>5</v>
      </c>
      <c r="E3295" s="461" t="s">
        <v>249</v>
      </c>
      <c r="F3295" s="461"/>
      <c r="G3295" s="299" t="s">
        <v>6</v>
      </c>
      <c r="H3295" s="300" t="s">
        <v>7</v>
      </c>
      <c r="I3295" s="300" t="s">
        <v>8</v>
      </c>
      <c r="J3295" s="300" t="s">
        <v>10</v>
      </c>
    </row>
    <row r="3296" spans="1:10" ht="37.5" x14ac:dyDescent="0.35">
      <c r="A3296" s="301" t="s">
        <v>246</v>
      </c>
      <c r="B3296" s="303" t="s">
        <v>1228</v>
      </c>
      <c r="C3296" s="301" t="s">
        <v>200</v>
      </c>
      <c r="D3296" s="301" t="s">
        <v>1229</v>
      </c>
      <c r="E3296" s="462" t="s">
        <v>1623</v>
      </c>
      <c r="F3296" s="462"/>
      <c r="G3296" s="302" t="s">
        <v>226</v>
      </c>
      <c r="H3296" s="305">
        <v>1</v>
      </c>
      <c r="I3296" s="304">
        <v>67.400000000000006</v>
      </c>
      <c r="J3296" s="304">
        <v>67.400000000000006</v>
      </c>
    </row>
    <row r="3297" spans="1:10" ht="25" x14ac:dyDescent="0.35">
      <c r="A3297" s="306" t="s">
        <v>251</v>
      </c>
      <c r="B3297" s="308" t="s">
        <v>1558</v>
      </c>
      <c r="C3297" s="306" t="s">
        <v>200</v>
      </c>
      <c r="D3297" s="306" t="s">
        <v>1559</v>
      </c>
      <c r="E3297" s="465" t="s">
        <v>254</v>
      </c>
      <c r="F3297" s="465"/>
      <c r="G3297" s="307" t="s">
        <v>201</v>
      </c>
      <c r="H3297" s="310">
        <v>0.82599999999999996</v>
      </c>
      <c r="I3297" s="309">
        <v>34.78</v>
      </c>
      <c r="J3297" s="309">
        <v>28.72</v>
      </c>
    </row>
    <row r="3298" spans="1:10" ht="25" x14ac:dyDescent="0.35">
      <c r="A3298" s="306" t="s">
        <v>251</v>
      </c>
      <c r="B3298" s="308" t="s">
        <v>1560</v>
      </c>
      <c r="C3298" s="306" t="s">
        <v>200</v>
      </c>
      <c r="D3298" s="306" t="s">
        <v>1561</v>
      </c>
      <c r="E3298" s="465" t="s">
        <v>254</v>
      </c>
      <c r="F3298" s="465"/>
      <c r="G3298" s="307" t="s">
        <v>201</v>
      </c>
      <c r="H3298" s="310">
        <v>0.82599999999999996</v>
      </c>
      <c r="I3298" s="309">
        <v>27.11</v>
      </c>
      <c r="J3298" s="309">
        <v>22.39</v>
      </c>
    </row>
    <row r="3299" spans="1:10" x14ac:dyDescent="0.35">
      <c r="A3299" s="311" t="s">
        <v>260</v>
      </c>
      <c r="B3299" s="313" t="s">
        <v>2408</v>
      </c>
      <c r="C3299" s="311" t="s">
        <v>200</v>
      </c>
      <c r="D3299" s="311" t="s">
        <v>2409</v>
      </c>
      <c r="E3299" s="463" t="s">
        <v>263</v>
      </c>
      <c r="F3299" s="463"/>
      <c r="G3299" s="312" t="s">
        <v>226</v>
      </c>
      <c r="H3299" s="315">
        <v>3</v>
      </c>
      <c r="I3299" s="314">
        <v>5.43</v>
      </c>
      <c r="J3299" s="314">
        <v>16.29</v>
      </c>
    </row>
    <row r="3300" spans="1:10" x14ac:dyDescent="0.35">
      <c r="A3300" s="316"/>
      <c r="B3300" s="316"/>
      <c r="C3300" s="316"/>
      <c r="D3300" s="316"/>
      <c r="E3300" s="316" t="s">
        <v>275</v>
      </c>
      <c r="F3300" s="317">
        <v>35.270000000000003</v>
      </c>
      <c r="G3300" s="316" t="s">
        <v>276</v>
      </c>
      <c r="H3300" s="317">
        <v>0</v>
      </c>
      <c r="I3300" s="316" t="s">
        <v>277</v>
      </c>
      <c r="J3300" s="317">
        <v>35.270000000000003</v>
      </c>
    </row>
    <row r="3301" spans="1:10" x14ac:dyDescent="0.35">
      <c r="A3301" s="316"/>
      <c r="B3301" s="316"/>
      <c r="C3301" s="316"/>
      <c r="D3301" s="316"/>
      <c r="E3301" s="316" t="s">
        <v>278</v>
      </c>
      <c r="F3301" s="317">
        <v>14.02</v>
      </c>
      <c r="G3301" s="316"/>
      <c r="H3301" s="464" t="s">
        <v>279</v>
      </c>
      <c r="I3301" s="464"/>
      <c r="J3301" s="317">
        <v>81.42</v>
      </c>
    </row>
    <row r="3302" spans="1:10" ht="15" thickBot="1" x14ac:dyDescent="0.4">
      <c r="A3302" s="333"/>
      <c r="B3302" s="333"/>
      <c r="C3302" s="333"/>
      <c r="D3302" s="333"/>
      <c r="E3302" s="333"/>
      <c r="F3302" s="333"/>
      <c r="G3302" s="333"/>
      <c r="H3302" s="335"/>
      <c r="I3302" s="333"/>
      <c r="J3302" s="334"/>
    </row>
    <row r="3303" spans="1:10" ht="15" thickTop="1" x14ac:dyDescent="0.35">
      <c r="A3303" s="332"/>
      <c r="B3303" s="332"/>
      <c r="C3303" s="332"/>
      <c r="D3303" s="332"/>
      <c r="E3303" s="332"/>
      <c r="F3303" s="332"/>
      <c r="G3303" s="332"/>
      <c r="H3303" s="332"/>
      <c r="I3303" s="332"/>
      <c r="J3303" s="332"/>
    </row>
    <row r="3304" spans="1:10" x14ac:dyDescent="0.35">
      <c r="A3304" s="298" t="s">
        <v>1230</v>
      </c>
      <c r="B3304" s="300" t="s">
        <v>3</v>
      </c>
      <c r="C3304" s="298" t="s">
        <v>4</v>
      </c>
      <c r="D3304" s="298" t="s">
        <v>5</v>
      </c>
      <c r="E3304" s="461" t="s">
        <v>249</v>
      </c>
      <c r="F3304" s="461"/>
      <c r="G3304" s="299" t="s">
        <v>6</v>
      </c>
      <c r="H3304" s="300" t="s">
        <v>7</v>
      </c>
      <c r="I3304" s="300" t="s">
        <v>8</v>
      </c>
      <c r="J3304" s="300" t="s">
        <v>10</v>
      </c>
    </row>
    <row r="3305" spans="1:10" ht="37.5" x14ac:dyDescent="0.35">
      <c r="A3305" s="301" t="s">
        <v>246</v>
      </c>
      <c r="B3305" s="303" t="s">
        <v>1231</v>
      </c>
      <c r="C3305" s="301" t="s">
        <v>200</v>
      </c>
      <c r="D3305" s="301" t="s">
        <v>1232</v>
      </c>
      <c r="E3305" s="462" t="s">
        <v>1623</v>
      </c>
      <c r="F3305" s="462"/>
      <c r="G3305" s="302" t="s">
        <v>226</v>
      </c>
      <c r="H3305" s="305">
        <v>1</v>
      </c>
      <c r="I3305" s="304">
        <v>25.04</v>
      </c>
      <c r="J3305" s="304">
        <v>25.04</v>
      </c>
    </row>
    <row r="3306" spans="1:10" ht="25" x14ac:dyDescent="0.35">
      <c r="A3306" s="306" t="s">
        <v>251</v>
      </c>
      <c r="B3306" s="308" t="s">
        <v>1558</v>
      </c>
      <c r="C3306" s="306" t="s">
        <v>200</v>
      </c>
      <c r="D3306" s="306" t="s">
        <v>1559</v>
      </c>
      <c r="E3306" s="465" t="s">
        <v>254</v>
      </c>
      <c r="F3306" s="465"/>
      <c r="G3306" s="307" t="s">
        <v>201</v>
      </c>
      <c r="H3306" s="310">
        <v>0.317</v>
      </c>
      <c r="I3306" s="309">
        <v>34.78</v>
      </c>
      <c r="J3306" s="309">
        <v>11.02</v>
      </c>
    </row>
    <row r="3307" spans="1:10" ht="25" x14ac:dyDescent="0.35">
      <c r="A3307" s="306" t="s">
        <v>251</v>
      </c>
      <c r="B3307" s="308" t="s">
        <v>1560</v>
      </c>
      <c r="C3307" s="306" t="s">
        <v>200</v>
      </c>
      <c r="D3307" s="306" t="s">
        <v>1561</v>
      </c>
      <c r="E3307" s="465" t="s">
        <v>254</v>
      </c>
      <c r="F3307" s="465"/>
      <c r="G3307" s="307" t="s">
        <v>201</v>
      </c>
      <c r="H3307" s="310">
        <v>0.317</v>
      </c>
      <c r="I3307" s="309">
        <v>27.11</v>
      </c>
      <c r="J3307" s="309">
        <v>8.59</v>
      </c>
    </row>
    <row r="3308" spans="1:10" x14ac:dyDescent="0.35">
      <c r="A3308" s="311" t="s">
        <v>260</v>
      </c>
      <c r="B3308" s="313" t="s">
        <v>2408</v>
      </c>
      <c r="C3308" s="311" t="s">
        <v>200</v>
      </c>
      <c r="D3308" s="311" t="s">
        <v>2409</v>
      </c>
      <c r="E3308" s="463" t="s">
        <v>263</v>
      </c>
      <c r="F3308" s="463"/>
      <c r="G3308" s="312" t="s">
        <v>226</v>
      </c>
      <c r="H3308" s="315">
        <v>1</v>
      </c>
      <c r="I3308" s="314">
        <v>5.43</v>
      </c>
      <c r="J3308" s="314">
        <v>5.43</v>
      </c>
    </row>
    <row r="3309" spans="1:10" x14ac:dyDescent="0.35">
      <c r="A3309" s="316"/>
      <c r="B3309" s="316"/>
      <c r="C3309" s="316"/>
      <c r="D3309" s="316"/>
      <c r="E3309" s="316" t="s">
        <v>275</v>
      </c>
      <c r="F3309" s="317">
        <v>13.53</v>
      </c>
      <c r="G3309" s="316" t="s">
        <v>276</v>
      </c>
      <c r="H3309" s="317">
        <v>0</v>
      </c>
      <c r="I3309" s="316" t="s">
        <v>277</v>
      </c>
      <c r="J3309" s="317">
        <v>13.53</v>
      </c>
    </row>
    <row r="3310" spans="1:10" x14ac:dyDescent="0.35">
      <c r="A3310" s="316"/>
      <c r="B3310" s="316"/>
      <c r="C3310" s="316"/>
      <c r="D3310" s="316"/>
      <c r="E3310" s="316" t="s">
        <v>278</v>
      </c>
      <c r="F3310" s="317">
        <v>5.21</v>
      </c>
      <c r="G3310" s="316"/>
      <c r="H3310" s="464" t="s">
        <v>279</v>
      </c>
      <c r="I3310" s="464"/>
      <c r="J3310" s="317">
        <v>30.25</v>
      </c>
    </row>
    <row r="3311" spans="1:10" ht="15" thickBot="1" x14ac:dyDescent="0.4">
      <c r="A3311" s="333"/>
      <c r="B3311" s="333"/>
      <c r="C3311" s="333"/>
      <c r="D3311" s="333"/>
      <c r="E3311" s="333"/>
      <c r="F3311" s="333"/>
      <c r="G3311" s="333"/>
      <c r="H3311" s="335"/>
      <c r="I3311" s="333"/>
      <c r="J3311" s="334"/>
    </row>
    <row r="3312" spans="1:10" ht="15" thickTop="1" x14ac:dyDescent="0.35">
      <c r="A3312" s="332"/>
      <c r="B3312" s="332"/>
      <c r="C3312" s="332"/>
      <c r="D3312" s="332"/>
      <c r="E3312" s="332"/>
      <c r="F3312" s="332"/>
      <c r="G3312" s="332"/>
      <c r="H3312" s="332"/>
      <c r="I3312" s="332"/>
      <c r="J3312" s="332"/>
    </row>
    <row r="3313" spans="1:10" x14ac:dyDescent="0.35">
      <c r="A3313" s="298" t="s">
        <v>1233</v>
      </c>
      <c r="B3313" s="300" t="s">
        <v>3</v>
      </c>
      <c r="C3313" s="298" t="s">
        <v>4</v>
      </c>
      <c r="D3313" s="298" t="s">
        <v>5</v>
      </c>
      <c r="E3313" s="461" t="s">
        <v>249</v>
      </c>
      <c r="F3313" s="461"/>
      <c r="G3313" s="299" t="s">
        <v>6</v>
      </c>
      <c r="H3313" s="300" t="s">
        <v>7</v>
      </c>
      <c r="I3313" s="300" t="s">
        <v>8</v>
      </c>
      <c r="J3313" s="300" t="s">
        <v>10</v>
      </c>
    </row>
    <row r="3314" spans="1:10" ht="37.5" x14ac:dyDescent="0.35">
      <c r="A3314" s="301" t="s">
        <v>246</v>
      </c>
      <c r="B3314" s="303" t="s">
        <v>1234</v>
      </c>
      <c r="C3314" s="301" t="s">
        <v>200</v>
      </c>
      <c r="D3314" s="301" t="s">
        <v>1235</v>
      </c>
      <c r="E3314" s="462" t="s">
        <v>1623</v>
      </c>
      <c r="F3314" s="462"/>
      <c r="G3314" s="302" t="s">
        <v>226</v>
      </c>
      <c r="H3314" s="305">
        <v>1</v>
      </c>
      <c r="I3314" s="304">
        <v>26.55</v>
      </c>
      <c r="J3314" s="304">
        <v>26.55</v>
      </c>
    </row>
    <row r="3315" spans="1:10" ht="25" x14ac:dyDescent="0.35">
      <c r="A3315" s="306" t="s">
        <v>251</v>
      </c>
      <c r="B3315" s="308" t="s">
        <v>1558</v>
      </c>
      <c r="C3315" s="306" t="s">
        <v>200</v>
      </c>
      <c r="D3315" s="306" t="s">
        <v>1559</v>
      </c>
      <c r="E3315" s="465" t="s">
        <v>254</v>
      </c>
      <c r="F3315" s="465"/>
      <c r="G3315" s="307" t="s">
        <v>201</v>
      </c>
      <c r="H3315" s="310">
        <v>0.317</v>
      </c>
      <c r="I3315" s="309">
        <v>34.78</v>
      </c>
      <c r="J3315" s="309">
        <v>11.02</v>
      </c>
    </row>
    <row r="3316" spans="1:10" ht="25" x14ac:dyDescent="0.35">
      <c r="A3316" s="306" t="s">
        <v>251</v>
      </c>
      <c r="B3316" s="308" t="s">
        <v>1560</v>
      </c>
      <c r="C3316" s="306" t="s">
        <v>200</v>
      </c>
      <c r="D3316" s="306" t="s">
        <v>1561</v>
      </c>
      <c r="E3316" s="465" t="s">
        <v>254</v>
      </c>
      <c r="F3316" s="465"/>
      <c r="G3316" s="307" t="s">
        <v>201</v>
      </c>
      <c r="H3316" s="310">
        <v>0.317</v>
      </c>
      <c r="I3316" s="309">
        <v>27.11</v>
      </c>
      <c r="J3316" s="309">
        <v>8.59</v>
      </c>
    </row>
    <row r="3317" spans="1:10" x14ac:dyDescent="0.35">
      <c r="A3317" s="311" t="s">
        <v>260</v>
      </c>
      <c r="B3317" s="313" t="s">
        <v>2414</v>
      </c>
      <c r="C3317" s="311" t="s">
        <v>200</v>
      </c>
      <c r="D3317" s="311" t="s">
        <v>2415</v>
      </c>
      <c r="E3317" s="463" t="s">
        <v>263</v>
      </c>
      <c r="F3317" s="463"/>
      <c r="G3317" s="312" t="s">
        <v>226</v>
      </c>
      <c r="H3317" s="315">
        <v>1</v>
      </c>
      <c r="I3317" s="314">
        <v>6.94</v>
      </c>
      <c r="J3317" s="314">
        <v>6.94</v>
      </c>
    </row>
    <row r="3318" spans="1:10" x14ac:dyDescent="0.35">
      <c r="A3318" s="316"/>
      <c r="B3318" s="316"/>
      <c r="C3318" s="316"/>
      <c r="D3318" s="316"/>
      <c r="E3318" s="316" t="s">
        <v>275</v>
      </c>
      <c r="F3318" s="317">
        <v>13.53</v>
      </c>
      <c r="G3318" s="316" t="s">
        <v>276</v>
      </c>
      <c r="H3318" s="317">
        <v>0</v>
      </c>
      <c r="I3318" s="316" t="s">
        <v>277</v>
      </c>
      <c r="J3318" s="317">
        <v>13.53</v>
      </c>
    </row>
    <row r="3319" spans="1:10" x14ac:dyDescent="0.35">
      <c r="A3319" s="316"/>
      <c r="B3319" s="316"/>
      <c r="C3319" s="316"/>
      <c r="D3319" s="316"/>
      <c r="E3319" s="316" t="s">
        <v>278</v>
      </c>
      <c r="F3319" s="317">
        <v>5.52</v>
      </c>
      <c r="G3319" s="316"/>
      <c r="H3319" s="464" t="s">
        <v>279</v>
      </c>
      <c r="I3319" s="464"/>
      <c r="J3319" s="317">
        <v>32.07</v>
      </c>
    </row>
    <row r="3320" spans="1:10" ht="15" thickBot="1" x14ac:dyDescent="0.4">
      <c r="A3320" s="333"/>
      <c r="B3320" s="333"/>
      <c r="C3320" s="333"/>
      <c r="D3320" s="333"/>
      <c r="E3320" s="333"/>
      <c r="F3320" s="333"/>
      <c r="G3320" s="333"/>
      <c r="H3320" s="335"/>
      <c r="I3320" s="333"/>
      <c r="J3320" s="334"/>
    </row>
    <row r="3321" spans="1:10" ht="15" thickTop="1" x14ac:dyDescent="0.35">
      <c r="A3321" s="332"/>
      <c r="B3321" s="332"/>
      <c r="C3321" s="332"/>
      <c r="D3321" s="332"/>
      <c r="E3321" s="332"/>
      <c r="F3321" s="332"/>
      <c r="G3321" s="332"/>
      <c r="H3321" s="332"/>
      <c r="I3321" s="332"/>
      <c r="J3321" s="332"/>
    </row>
    <row r="3322" spans="1:10" x14ac:dyDescent="0.35">
      <c r="A3322" s="341" t="s">
        <v>1236</v>
      </c>
      <c r="B3322" s="342" t="s">
        <v>3</v>
      </c>
      <c r="C3322" s="341" t="s">
        <v>4</v>
      </c>
      <c r="D3322" s="341" t="s">
        <v>5</v>
      </c>
      <c r="E3322" s="457" t="s">
        <v>249</v>
      </c>
      <c r="F3322" s="457"/>
      <c r="G3322" s="343" t="s">
        <v>6</v>
      </c>
      <c r="H3322" s="342" t="s">
        <v>7</v>
      </c>
      <c r="I3322" s="342" t="s">
        <v>8</v>
      </c>
      <c r="J3322" s="342" t="s">
        <v>10</v>
      </c>
    </row>
    <row r="3323" spans="1:10" ht="14.5" customHeight="1" x14ac:dyDescent="0.35">
      <c r="A3323" s="344" t="s">
        <v>246</v>
      </c>
      <c r="B3323" s="345" t="s">
        <v>1237</v>
      </c>
      <c r="C3323" s="344" t="s">
        <v>214</v>
      </c>
      <c r="D3323" s="344" t="s">
        <v>1238</v>
      </c>
      <c r="E3323" s="458" t="s">
        <v>2376</v>
      </c>
      <c r="F3323" s="458"/>
      <c r="G3323" s="346" t="s">
        <v>226</v>
      </c>
      <c r="H3323" s="347">
        <v>1</v>
      </c>
      <c r="I3323" s="348">
        <v>255.71</v>
      </c>
      <c r="J3323" s="348">
        <v>255.71</v>
      </c>
    </row>
    <row r="3324" spans="1:10" ht="26.5" customHeight="1" x14ac:dyDescent="0.35">
      <c r="A3324" s="349" t="s">
        <v>251</v>
      </c>
      <c r="B3324" s="350" t="s">
        <v>1558</v>
      </c>
      <c r="C3324" s="349" t="s">
        <v>200</v>
      </c>
      <c r="D3324" s="349" t="s">
        <v>1559</v>
      </c>
      <c r="E3324" s="459" t="s">
        <v>254</v>
      </c>
      <c r="F3324" s="459"/>
      <c r="G3324" s="351" t="s">
        <v>201</v>
      </c>
      <c r="H3324" s="352">
        <v>3.0680000000000001</v>
      </c>
      <c r="I3324" s="353">
        <v>34.78</v>
      </c>
      <c r="J3324" s="353">
        <v>106.7</v>
      </c>
    </row>
    <row r="3325" spans="1:10" ht="26.5" customHeight="1" x14ac:dyDescent="0.35">
      <c r="A3325" s="349" t="s">
        <v>251</v>
      </c>
      <c r="B3325" s="350" t="s">
        <v>1560</v>
      </c>
      <c r="C3325" s="349" t="s">
        <v>200</v>
      </c>
      <c r="D3325" s="349" t="s">
        <v>1561</v>
      </c>
      <c r="E3325" s="459" t="s">
        <v>254</v>
      </c>
      <c r="F3325" s="459"/>
      <c r="G3325" s="351" t="s">
        <v>201</v>
      </c>
      <c r="H3325" s="352">
        <v>3.0680000000000001</v>
      </c>
      <c r="I3325" s="353">
        <v>27.11</v>
      </c>
      <c r="J3325" s="353">
        <v>83.17</v>
      </c>
    </row>
    <row r="3326" spans="1:10" x14ac:dyDescent="0.35">
      <c r="A3326" s="356" t="s">
        <v>260</v>
      </c>
      <c r="B3326" s="357" t="s">
        <v>3051</v>
      </c>
      <c r="C3326" s="356" t="s">
        <v>1803</v>
      </c>
      <c r="D3326" s="356" t="s">
        <v>3052</v>
      </c>
      <c r="E3326" s="475" t="s">
        <v>263</v>
      </c>
      <c r="F3326" s="475"/>
      <c r="G3326" s="358" t="s">
        <v>1834</v>
      </c>
      <c r="H3326" s="359">
        <v>1</v>
      </c>
      <c r="I3326" s="360">
        <v>49.9</v>
      </c>
      <c r="J3326" s="360">
        <v>49.9</v>
      </c>
    </row>
    <row r="3327" spans="1:10" ht="25" x14ac:dyDescent="0.35">
      <c r="A3327" s="356" t="s">
        <v>260</v>
      </c>
      <c r="B3327" s="357" t="s">
        <v>2416</v>
      </c>
      <c r="C3327" s="356" t="s">
        <v>200</v>
      </c>
      <c r="D3327" s="356" t="s">
        <v>2417</v>
      </c>
      <c r="E3327" s="475" t="s">
        <v>263</v>
      </c>
      <c r="F3327" s="475"/>
      <c r="G3327" s="358" t="s">
        <v>226</v>
      </c>
      <c r="H3327" s="359">
        <v>2</v>
      </c>
      <c r="I3327" s="360">
        <v>1.25</v>
      </c>
      <c r="J3327" s="360">
        <v>2.5</v>
      </c>
    </row>
    <row r="3328" spans="1:10" ht="25" x14ac:dyDescent="0.35">
      <c r="A3328" s="356" t="s">
        <v>260</v>
      </c>
      <c r="B3328" s="357" t="s">
        <v>2418</v>
      </c>
      <c r="C3328" s="356" t="s">
        <v>200</v>
      </c>
      <c r="D3328" s="356" t="s">
        <v>2419</v>
      </c>
      <c r="E3328" s="475" t="s">
        <v>263</v>
      </c>
      <c r="F3328" s="475"/>
      <c r="G3328" s="358" t="s">
        <v>226</v>
      </c>
      <c r="H3328" s="359">
        <v>2</v>
      </c>
      <c r="I3328" s="360">
        <v>2.4300000000000002</v>
      </c>
      <c r="J3328" s="360">
        <v>4.8600000000000003</v>
      </c>
    </row>
    <row r="3329" spans="1:10" ht="25" x14ac:dyDescent="0.35">
      <c r="A3329" s="356" t="s">
        <v>260</v>
      </c>
      <c r="B3329" s="357" t="s">
        <v>2420</v>
      </c>
      <c r="C3329" s="356" t="s">
        <v>200</v>
      </c>
      <c r="D3329" s="356" t="s">
        <v>2421</v>
      </c>
      <c r="E3329" s="475" t="s">
        <v>263</v>
      </c>
      <c r="F3329" s="475"/>
      <c r="G3329" s="358" t="s">
        <v>226</v>
      </c>
      <c r="H3329" s="359">
        <v>0.08</v>
      </c>
      <c r="I3329" s="360">
        <v>21.2</v>
      </c>
      <c r="J3329" s="360">
        <v>1.696</v>
      </c>
    </row>
    <row r="3330" spans="1:10" ht="25" x14ac:dyDescent="0.35">
      <c r="A3330" s="356" t="s">
        <v>260</v>
      </c>
      <c r="B3330" s="357" t="s">
        <v>2422</v>
      </c>
      <c r="C3330" s="356" t="s">
        <v>200</v>
      </c>
      <c r="D3330" s="356" t="s">
        <v>2423</v>
      </c>
      <c r="E3330" s="475" t="s">
        <v>263</v>
      </c>
      <c r="F3330" s="475"/>
      <c r="G3330" s="358" t="s">
        <v>208</v>
      </c>
      <c r="H3330" s="359">
        <v>1.2</v>
      </c>
      <c r="I3330" s="360">
        <v>4</v>
      </c>
      <c r="J3330" s="360">
        <v>4.8</v>
      </c>
    </row>
    <row r="3331" spans="1:10" ht="25" x14ac:dyDescent="0.35">
      <c r="A3331" s="356" t="s">
        <v>260</v>
      </c>
      <c r="B3331" s="357" t="s">
        <v>2366</v>
      </c>
      <c r="C3331" s="356" t="s">
        <v>200</v>
      </c>
      <c r="D3331" s="356" t="s">
        <v>2367</v>
      </c>
      <c r="E3331" s="475" t="s">
        <v>263</v>
      </c>
      <c r="F3331" s="475"/>
      <c r="G3331" s="358" t="s">
        <v>226</v>
      </c>
      <c r="H3331" s="359">
        <v>1</v>
      </c>
      <c r="I3331" s="360">
        <v>2.09</v>
      </c>
      <c r="J3331" s="360">
        <v>2.09</v>
      </c>
    </row>
    <row r="3332" spans="1:10" x14ac:dyDescent="0.35">
      <c r="A3332" s="354"/>
      <c r="B3332" s="354"/>
      <c r="C3332" s="354"/>
      <c r="D3332" s="354"/>
      <c r="E3332" s="354" t="s">
        <v>275</v>
      </c>
      <c r="F3332" s="355">
        <v>131.03</v>
      </c>
      <c r="G3332" s="354" t="s">
        <v>276</v>
      </c>
      <c r="H3332" s="355">
        <v>0</v>
      </c>
      <c r="I3332" s="354" t="s">
        <v>277</v>
      </c>
      <c r="J3332" s="355">
        <v>131.03</v>
      </c>
    </row>
    <row r="3333" spans="1:10" ht="14.5" customHeight="1" x14ac:dyDescent="0.35">
      <c r="A3333" s="354"/>
      <c r="B3333" s="354"/>
      <c r="C3333" s="354"/>
      <c r="D3333" s="354"/>
      <c r="E3333" s="354" t="s">
        <v>278</v>
      </c>
      <c r="F3333" s="355">
        <v>53.21</v>
      </c>
      <c r="G3333" s="354"/>
      <c r="H3333" s="460" t="s">
        <v>279</v>
      </c>
      <c r="I3333" s="460"/>
      <c r="J3333" s="355">
        <v>308.92</v>
      </c>
    </row>
    <row r="3334" spans="1:10" ht="15" thickBot="1" x14ac:dyDescent="0.4">
      <c r="A3334" s="333"/>
      <c r="B3334" s="333"/>
      <c r="C3334" s="333"/>
      <c r="D3334" s="333"/>
      <c r="E3334" s="333"/>
      <c r="F3334" s="333"/>
      <c r="G3334" s="333"/>
      <c r="H3334" s="335"/>
      <c r="I3334" s="333"/>
      <c r="J3334" s="334"/>
    </row>
    <row r="3335" spans="1:10" ht="15" thickTop="1" x14ac:dyDescent="0.35">
      <c r="A3335" s="332"/>
      <c r="B3335" s="332"/>
      <c r="C3335" s="332"/>
      <c r="D3335" s="332"/>
      <c r="E3335" s="332"/>
      <c r="F3335" s="332"/>
      <c r="G3335" s="332"/>
      <c r="H3335" s="332"/>
      <c r="I3335" s="332"/>
      <c r="J3335" s="332"/>
    </row>
    <row r="3336" spans="1:10" x14ac:dyDescent="0.35">
      <c r="A3336" s="298" t="s">
        <v>1239</v>
      </c>
      <c r="B3336" s="300" t="s">
        <v>3</v>
      </c>
      <c r="C3336" s="298" t="s">
        <v>4</v>
      </c>
      <c r="D3336" s="298" t="s">
        <v>5</v>
      </c>
      <c r="E3336" s="461" t="s">
        <v>249</v>
      </c>
      <c r="F3336" s="461"/>
      <c r="G3336" s="299" t="s">
        <v>6</v>
      </c>
      <c r="H3336" s="300" t="s">
        <v>7</v>
      </c>
      <c r="I3336" s="300" t="s">
        <v>8</v>
      </c>
      <c r="J3336" s="300" t="s">
        <v>10</v>
      </c>
    </row>
    <row r="3337" spans="1:10" ht="37.5" x14ac:dyDescent="0.35">
      <c r="A3337" s="301" t="s">
        <v>246</v>
      </c>
      <c r="B3337" s="303" t="s">
        <v>1240</v>
      </c>
      <c r="C3337" s="301" t="s">
        <v>200</v>
      </c>
      <c r="D3337" s="301" t="s">
        <v>1241</v>
      </c>
      <c r="E3337" s="462" t="s">
        <v>2424</v>
      </c>
      <c r="F3337" s="462"/>
      <c r="G3337" s="302" t="s">
        <v>226</v>
      </c>
      <c r="H3337" s="305">
        <v>1</v>
      </c>
      <c r="I3337" s="304">
        <v>31.22</v>
      </c>
      <c r="J3337" s="304">
        <v>31.22</v>
      </c>
    </row>
    <row r="3338" spans="1:10" ht="25" x14ac:dyDescent="0.35">
      <c r="A3338" s="306" t="s">
        <v>251</v>
      </c>
      <c r="B3338" s="308" t="s">
        <v>1560</v>
      </c>
      <c r="C3338" s="306" t="s">
        <v>200</v>
      </c>
      <c r="D3338" s="306" t="s">
        <v>1561</v>
      </c>
      <c r="E3338" s="465" t="s">
        <v>254</v>
      </c>
      <c r="F3338" s="465"/>
      <c r="G3338" s="307" t="s">
        <v>201</v>
      </c>
      <c r="H3338" s="310">
        <v>1.46E-2</v>
      </c>
      <c r="I3338" s="309">
        <v>27.11</v>
      </c>
      <c r="J3338" s="309">
        <v>0.39</v>
      </c>
    </row>
    <row r="3339" spans="1:10" ht="25" x14ac:dyDescent="0.35">
      <c r="A3339" s="306" t="s">
        <v>251</v>
      </c>
      <c r="B3339" s="308" t="s">
        <v>1558</v>
      </c>
      <c r="C3339" s="306" t="s">
        <v>200</v>
      </c>
      <c r="D3339" s="306" t="s">
        <v>1559</v>
      </c>
      <c r="E3339" s="465" t="s">
        <v>254</v>
      </c>
      <c r="F3339" s="465"/>
      <c r="G3339" s="307" t="s">
        <v>201</v>
      </c>
      <c r="H3339" s="310">
        <v>1.46E-2</v>
      </c>
      <c r="I3339" s="309">
        <v>34.78</v>
      </c>
      <c r="J3339" s="309">
        <v>0.5</v>
      </c>
    </row>
    <row r="3340" spans="1:10" ht="25" x14ac:dyDescent="0.35">
      <c r="A3340" s="311" t="s">
        <v>260</v>
      </c>
      <c r="B3340" s="313" t="s">
        <v>2378</v>
      </c>
      <c r="C3340" s="311" t="s">
        <v>200</v>
      </c>
      <c r="D3340" s="311" t="s">
        <v>2379</v>
      </c>
      <c r="E3340" s="463" t="s">
        <v>263</v>
      </c>
      <c r="F3340" s="463"/>
      <c r="G3340" s="312" t="s">
        <v>226</v>
      </c>
      <c r="H3340" s="315">
        <v>2.1000000000000001E-2</v>
      </c>
      <c r="I3340" s="314">
        <v>6.18</v>
      </c>
      <c r="J3340" s="314">
        <v>0.12978000000000001</v>
      </c>
    </row>
    <row r="3341" spans="1:10" ht="25" x14ac:dyDescent="0.35">
      <c r="A3341" s="311" t="s">
        <v>260</v>
      </c>
      <c r="B3341" s="313" t="s">
        <v>2425</v>
      </c>
      <c r="C3341" s="311" t="s">
        <v>200</v>
      </c>
      <c r="D3341" s="311" t="s">
        <v>2426</v>
      </c>
      <c r="E3341" s="463" t="s">
        <v>263</v>
      </c>
      <c r="F3341" s="463"/>
      <c r="G3341" s="312" t="s">
        <v>226</v>
      </c>
      <c r="H3341" s="315">
        <v>1</v>
      </c>
      <c r="I3341" s="314">
        <v>30.21</v>
      </c>
      <c r="J3341" s="314">
        <v>30.21</v>
      </c>
    </row>
    <row r="3342" spans="1:10" x14ac:dyDescent="0.35">
      <c r="A3342" s="316"/>
      <c r="B3342" s="316"/>
      <c r="C3342" s="316"/>
      <c r="D3342" s="316"/>
      <c r="E3342" s="316" t="s">
        <v>275</v>
      </c>
      <c r="F3342" s="317">
        <v>0.61</v>
      </c>
      <c r="G3342" s="316" t="s">
        <v>276</v>
      </c>
      <c r="H3342" s="317">
        <v>0</v>
      </c>
      <c r="I3342" s="316" t="s">
        <v>277</v>
      </c>
      <c r="J3342" s="317">
        <v>0.61</v>
      </c>
    </row>
    <row r="3343" spans="1:10" x14ac:dyDescent="0.35">
      <c r="A3343" s="316"/>
      <c r="B3343" s="316"/>
      <c r="C3343" s="316"/>
      <c r="D3343" s="316"/>
      <c r="E3343" s="316" t="s">
        <v>278</v>
      </c>
      <c r="F3343" s="317">
        <v>6.49</v>
      </c>
      <c r="G3343" s="316"/>
      <c r="H3343" s="464" t="s">
        <v>279</v>
      </c>
      <c r="I3343" s="464"/>
      <c r="J3343" s="317">
        <v>37.71</v>
      </c>
    </row>
    <row r="3344" spans="1:10" ht="15" thickBot="1" x14ac:dyDescent="0.4">
      <c r="A3344" s="333"/>
      <c r="B3344" s="333"/>
      <c r="C3344" s="333"/>
      <c r="D3344" s="333"/>
      <c r="E3344" s="333"/>
      <c r="F3344" s="333"/>
      <c r="G3344" s="333"/>
      <c r="H3344" s="335"/>
      <c r="I3344" s="333"/>
      <c r="J3344" s="334"/>
    </row>
    <row r="3345" spans="1:10" ht="15" thickTop="1" x14ac:dyDescent="0.35">
      <c r="A3345" s="332"/>
      <c r="B3345" s="332"/>
      <c r="C3345" s="332"/>
      <c r="D3345" s="332"/>
      <c r="E3345" s="332"/>
      <c r="F3345" s="332"/>
      <c r="G3345" s="332"/>
      <c r="H3345" s="332"/>
      <c r="I3345" s="332"/>
      <c r="J3345" s="332"/>
    </row>
    <row r="3346" spans="1:10" x14ac:dyDescent="0.35">
      <c r="A3346" s="341" t="s">
        <v>1242</v>
      </c>
      <c r="B3346" s="342" t="s">
        <v>3</v>
      </c>
      <c r="C3346" s="341" t="s">
        <v>4</v>
      </c>
      <c r="D3346" s="341" t="s">
        <v>5</v>
      </c>
      <c r="E3346" s="457" t="s">
        <v>249</v>
      </c>
      <c r="F3346" s="457"/>
      <c r="G3346" s="343" t="s">
        <v>6</v>
      </c>
      <c r="H3346" s="342" t="s">
        <v>7</v>
      </c>
      <c r="I3346" s="342" t="s">
        <v>8</v>
      </c>
      <c r="J3346" s="342" t="s">
        <v>10</v>
      </c>
    </row>
    <row r="3347" spans="1:10" ht="26.5" customHeight="1" x14ac:dyDescent="0.35">
      <c r="A3347" s="344" t="s">
        <v>246</v>
      </c>
      <c r="B3347" s="345" t="s">
        <v>1243</v>
      </c>
      <c r="C3347" s="344" t="s">
        <v>214</v>
      </c>
      <c r="D3347" s="344" t="s">
        <v>1244</v>
      </c>
      <c r="E3347" s="458" t="s">
        <v>2376</v>
      </c>
      <c r="F3347" s="458"/>
      <c r="G3347" s="346" t="s">
        <v>226</v>
      </c>
      <c r="H3347" s="347">
        <v>1</v>
      </c>
      <c r="I3347" s="348">
        <v>130.79</v>
      </c>
      <c r="J3347" s="348">
        <v>130.79</v>
      </c>
    </row>
    <row r="3348" spans="1:10" ht="26.5" customHeight="1" x14ac:dyDescent="0.35">
      <c r="A3348" s="349" t="s">
        <v>251</v>
      </c>
      <c r="B3348" s="350" t="s">
        <v>1558</v>
      </c>
      <c r="C3348" s="349" t="s">
        <v>200</v>
      </c>
      <c r="D3348" s="349" t="s">
        <v>1559</v>
      </c>
      <c r="E3348" s="459" t="s">
        <v>254</v>
      </c>
      <c r="F3348" s="459"/>
      <c r="G3348" s="351" t="s">
        <v>201</v>
      </c>
      <c r="H3348" s="352">
        <v>1</v>
      </c>
      <c r="I3348" s="353">
        <v>34.78</v>
      </c>
      <c r="J3348" s="353">
        <v>34.78</v>
      </c>
    </row>
    <row r="3349" spans="1:10" ht="26.5" customHeight="1" x14ac:dyDescent="0.35">
      <c r="A3349" s="349" t="s">
        <v>251</v>
      </c>
      <c r="B3349" s="350" t="s">
        <v>1560</v>
      </c>
      <c r="C3349" s="349" t="s">
        <v>200</v>
      </c>
      <c r="D3349" s="349" t="s">
        <v>1561</v>
      </c>
      <c r="E3349" s="459" t="s">
        <v>254</v>
      </c>
      <c r="F3349" s="459"/>
      <c r="G3349" s="351" t="s">
        <v>201</v>
      </c>
      <c r="H3349" s="352">
        <v>1</v>
      </c>
      <c r="I3349" s="353">
        <v>27.11</v>
      </c>
      <c r="J3349" s="353">
        <v>27.11</v>
      </c>
    </row>
    <row r="3350" spans="1:10" x14ac:dyDescent="0.35">
      <c r="A3350" s="356" t="s">
        <v>260</v>
      </c>
      <c r="B3350" s="357" t="s">
        <v>3053</v>
      </c>
      <c r="C3350" s="356" t="s">
        <v>1803</v>
      </c>
      <c r="D3350" s="356" t="s">
        <v>3054</v>
      </c>
      <c r="E3350" s="475" t="s">
        <v>263</v>
      </c>
      <c r="F3350" s="475"/>
      <c r="G3350" s="358" t="s">
        <v>1834</v>
      </c>
      <c r="H3350" s="359">
        <v>1</v>
      </c>
      <c r="I3350" s="360">
        <v>68.900000000000006</v>
      </c>
      <c r="J3350" s="360">
        <v>68.900000000000006</v>
      </c>
    </row>
    <row r="3351" spans="1:10" x14ac:dyDescent="0.35">
      <c r="A3351" s="354"/>
      <c r="B3351" s="354"/>
      <c r="C3351" s="354"/>
      <c r="D3351" s="354"/>
      <c r="E3351" s="354" t="s">
        <v>275</v>
      </c>
      <c r="F3351" s="355">
        <v>42.71</v>
      </c>
      <c r="G3351" s="354" t="s">
        <v>276</v>
      </c>
      <c r="H3351" s="355">
        <v>0</v>
      </c>
      <c r="I3351" s="354" t="s">
        <v>277</v>
      </c>
      <c r="J3351" s="355">
        <v>42.71</v>
      </c>
    </row>
    <row r="3352" spans="1:10" ht="14.5" customHeight="1" x14ac:dyDescent="0.35">
      <c r="A3352" s="354"/>
      <c r="B3352" s="354"/>
      <c r="C3352" s="354"/>
      <c r="D3352" s="354"/>
      <c r="E3352" s="354" t="s">
        <v>278</v>
      </c>
      <c r="F3352" s="355">
        <v>27.21</v>
      </c>
      <c r="G3352" s="354"/>
      <c r="H3352" s="460" t="s">
        <v>279</v>
      </c>
      <c r="I3352" s="460"/>
      <c r="J3352" s="355">
        <v>158</v>
      </c>
    </row>
    <row r="3353" spans="1:10" ht="15" thickBot="1" x14ac:dyDescent="0.4">
      <c r="A3353" s="333"/>
      <c r="B3353" s="333"/>
      <c r="C3353" s="333"/>
      <c r="D3353" s="333"/>
      <c r="E3353" s="333"/>
      <c r="F3353" s="333"/>
      <c r="G3353" s="333"/>
      <c r="H3353" s="335"/>
      <c r="I3353" s="333"/>
      <c r="J3353" s="334"/>
    </row>
    <row r="3354" spans="1:10" ht="15" thickTop="1" x14ac:dyDescent="0.35">
      <c r="A3354" s="332"/>
      <c r="B3354" s="332"/>
      <c r="C3354" s="332"/>
      <c r="D3354" s="332"/>
      <c r="E3354" s="332"/>
      <c r="F3354" s="332"/>
      <c r="G3354" s="332"/>
      <c r="H3354" s="332"/>
      <c r="I3354" s="332"/>
      <c r="J3354" s="332"/>
    </row>
    <row r="3355" spans="1:10" x14ac:dyDescent="0.35">
      <c r="A3355" s="298" t="s">
        <v>1245</v>
      </c>
      <c r="B3355" s="300" t="s">
        <v>3</v>
      </c>
      <c r="C3355" s="298" t="s">
        <v>4</v>
      </c>
      <c r="D3355" s="298" t="s">
        <v>5</v>
      </c>
      <c r="E3355" s="461" t="s">
        <v>249</v>
      </c>
      <c r="F3355" s="461"/>
      <c r="G3355" s="299" t="s">
        <v>6</v>
      </c>
      <c r="H3355" s="300" t="s">
        <v>7</v>
      </c>
      <c r="I3355" s="300" t="s">
        <v>8</v>
      </c>
      <c r="J3355" s="300" t="s">
        <v>10</v>
      </c>
    </row>
    <row r="3356" spans="1:10" ht="25" x14ac:dyDescent="0.35">
      <c r="A3356" s="301" t="s">
        <v>246</v>
      </c>
      <c r="B3356" s="303" t="s">
        <v>1246</v>
      </c>
      <c r="C3356" s="301" t="s">
        <v>200</v>
      </c>
      <c r="D3356" s="301" t="s">
        <v>1247</v>
      </c>
      <c r="E3356" s="462" t="s">
        <v>1634</v>
      </c>
      <c r="F3356" s="462"/>
      <c r="G3356" s="302" t="s">
        <v>226</v>
      </c>
      <c r="H3356" s="305">
        <v>1</v>
      </c>
      <c r="I3356" s="304">
        <v>55.14</v>
      </c>
      <c r="J3356" s="304">
        <v>55.14</v>
      </c>
    </row>
    <row r="3357" spans="1:10" ht="25" x14ac:dyDescent="0.35">
      <c r="A3357" s="306" t="s">
        <v>251</v>
      </c>
      <c r="B3357" s="308" t="s">
        <v>1560</v>
      </c>
      <c r="C3357" s="306" t="s">
        <v>200</v>
      </c>
      <c r="D3357" s="306" t="s">
        <v>1561</v>
      </c>
      <c r="E3357" s="465" t="s">
        <v>254</v>
      </c>
      <c r="F3357" s="465"/>
      <c r="G3357" s="307" t="s">
        <v>201</v>
      </c>
      <c r="H3357" s="310">
        <v>7.0857000000000003E-2</v>
      </c>
      <c r="I3357" s="309">
        <v>27.11</v>
      </c>
      <c r="J3357" s="309">
        <v>1.92</v>
      </c>
    </row>
    <row r="3358" spans="1:10" ht="25" x14ac:dyDescent="0.35">
      <c r="A3358" s="306" t="s">
        <v>251</v>
      </c>
      <c r="B3358" s="308" t="s">
        <v>1558</v>
      </c>
      <c r="C3358" s="306" t="s">
        <v>200</v>
      </c>
      <c r="D3358" s="306" t="s">
        <v>1559</v>
      </c>
      <c r="E3358" s="465" t="s">
        <v>254</v>
      </c>
      <c r="F3358" s="465"/>
      <c r="G3358" s="307" t="s">
        <v>201</v>
      </c>
      <c r="H3358" s="310">
        <v>7.0857000000000003E-2</v>
      </c>
      <c r="I3358" s="309">
        <v>34.78</v>
      </c>
      <c r="J3358" s="309">
        <v>2.46</v>
      </c>
    </row>
    <row r="3359" spans="1:10" ht="25" x14ac:dyDescent="0.35">
      <c r="A3359" s="311" t="s">
        <v>260</v>
      </c>
      <c r="B3359" s="313" t="s">
        <v>2427</v>
      </c>
      <c r="C3359" s="311" t="s">
        <v>200</v>
      </c>
      <c r="D3359" s="311" t="s">
        <v>2428</v>
      </c>
      <c r="E3359" s="463" t="s">
        <v>263</v>
      </c>
      <c r="F3359" s="463"/>
      <c r="G3359" s="312" t="s">
        <v>226</v>
      </c>
      <c r="H3359" s="315">
        <v>1</v>
      </c>
      <c r="I3359" s="314">
        <v>49.12</v>
      </c>
      <c r="J3359" s="314">
        <v>49.12</v>
      </c>
    </row>
    <row r="3360" spans="1:10" ht="37.5" x14ac:dyDescent="0.35">
      <c r="A3360" s="311" t="s">
        <v>260</v>
      </c>
      <c r="B3360" s="313" t="s">
        <v>2429</v>
      </c>
      <c r="C3360" s="311" t="s">
        <v>200</v>
      </c>
      <c r="D3360" s="311" t="s">
        <v>2430</v>
      </c>
      <c r="E3360" s="463" t="s">
        <v>263</v>
      </c>
      <c r="F3360" s="463"/>
      <c r="G3360" s="312" t="s">
        <v>226</v>
      </c>
      <c r="H3360" s="315">
        <v>2</v>
      </c>
      <c r="I3360" s="314">
        <v>0.82</v>
      </c>
      <c r="J3360" s="314">
        <v>1.64</v>
      </c>
    </row>
    <row r="3361" spans="1:10" x14ac:dyDescent="0.35">
      <c r="A3361" s="316"/>
      <c r="B3361" s="316"/>
      <c r="C3361" s="316"/>
      <c r="D3361" s="316"/>
      <c r="E3361" s="316" t="s">
        <v>275</v>
      </c>
      <c r="F3361" s="317">
        <v>3.02</v>
      </c>
      <c r="G3361" s="316" t="s">
        <v>276</v>
      </c>
      <c r="H3361" s="317">
        <v>0</v>
      </c>
      <c r="I3361" s="316" t="s">
        <v>277</v>
      </c>
      <c r="J3361" s="317">
        <v>3.02</v>
      </c>
    </row>
    <row r="3362" spans="1:10" x14ac:dyDescent="0.35">
      <c r="A3362" s="316"/>
      <c r="B3362" s="316"/>
      <c r="C3362" s="316"/>
      <c r="D3362" s="316"/>
      <c r="E3362" s="316" t="s">
        <v>278</v>
      </c>
      <c r="F3362" s="317">
        <v>11.47</v>
      </c>
      <c r="G3362" s="316"/>
      <c r="H3362" s="464" t="s">
        <v>279</v>
      </c>
      <c r="I3362" s="464"/>
      <c r="J3362" s="317">
        <v>66.61</v>
      </c>
    </row>
    <row r="3363" spans="1:10" ht="15" thickBot="1" x14ac:dyDescent="0.4">
      <c r="A3363" s="333"/>
      <c r="B3363" s="333"/>
      <c r="C3363" s="333"/>
      <c r="D3363" s="333"/>
      <c r="E3363" s="333"/>
      <c r="F3363" s="333"/>
      <c r="G3363" s="333"/>
      <c r="H3363" s="335"/>
      <c r="I3363" s="333"/>
      <c r="J3363" s="334"/>
    </row>
    <row r="3364" spans="1:10" ht="15" thickTop="1" x14ac:dyDescent="0.35">
      <c r="A3364" s="332"/>
      <c r="B3364" s="332"/>
      <c r="C3364" s="332"/>
      <c r="D3364" s="332"/>
      <c r="E3364" s="332"/>
      <c r="F3364" s="332"/>
      <c r="G3364" s="332"/>
      <c r="H3364" s="332"/>
      <c r="I3364" s="332"/>
      <c r="J3364" s="332"/>
    </row>
    <row r="3365" spans="1:10" x14ac:dyDescent="0.35">
      <c r="A3365" s="341" t="s">
        <v>1248</v>
      </c>
      <c r="B3365" s="342" t="s">
        <v>3</v>
      </c>
      <c r="C3365" s="341" t="s">
        <v>4</v>
      </c>
      <c r="D3365" s="341" t="s">
        <v>5</v>
      </c>
      <c r="E3365" s="457" t="s">
        <v>249</v>
      </c>
      <c r="F3365" s="457"/>
      <c r="G3365" s="343" t="s">
        <v>6</v>
      </c>
      <c r="H3365" s="342" t="s">
        <v>7</v>
      </c>
      <c r="I3365" s="342" t="s">
        <v>8</v>
      </c>
      <c r="J3365" s="342" t="s">
        <v>10</v>
      </c>
    </row>
    <row r="3366" spans="1:10" ht="26.5" customHeight="1" x14ac:dyDescent="0.35">
      <c r="A3366" s="344" t="s">
        <v>246</v>
      </c>
      <c r="B3366" s="345" t="s">
        <v>1249</v>
      </c>
      <c r="C3366" s="344" t="s">
        <v>214</v>
      </c>
      <c r="D3366" s="344" t="s">
        <v>1250</v>
      </c>
      <c r="E3366" s="458" t="s">
        <v>2376</v>
      </c>
      <c r="F3366" s="458"/>
      <c r="G3366" s="346" t="s">
        <v>226</v>
      </c>
      <c r="H3366" s="347">
        <v>1</v>
      </c>
      <c r="I3366" s="348">
        <v>142.1</v>
      </c>
      <c r="J3366" s="348">
        <v>142.1</v>
      </c>
    </row>
    <row r="3367" spans="1:10" ht="26.5" customHeight="1" x14ac:dyDescent="0.35">
      <c r="A3367" s="349" t="s">
        <v>251</v>
      </c>
      <c r="B3367" s="350" t="s">
        <v>1558</v>
      </c>
      <c r="C3367" s="349" t="s">
        <v>200</v>
      </c>
      <c r="D3367" s="349" t="s">
        <v>1559</v>
      </c>
      <c r="E3367" s="459" t="s">
        <v>254</v>
      </c>
      <c r="F3367" s="459"/>
      <c r="G3367" s="351" t="s">
        <v>201</v>
      </c>
      <c r="H3367" s="352">
        <v>0.6</v>
      </c>
      <c r="I3367" s="353">
        <v>34.78</v>
      </c>
      <c r="J3367" s="353">
        <v>20.86</v>
      </c>
    </row>
    <row r="3368" spans="1:10" ht="26.5" customHeight="1" x14ac:dyDescent="0.35">
      <c r="A3368" s="349" t="s">
        <v>251</v>
      </c>
      <c r="B3368" s="350" t="s">
        <v>1560</v>
      </c>
      <c r="C3368" s="349" t="s">
        <v>200</v>
      </c>
      <c r="D3368" s="349" t="s">
        <v>1561</v>
      </c>
      <c r="E3368" s="459" t="s">
        <v>254</v>
      </c>
      <c r="F3368" s="459"/>
      <c r="G3368" s="351" t="s">
        <v>201</v>
      </c>
      <c r="H3368" s="352">
        <v>0.6</v>
      </c>
      <c r="I3368" s="353">
        <v>27.11</v>
      </c>
      <c r="J3368" s="353">
        <v>16.260000000000002</v>
      </c>
    </row>
    <row r="3369" spans="1:10" ht="25" x14ac:dyDescent="0.35">
      <c r="A3369" s="356" t="s">
        <v>260</v>
      </c>
      <c r="B3369" s="357" t="s">
        <v>2433</v>
      </c>
      <c r="C3369" s="356" t="s">
        <v>200</v>
      </c>
      <c r="D3369" s="356" t="s">
        <v>2434</v>
      </c>
      <c r="E3369" s="475" t="s">
        <v>263</v>
      </c>
      <c r="F3369" s="475"/>
      <c r="G3369" s="358" t="s">
        <v>226</v>
      </c>
      <c r="H3369" s="359">
        <v>1</v>
      </c>
      <c r="I3369" s="360">
        <v>104.98</v>
      </c>
      <c r="J3369" s="360">
        <v>104.98</v>
      </c>
    </row>
    <row r="3370" spans="1:10" x14ac:dyDescent="0.35">
      <c r="A3370" s="354"/>
      <c r="B3370" s="354"/>
      <c r="C3370" s="354"/>
      <c r="D3370" s="354"/>
      <c r="E3370" s="354" t="s">
        <v>275</v>
      </c>
      <c r="F3370" s="355">
        <v>25.62</v>
      </c>
      <c r="G3370" s="354" t="s">
        <v>276</v>
      </c>
      <c r="H3370" s="355">
        <v>0</v>
      </c>
      <c r="I3370" s="354" t="s">
        <v>277</v>
      </c>
      <c r="J3370" s="355">
        <v>25.62</v>
      </c>
    </row>
    <row r="3371" spans="1:10" ht="14.5" customHeight="1" x14ac:dyDescent="0.35">
      <c r="A3371" s="354"/>
      <c r="B3371" s="354"/>
      <c r="C3371" s="354"/>
      <c r="D3371" s="354"/>
      <c r="E3371" s="354" t="s">
        <v>278</v>
      </c>
      <c r="F3371" s="355">
        <v>29.57</v>
      </c>
      <c r="G3371" s="354"/>
      <c r="H3371" s="460" t="s">
        <v>279</v>
      </c>
      <c r="I3371" s="460"/>
      <c r="J3371" s="355">
        <v>171.67</v>
      </c>
    </row>
    <row r="3372" spans="1:10" ht="15" thickBot="1" x14ac:dyDescent="0.4">
      <c r="A3372" s="333"/>
      <c r="B3372" s="333"/>
      <c r="C3372" s="333"/>
      <c r="D3372" s="333"/>
      <c r="E3372" s="333"/>
      <c r="F3372" s="333"/>
      <c r="G3372" s="333"/>
      <c r="H3372" s="335"/>
      <c r="I3372" s="333"/>
      <c r="J3372" s="334"/>
    </row>
    <row r="3373" spans="1:10" ht="15" thickTop="1" x14ac:dyDescent="0.35">
      <c r="A3373" s="332"/>
      <c r="B3373" s="332"/>
      <c r="C3373" s="332"/>
      <c r="D3373" s="332"/>
      <c r="E3373" s="332"/>
      <c r="F3373" s="332"/>
      <c r="G3373" s="332"/>
      <c r="H3373" s="332"/>
      <c r="I3373" s="332"/>
      <c r="J3373" s="332"/>
    </row>
    <row r="3374" spans="1:10" x14ac:dyDescent="0.35">
      <c r="A3374" s="341" t="s">
        <v>1251</v>
      </c>
      <c r="B3374" s="342" t="s">
        <v>3</v>
      </c>
      <c r="C3374" s="341" t="s">
        <v>4</v>
      </c>
      <c r="D3374" s="341" t="s">
        <v>5</v>
      </c>
      <c r="E3374" s="457" t="s">
        <v>249</v>
      </c>
      <c r="F3374" s="457"/>
      <c r="G3374" s="343" t="s">
        <v>6</v>
      </c>
      <c r="H3374" s="342" t="s">
        <v>7</v>
      </c>
      <c r="I3374" s="342" t="s">
        <v>8</v>
      </c>
      <c r="J3374" s="342" t="s">
        <v>10</v>
      </c>
    </row>
    <row r="3375" spans="1:10" ht="14.5" customHeight="1" x14ac:dyDescent="0.35">
      <c r="A3375" s="344" t="s">
        <v>246</v>
      </c>
      <c r="B3375" s="345" t="s">
        <v>1252</v>
      </c>
      <c r="C3375" s="344" t="s">
        <v>214</v>
      </c>
      <c r="D3375" s="344" t="s">
        <v>1253</v>
      </c>
      <c r="E3375" s="458" t="s">
        <v>2376</v>
      </c>
      <c r="F3375" s="458"/>
      <c r="G3375" s="346" t="s">
        <v>226</v>
      </c>
      <c r="H3375" s="347">
        <v>1</v>
      </c>
      <c r="I3375" s="348">
        <v>507.31</v>
      </c>
      <c r="J3375" s="348">
        <v>507.31</v>
      </c>
    </row>
    <row r="3376" spans="1:10" ht="26.5" customHeight="1" x14ac:dyDescent="0.35">
      <c r="A3376" s="349" t="s">
        <v>251</v>
      </c>
      <c r="B3376" s="350" t="s">
        <v>1560</v>
      </c>
      <c r="C3376" s="349" t="s">
        <v>200</v>
      </c>
      <c r="D3376" s="349" t="s">
        <v>1561</v>
      </c>
      <c r="E3376" s="459" t="s">
        <v>254</v>
      </c>
      <c r="F3376" s="459"/>
      <c r="G3376" s="351" t="s">
        <v>201</v>
      </c>
      <c r="H3376" s="352">
        <v>0.82499999999999996</v>
      </c>
      <c r="I3376" s="353">
        <v>27.11</v>
      </c>
      <c r="J3376" s="353">
        <v>22.36</v>
      </c>
    </row>
    <row r="3377" spans="1:10" ht="26.5" customHeight="1" x14ac:dyDescent="0.35">
      <c r="A3377" s="349" t="s">
        <v>251</v>
      </c>
      <c r="B3377" s="350" t="s">
        <v>1558</v>
      </c>
      <c r="C3377" s="349" t="s">
        <v>200</v>
      </c>
      <c r="D3377" s="349" t="s">
        <v>1559</v>
      </c>
      <c r="E3377" s="459" t="s">
        <v>254</v>
      </c>
      <c r="F3377" s="459"/>
      <c r="G3377" s="351" t="s">
        <v>201</v>
      </c>
      <c r="H3377" s="352">
        <v>0.82499999999999996</v>
      </c>
      <c r="I3377" s="353">
        <v>34.78</v>
      </c>
      <c r="J3377" s="353">
        <v>28.69</v>
      </c>
    </row>
    <row r="3378" spans="1:10" ht="25" x14ac:dyDescent="0.35">
      <c r="A3378" s="356" t="s">
        <v>260</v>
      </c>
      <c r="B3378" s="357" t="s">
        <v>3055</v>
      </c>
      <c r="C3378" s="356" t="s">
        <v>1803</v>
      </c>
      <c r="D3378" s="356" t="s">
        <v>3056</v>
      </c>
      <c r="E3378" s="475" t="s">
        <v>263</v>
      </c>
      <c r="F3378" s="475"/>
      <c r="G3378" s="358" t="s">
        <v>1834</v>
      </c>
      <c r="H3378" s="359">
        <v>1</v>
      </c>
      <c r="I3378" s="360">
        <v>456.26</v>
      </c>
      <c r="J3378" s="360">
        <v>456.26</v>
      </c>
    </row>
    <row r="3379" spans="1:10" x14ac:dyDescent="0.35">
      <c r="A3379" s="354"/>
      <c r="B3379" s="354"/>
      <c r="C3379" s="354"/>
      <c r="D3379" s="354"/>
      <c r="E3379" s="354" t="s">
        <v>275</v>
      </c>
      <c r="F3379" s="355">
        <v>35.229999999999997</v>
      </c>
      <c r="G3379" s="354" t="s">
        <v>276</v>
      </c>
      <c r="H3379" s="355">
        <v>0</v>
      </c>
      <c r="I3379" s="354" t="s">
        <v>277</v>
      </c>
      <c r="J3379" s="355">
        <v>35.229999999999997</v>
      </c>
    </row>
    <row r="3380" spans="1:10" ht="14.5" customHeight="1" x14ac:dyDescent="0.35">
      <c r="A3380" s="354"/>
      <c r="B3380" s="354"/>
      <c r="C3380" s="354"/>
      <c r="D3380" s="354"/>
      <c r="E3380" s="354" t="s">
        <v>278</v>
      </c>
      <c r="F3380" s="355">
        <v>105.57</v>
      </c>
      <c r="G3380" s="354"/>
      <c r="H3380" s="460" t="s">
        <v>279</v>
      </c>
      <c r="I3380" s="460"/>
      <c r="J3380" s="355">
        <v>612.88</v>
      </c>
    </row>
    <row r="3381" spans="1:10" ht="15" thickBot="1" x14ac:dyDescent="0.4">
      <c r="A3381" s="333"/>
      <c r="B3381" s="333"/>
      <c r="C3381" s="333"/>
      <c r="D3381" s="333"/>
      <c r="E3381" s="333"/>
      <c r="F3381" s="333"/>
      <c r="G3381" s="333"/>
      <c r="H3381" s="335"/>
      <c r="I3381" s="333"/>
      <c r="J3381" s="334"/>
    </row>
    <row r="3382" spans="1:10" ht="15" thickTop="1" x14ac:dyDescent="0.35">
      <c r="A3382" s="332"/>
      <c r="B3382" s="332"/>
      <c r="C3382" s="332"/>
      <c r="D3382" s="332"/>
      <c r="E3382" s="332"/>
      <c r="F3382" s="332"/>
      <c r="G3382" s="332"/>
      <c r="H3382" s="332"/>
      <c r="I3382" s="332"/>
      <c r="J3382" s="332"/>
    </row>
    <row r="3383" spans="1:10" x14ac:dyDescent="0.35">
      <c r="A3383" s="298" t="s">
        <v>1254</v>
      </c>
      <c r="B3383" s="300" t="s">
        <v>3</v>
      </c>
      <c r="C3383" s="298" t="s">
        <v>4</v>
      </c>
      <c r="D3383" s="298" t="s">
        <v>5</v>
      </c>
      <c r="E3383" s="461" t="s">
        <v>249</v>
      </c>
      <c r="F3383" s="461"/>
      <c r="G3383" s="299" t="s">
        <v>6</v>
      </c>
      <c r="H3383" s="300" t="s">
        <v>7</v>
      </c>
      <c r="I3383" s="300" t="s">
        <v>8</v>
      </c>
      <c r="J3383" s="300" t="s">
        <v>10</v>
      </c>
    </row>
    <row r="3384" spans="1:10" ht="37.5" x14ac:dyDescent="0.35">
      <c r="A3384" s="301" t="s">
        <v>246</v>
      </c>
      <c r="B3384" s="303" t="s">
        <v>1255</v>
      </c>
      <c r="C3384" s="301" t="s">
        <v>200</v>
      </c>
      <c r="D3384" s="301" t="s">
        <v>1256</v>
      </c>
      <c r="E3384" s="462" t="s">
        <v>1634</v>
      </c>
      <c r="F3384" s="462"/>
      <c r="G3384" s="302" t="s">
        <v>226</v>
      </c>
      <c r="H3384" s="305">
        <v>1</v>
      </c>
      <c r="I3384" s="304">
        <v>156.78</v>
      </c>
      <c r="J3384" s="304">
        <v>156.78</v>
      </c>
    </row>
    <row r="3385" spans="1:10" ht="25" x14ac:dyDescent="0.35">
      <c r="A3385" s="306" t="s">
        <v>251</v>
      </c>
      <c r="B3385" s="308" t="s">
        <v>1560</v>
      </c>
      <c r="C3385" s="306" t="s">
        <v>200</v>
      </c>
      <c r="D3385" s="306" t="s">
        <v>1561</v>
      </c>
      <c r="E3385" s="465" t="s">
        <v>254</v>
      </c>
      <c r="F3385" s="465"/>
      <c r="G3385" s="307" t="s">
        <v>201</v>
      </c>
      <c r="H3385" s="310">
        <v>0.72713499999999998</v>
      </c>
      <c r="I3385" s="309">
        <v>27.11</v>
      </c>
      <c r="J3385" s="309">
        <v>19.71</v>
      </c>
    </row>
    <row r="3386" spans="1:10" ht="25" x14ac:dyDescent="0.35">
      <c r="A3386" s="306" t="s">
        <v>251</v>
      </c>
      <c r="B3386" s="308" t="s">
        <v>1558</v>
      </c>
      <c r="C3386" s="306" t="s">
        <v>200</v>
      </c>
      <c r="D3386" s="306" t="s">
        <v>1559</v>
      </c>
      <c r="E3386" s="465" t="s">
        <v>254</v>
      </c>
      <c r="F3386" s="465"/>
      <c r="G3386" s="307" t="s">
        <v>201</v>
      </c>
      <c r="H3386" s="310">
        <v>0.72713499999999998</v>
      </c>
      <c r="I3386" s="309">
        <v>34.78</v>
      </c>
      <c r="J3386" s="309">
        <v>25.28</v>
      </c>
    </row>
    <row r="3387" spans="1:10" ht="37.5" x14ac:dyDescent="0.35">
      <c r="A3387" s="311" t="s">
        <v>260</v>
      </c>
      <c r="B3387" s="313" t="s">
        <v>2431</v>
      </c>
      <c r="C3387" s="311" t="s">
        <v>200</v>
      </c>
      <c r="D3387" s="311" t="s">
        <v>2432</v>
      </c>
      <c r="E3387" s="463" t="s">
        <v>263</v>
      </c>
      <c r="F3387" s="463"/>
      <c r="G3387" s="312" t="s">
        <v>226</v>
      </c>
      <c r="H3387" s="315">
        <v>3</v>
      </c>
      <c r="I3387" s="314">
        <v>2.27</v>
      </c>
      <c r="J3387" s="314">
        <v>6.81</v>
      </c>
    </row>
    <row r="3388" spans="1:10" ht="25" x14ac:dyDescent="0.35">
      <c r="A3388" s="311" t="s">
        <v>260</v>
      </c>
      <c r="B3388" s="313" t="s">
        <v>2433</v>
      </c>
      <c r="C3388" s="311" t="s">
        <v>200</v>
      </c>
      <c r="D3388" s="311" t="s">
        <v>2434</v>
      </c>
      <c r="E3388" s="463" t="s">
        <v>263</v>
      </c>
      <c r="F3388" s="463"/>
      <c r="G3388" s="312" t="s">
        <v>226</v>
      </c>
      <c r="H3388" s="315">
        <v>1</v>
      </c>
      <c r="I3388" s="314">
        <v>104.98</v>
      </c>
      <c r="J3388" s="314">
        <v>104.98</v>
      </c>
    </row>
    <row r="3389" spans="1:10" x14ac:dyDescent="0.35">
      <c r="A3389" s="316"/>
      <c r="B3389" s="316"/>
      <c r="C3389" s="316"/>
      <c r="D3389" s="316"/>
      <c r="E3389" s="316" t="s">
        <v>275</v>
      </c>
      <c r="F3389" s="317">
        <v>31.04</v>
      </c>
      <c r="G3389" s="316" t="s">
        <v>276</v>
      </c>
      <c r="H3389" s="317">
        <v>0</v>
      </c>
      <c r="I3389" s="316" t="s">
        <v>277</v>
      </c>
      <c r="J3389" s="317">
        <v>31.04</v>
      </c>
    </row>
    <row r="3390" spans="1:10" x14ac:dyDescent="0.35">
      <c r="A3390" s="316"/>
      <c r="B3390" s="316"/>
      <c r="C3390" s="316"/>
      <c r="D3390" s="316"/>
      <c r="E3390" s="316" t="s">
        <v>278</v>
      </c>
      <c r="F3390" s="317">
        <v>32.619999999999997</v>
      </c>
      <c r="G3390" s="316"/>
      <c r="H3390" s="464" t="s">
        <v>279</v>
      </c>
      <c r="I3390" s="464"/>
      <c r="J3390" s="317">
        <v>189.4</v>
      </c>
    </row>
    <row r="3391" spans="1:10" ht="15" thickBot="1" x14ac:dyDescent="0.4">
      <c r="A3391" s="333"/>
      <c r="B3391" s="333"/>
      <c r="C3391" s="333"/>
      <c r="D3391" s="333"/>
      <c r="E3391" s="333"/>
      <c r="F3391" s="333"/>
      <c r="G3391" s="333"/>
      <c r="H3391" s="335"/>
      <c r="I3391" s="333"/>
      <c r="J3391" s="334"/>
    </row>
    <row r="3392" spans="1:10" ht="15" thickTop="1" x14ac:dyDescent="0.35">
      <c r="A3392" s="332"/>
      <c r="B3392" s="332"/>
      <c r="C3392" s="332"/>
      <c r="D3392" s="332"/>
      <c r="E3392" s="332"/>
      <c r="F3392" s="332"/>
      <c r="G3392" s="332"/>
      <c r="H3392" s="332"/>
      <c r="I3392" s="332"/>
      <c r="J3392" s="332"/>
    </row>
    <row r="3393" spans="1:10" x14ac:dyDescent="0.35">
      <c r="A3393" s="298" t="s">
        <v>1257</v>
      </c>
      <c r="B3393" s="300" t="s">
        <v>3</v>
      </c>
      <c r="C3393" s="298" t="s">
        <v>4</v>
      </c>
      <c r="D3393" s="298" t="s">
        <v>5</v>
      </c>
      <c r="E3393" s="461" t="s">
        <v>249</v>
      </c>
      <c r="F3393" s="461"/>
      <c r="G3393" s="299" t="s">
        <v>6</v>
      </c>
      <c r="H3393" s="300" t="s">
        <v>7</v>
      </c>
      <c r="I3393" s="300" t="s">
        <v>8</v>
      </c>
      <c r="J3393" s="300" t="s">
        <v>10</v>
      </c>
    </row>
    <row r="3394" spans="1:10" ht="25" x14ac:dyDescent="0.35">
      <c r="A3394" s="301" t="s">
        <v>246</v>
      </c>
      <c r="B3394" s="303" t="s">
        <v>1258</v>
      </c>
      <c r="C3394" s="301" t="s">
        <v>200</v>
      </c>
      <c r="D3394" s="301" t="s">
        <v>1259</v>
      </c>
      <c r="E3394" s="462" t="s">
        <v>1634</v>
      </c>
      <c r="F3394" s="462"/>
      <c r="G3394" s="302" t="s">
        <v>226</v>
      </c>
      <c r="H3394" s="305">
        <v>1</v>
      </c>
      <c r="I3394" s="304">
        <v>55.14</v>
      </c>
      <c r="J3394" s="304">
        <v>55.14</v>
      </c>
    </row>
    <row r="3395" spans="1:10" ht="25" x14ac:dyDescent="0.35">
      <c r="A3395" s="306" t="s">
        <v>251</v>
      </c>
      <c r="B3395" s="308" t="s">
        <v>1560</v>
      </c>
      <c r="C3395" s="306" t="s">
        <v>200</v>
      </c>
      <c r="D3395" s="306" t="s">
        <v>1561</v>
      </c>
      <c r="E3395" s="465" t="s">
        <v>254</v>
      </c>
      <c r="F3395" s="465"/>
      <c r="G3395" s="307" t="s">
        <v>201</v>
      </c>
      <c r="H3395" s="310">
        <v>7.0857000000000003E-2</v>
      </c>
      <c r="I3395" s="309">
        <v>27.11</v>
      </c>
      <c r="J3395" s="309">
        <v>1.92</v>
      </c>
    </row>
    <row r="3396" spans="1:10" ht="25" x14ac:dyDescent="0.35">
      <c r="A3396" s="306" t="s">
        <v>251</v>
      </c>
      <c r="B3396" s="308" t="s">
        <v>1558</v>
      </c>
      <c r="C3396" s="306" t="s">
        <v>200</v>
      </c>
      <c r="D3396" s="306" t="s">
        <v>1559</v>
      </c>
      <c r="E3396" s="465" t="s">
        <v>254</v>
      </c>
      <c r="F3396" s="465"/>
      <c r="G3396" s="307" t="s">
        <v>201</v>
      </c>
      <c r="H3396" s="310">
        <v>7.0857000000000003E-2</v>
      </c>
      <c r="I3396" s="309">
        <v>34.78</v>
      </c>
      <c r="J3396" s="309">
        <v>2.46</v>
      </c>
    </row>
    <row r="3397" spans="1:10" ht="25" x14ac:dyDescent="0.35">
      <c r="A3397" s="311" t="s">
        <v>260</v>
      </c>
      <c r="B3397" s="313" t="s">
        <v>2427</v>
      </c>
      <c r="C3397" s="311" t="s">
        <v>200</v>
      </c>
      <c r="D3397" s="311" t="s">
        <v>2428</v>
      </c>
      <c r="E3397" s="463" t="s">
        <v>263</v>
      </c>
      <c r="F3397" s="463"/>
      <c r="G3397" s="312" t="s">
        <v>226</v>
      </c>
      <c r="H3397" s="315">
        <v>1</v>
      </c>
      <c r="I3397" s="314">
        <v>49.12</v>
      </c>
      <c r="J3397" s="314">
        <v>49.12</v>
      </c>
    </row>
    <row r="3398" spans="1:10" ht="37.5" x14ac:dyDescent="0.35">
      <c r="A3398" s="311" t="s">
        <v>260</v>
      </c>
      <c r="B3398" s="313" t="s">
        <v>2429</v>
      </c>
      <c r="C3398" s="311" t="s">
        <v>200</v>
      </c>
      <c r="D3398" s="311" t="s">
        <v>2430</v>
      </c>
      <c r="E3398" s="463" t="s">
        <v>263</v>
      </c>
      <c r="F3398" s="463"/>
      <c r="G3398" s="312" t="s">
        <v>226</v>
      </c>
      <c r="H3398" s="315">
        <v>2</v>
      </c>
      <c r="I3398" s="314">
        <v>0.82</v>
      </c>
      <c r="J3398" s="314">
        <v>1.64</v>
      </c>
    </row>
    <row r="3399" spans="1:10" x14ac:dyDescent="0.35">
      <c r="A3399" s="316"/>
      <c r="B3399" s="316"/>
      <c r="C3399" s="316"/>
      <c r="D3399" s="316"/>
      <c r="E3399" s="316" t="s">
        <v>275</v>
      </c>
      <c r="F3399" s="317">
        <v>3.02</v>
      </c>
      <c r="G3399" s="316" t="s">
        <v>276</v>
      </c>
      <c r="H3399" s="317">
        <v>0</v>
      </c>
      <c r="I3399" s="316" t="s">
        <v>277</v>
      </c>
      <c r="J3399" s="317">
        <v>3.02</v>
      </c>
    </row>
    <row r="3400" spans="1:10" x14ac:dyDescent="0.35">
      <c r="A3400" s="316"/>
      <c r="B3400" s="316"/>
      <c r="C3400" s="316"/>
      <c r="D3400" s="316"/>
      <c r="E3400" s="316" t="s">
        <v>278</v>
      </c>
      <c r="F3400" s="317">
        <v>11.47</v>
      </c>
      <c r="G3400" s="316"/>
      <c r="H3400" s="464" t="s">
        <v>279</v>
      </c>
      <c r="I3400" s="464"/>
      <c r="J3400" s="317">
        <v>66.61</v>
      </c>
    </row>
    <row r="3401" spans="1:10" ht="15" thickBot="1" x14ac:dyDescent="0.4">
      <c r="A3401" s="333"/>
      <c r="B3401" s="333"/>
      <c r="C3401" s="333"/>
      <c r="D3401" s="333"/>
      <c r="E3401" s="333"/>
      <c r="F3401" s="333"/>
      <c r="G3401" s="333"/>
      <c r="H3401" s="335"/>
      <c r="I3401" s="333"/>
      <c r="J3401" s="334"/>
    </row>
    <row r="3402" spans="1:10" ht="15" thickTop="1" x14ac:dyDescent="0.35">
      <c r="A3402" s="332"/>
      <c r="B3402" s="332"/>
      <c r="C3402" s="332"/>
      <c r="D3402" s="332"/>
      <c r="E3402" s="332"/>
      <c r="F3402" s="332"/>
      <c r="G3402" s="332"/>
      <c r="H3402" s="332"/>
      <c r="I3402" s="332"/>
      <c r="J3402" s="332"/>
    </row>
    <row r="3403" spans="1:10" x14ac:dyDescent="0.35">
      <c r="A3403" s="298" t="s">
        <v>1260</v>
      </c>
      <c r="B3403" s="300" t="s">
        <v>3</v>
      </c>
      <c r="C3403" s="298" t="s">
        <v>4</v>
      </c>
      <c r="D3403" s="298" t="s">
        <v>5</v>
      </c>
      <c r="E3403" s="461" t="s">
        <v>249</v>
      </c>
      <c r="F3403" s="461"/>
      <c r="G3403" s="299" t="s">
        <v>6</v>
      </c>
      <c r="H3403" s="300" t="s">
        <v>7</v>
      </c>
      <c r="I3403" s="300" t="s">
        <v>8</v>
      </c>
      <c r="J3403" s="300" t="s">
        <v>10</v>
      </c>
    </row>
    <row r="3404" spans="1:10" ht="25" x14ac:dyDescent="0.35">
      <c r="A3404" s="301" t="s">
        <v>246</v>
      </c>
      <c r="B3404" s="303" t="s">
        <v>1261</v>
      </c>
      <c r="C3404" s="301" t="s">
        <v>200</v>
      </c>
      <c r="D3404" s="301" t="s">
        <v>1262</v>
      </c>
      <c r="E3404" s="462" t="s">
        <v>1634</v>
      </c>
      <c r="F3404" s="462"/>
      <c r="G3404" s="302" t="s">
        <v>226</v>
      </c>
      <c r="H3404" s="305">
        <v>1</v>
      </c>
      <c r="I3404" s="304">
        <v>57.04</v>
      </c>
      <c r="J3404" s="304">
        <v>57.04</v>
      </c>
    </row>
    <row r="3405" spans="1:10" ht="25" x14ac:dyDescent="0.35">
      <c r="A3405" s="306" t="s">
        <v>251</v>
      </c>
      <c r="B3405" s="308" t="s">
        <v>1560</v>
      </c>
      <c r="C3405" s="306" t="s">
        <v>200</v>
      </c>
      <c r="D3405" s="306" t="s">
        <v>1561</v>
      </c>
      <c r="E3405" s="465" t="s">
        <v>254</v>
      </c>
      <c r="F3405" s="465"/>
      <c r="G3405" s="307" t="s">
        <v>201</v>
      </c>
      <c r="H3405" s="310">
        <v>9.3685000000000004E-2</v>
      </c>
      <c r="I3405" s="309">
        <v>27.11</v>
      </c>
      <c r="J3405" s="309">
        <v>2.5299999999999998</v>
      </c>
    </row>
    <row r="3406" spans="1:10" ht="25" x14ac:dyDescent="0.35">
      <c r="A3406" s="306" t="s">
        <v>251</v>
      </c>
      <c r="B3406" s="308" t="s">
        <v>1558</v>
      </c>
      <c r="C3406" s="306" t="s">
        <v>200</v>
      </c>
      <c r="D3406" s="306" t="s">
        <v>1559</v>
      </c>
      <c r="E3406" s="465" t="s">
        <v>254</v>
      </c>
      <c r="F3406" s="465"/>
      <c r="G3406" s="307" t="s">
        <v>201</v>
      </c>
      <c r="H3406" s="310">
        <v>9.3685000000000004E-2</v>
      </c>
      <c r="I3406" s="309">
        <v>34.78</v>
      </c>
      <c r="J3406" s="309">
        <v>3.25</v>
      </c>
    </row>
    <row r="3407" spans="1:10" ht="25" x14ac:dyDescent="0.35">
      <c r="A3407" s="311" t="s">
        <v>260</v>
      </c>
      <c r="B3407" s="313" t="s">
        <v>2427</v>
      </c>
      <c r="C3407" s="311" t="s">
        <v>200</v>
      </c>
      <c r="D3407" s="311" t="s">
        <v>2428</v>
      </c>
      <c r="E3407" s="463" t="s">
        <v>263</v>
      </c>
      <c r="F3407" s="463"/>
      <c r="G3407" s="312" t="s">
        <v>226</v>
      </c>
      <c r="H3407" s="315">
        <v>1</v>
      </c>
      <c r="I3407" s="314">
        <v>49.12</v>
      </c>
      <c r="J3407" s="314">
        <v>49.12</v>
      </c>
    </row>
    <row r="3408" spans="1:10" ht="37.5" x14ac:dyDescent="0.35">
      <c r="A3408" s="311" t="s">
        <v>260</v>
      </c>
      <c r="B3408" s="313" t="s">
        <v>2435</v>
      </c>
      <c r="C3408" s="311" t="s">
        <v>200</v>
      </c>
      <c r="D3408" s="311" t="s">
        <v>2436</v>
      </c>
      <c r="E3408" s="463" t="s">
        <v>263</v>
      </c>
      <c r="F3408" s="463"/>
      <c r="G3408" s="312" t="s">
        <v>226</v>
      </c>
      <c r="H3408" s="315">
        <v>2</v>
      </c>
      <c r="I3408" s="314">
        <v>1.07</v>
      </c>
      <c r="J3408" s="314">
        <v>2.14</v>
      </c>
    </row>
    <row r="3409" spans="1:10" x14ac:dyDescent="0.35">
      <c r="A3409" s="316"/>
      <c r="B3409" s="316"/>
      <c r="C3409" s="316"/>
      <c r="D3409" s="316"/>
      <c r="E3409" s="316" t="s">
        <v>275</v>
      </c>
      <c r="F3409" s="317">
        <v>3.99</v>
      </c>
      <c r="G3409" s="316" t="s">
        <v>276</v>
      </c>
      <c r="H3409" s="317">
        <v>0</v>
      </c>
      <c r="I3409" s="316" t="s">
        <v>277</v>
      </c>
      <c r="J3409" s="317">
        <v>3.99</v>
      </c>
    </row>
    <row r="3410" spans="1:10" x14ac:dyDescent="0.35">
      <c r="A3410" s="316"/>
      <c r="B3410" s="316"/>
      <c r="C3410" s="316"/>
      <c r="D3410" s="316"/>
      <c r="E3410" s="316" t="s">
        <v>278</v>
      </c>
      <c r="F3410" s="317">
        <v>11.87</v>
      </c>
      <c r="G3410" s="316"/>
      <c r="H3410" s="464" t="s">
        <v>279</v>
      </c>
      <c r="I3410" s="464"/>
      <c r="J3410" s="317">
        <v>68.91</v>
      </c>
    </row>
    <row r="3411" spans="1:10" ht="15" thickBot="1" x14ac:dyDescent="0.4">
      <c r="A3411" s="333"/>
      <c r="B3411" s="333"/>
      <c r="C3411" s="333"/>
      <c r="D3411" s="333"/>
      <c r="E3411" s="333"/>
      <c r="F3411" s="333"/>
      <c r="G3411" s="333"/>
      <c r="H3411" s="335"/>
      <c r="I3411" s="333"/>
      <c r="J3411" s="334"/>
    </row>
    <row r="3412" spans="1:10" ht="15" thickTop="1" x14ac:dyDescent="0.35">
      <c r="A3412" s="332"/>
      <c r="B3412" s="332"/>
      <c r="C3412" s="332"/>
      <c r="D3412" s="332"/>
      <c r="E3412" s="332"/>
      <c r="F3412" s="332"/>
      <c r="G3412" s="332"/>
      <c r="H3412" s="332"/>
      <c r="I3412" s="332"/>
      <c r="J3412" s="332"/>
    </row>
    <row r="3413" spans="1:10" x14ac:dyDescent="0.35">
      <c r="A3413" s="298" t="s">
        <v>1263</v>
      </c>
      <c r="B3413" s="300" t="s">
        <v>3</v>
      </c>
      <c r="C3413" s="298" t="s">
        <v>4</v>
      </c>
      <c r="D3413" s="298" t="s">
        <v>5</v>
      </c>
      <c r="E3413" s="461" t="s">
        <v>249</v>
      </c>
      <c r="F3413" s="461"/>
      <c r="G3413" s="299" t="s">
        <v>6</v>
      </c>
      <c r="H3413" s="300" t="s">
        <v>7</v>
      </c>
      <c r="I3413" s="300" t="s">
        <v>8</v>
      </c>
      <c r="J3413" s="300" t="s">
        <v>10</v>
      </c>
    </row>
    <row r="3414" spans="1:10" ht="25" x14ac:dyDescent="0.35">
      <c r="A3414" s="301" t="s">
        <v>246</v>
      </c>
      <c r="B3414" s="303" t="s">
        <v>1264</v>
      </c>
      <c r="C3414" s="301" t="s">
        <v>200</v>
      </c>
      <c r="D3414" s="301" t="s">
        <v>1265</v>
      </c>
      <c r="E3414" s="462" t="s">
        <v>1634</v>
      </c>
      <c r="F3414" s="462"/>
      <c r="G3414" s="302" t="s">
        <v>226</v>
      </c>
      <c r="H3414" s="305">
        <v>1</v>
      </c>
      <c r="I3414" s="304">
        <v>59.16</v>
      </c>
      <c r="J3414" s="304">
        <v>59.16</v>
      </c>
    </row>
    <row r="3415" spans="1:10" ht="25" x14ac:dyDescent="0.35">
      <c r="A3415" s="306" t="s">
        <v>251</v>
      </c>
      <c r="B3415" s="308" t="s">
        <v>1558</v>
      </c>
      <c r="C3415" s="306" t="s">
        <v>200</v>
      </c>
      <c r="D3415" s="306" t="s">
        <v>1559</v>
      </c>
      <c r="E3415" s="465" t="s">
        <v>254</v>
      </c>
      <c r="F3415" s="465"/>
      <c r="G3415" s="307" t="s">
        <v>201</v>
      </c>
      <c r="H3415" s="310">
        <v>0.12792799999999999</v>
      </c>
      <c r="I3415" s="309">
        <v>34.78</v>
      </c>
      <c r="J3415" s="309">
        <v>4.4400000000000004</v>
      </c>
    </row>
    <row r="3416" spans="1:10" ht="25" x14ac:dyDescent="0.35">
      <c r="A3416" s="306" t="s">
        <v>251</v>
      </c>
      <c r="B3416" s="308" t="s">
        <v>1560</v>
      </c>
      <c r="C3416" s="306" t="s">
        <v>200</v>
      </c>
      <c r="D3416" s="306" t="s">
        <v>1561</v>
      </c>
      <c r="E3416" s="465" t="s">
        <v>254</v>
      </c>
      <c r="F3416" s="465"/>
      <c r="G3416" s="307" t="s">
        <v>201</v>
      </c>
      <c r="H3416" s="310">
        <v>0.12792799999999999</v>
      </c>
      <c r="I3416" s="309">
        <v>27.11</v>
      </c>
      <c r="J3416" s="309">
        <v>3.46</v>
      </c>
    </row>
    <row r="3417" spans="1:10" ht="25" x14ac:dyDescent="0.35">
      <c r="A3417" s="311" t="s">
        <v>260</v>
      </c>
      <c r="B3417" s="313" t="s">
        <v>2427</v>
      </c>
      <c r="C3417" s="311" t="s">
        <v>200</v>
      </c>
      <c r="D3417" s="311" t="s">
        <v>2428</v>
      </c>
      <c r="E3417" s="463" t="s">
        <v>263</v>
      </c>
      <c r="F3417" s="463"/>
      <c r="G3417" s="312" t="s">
        <v>226</v>
      </c>
      <c r="H3417" s="315">
        <v>1</v>
      </c>
      <c r="I3417" s="314">
        <v>49.12</v>
      </c>
      <c r="J3417" s="314">
        <v>49.12</v>
      </c>
    </row>
    <row r="3418" spans="1:10" ht="37.5" x14ac:dyDescent="0.35">
      <c r="A3418" s="311" t="s">
        <v>260</v>
      </c>
      <c r="B3418" s="313" t="s">
        <v>2435</v>
      </c>
      <c r="C3418" s="311" t="s">
        <v>200</v>
      </c>
      <c r="D3418" s="311" t="s">
        <v>2436</v>
      </c>
      <c r="E3418" s="463" t="s">
        <v>263</v>
      </c>
      <c r="F3418" s="463"/>
      <c r="G3418" s="312" t="s">
        <v>226</v>
      </c>
      <c r="H3418" s="315">
        <v>2</v>
      </c>
      <c r="I3418" s="314">
        <v>1.07</v>
      </c>
      <c r="J3418" s="314">
        <v>2.14</v>
      </c>
    </row>
    <row r="3419" spans="1:10" x14ac:dyDescent="0.35">
      <c r="A3419" s="316"/>
      <c r="B3419" s="316"/>
      <c r="C3419" s="316"/>
      <c r="D3419" s="316"/>
      <c r="E3419" s="316" t="s">
        <v>275</v>
      </c>
      <c r="F3419" s="317">
        <v>5.46</v>
      </c>
      <c r="G3419" s="316" t="s">
        <v>276</v>
      </c>
      <c r="H3419" s="317">
        <v>0</v>
      </c>
      <c r="I3419" s="316" t="s">
        <v>277</v>
      </c>
      <c r="J3419" s="317">
        <v>5.46</v>
      </c>
    </row>
    <row r="3420" spans="1:10" x14ac:dyDescent="0.35">
      <c r="A3420" s="316"/>
      <c r="B3420" s="316"/>
      <c r="C3420" s="316"/>
      <c r="D3420" s="316"/>
      <c r="E3420" s="316" t="s">
        <v>278</v>
      </c>
      <c r="F3420" s="317">
        <v>12.31</v>
      </c>
      <c r="G3420" s="316"/>
      <c r="H3420" s="464" t="s">
        <v>279</v>
      </c>
      <c r="I3420" s="464"/>
      <c r="J3420" s="317">
        <v>71.47</v>
      </c>
    </row>
    <row r="3421" spans="1:10" ht="15" thickBot="1" x14ac:dyDescent="0.4">
      <c r="A3421" s="333"/>
      <c r="B3421" s="333"/>
      <c r="C3421" s="333"/>
      <c r="D3421" s="333"/>
      <c r="E3421" s="333"/>
      <c r="F3421" s="333"/>
      <c r="G3421" s="333"/>
      <c r="H3421" s="335"/>
      <c r="I3421" s="333"/>
      <c r="J3421" s="334"/>
    </row>
    <row r="3422" spans="1:10" ht="15" thickTop="1" x14ac:dyDescent="0.35">
      <c r="A3422" s="332"/>
      <c r="B3422" s="332"/>
      <c r="C3422" s="332"/>
      <c r="D3422" s="332"/>
      <c r="E3422" s="332"/>
      <c r="F3422" s="332"/>
      <c r="G3422" s="332"/>
      <c r="H3422" s="332"/>
      <c r="I3422" s="332"/>
      <c r="J3422" s="332"/>
    </row>
    <row r="3423" spans="1:10" x14ac:dyDescent="0.35">
      <c r="A3423" s="298" t="s">
        <v>1266</v>
      </c>
      <c r="B3423" s="300" t="s">
        <v>3</v>
      </c>
      <c r="C3423" s="298" t="s">
        <v>4</v>
      </c>
      <c r="D3423" s="298" t="s">
        <v>5</v>
      </c>
      <c r="E3423" s="461" t="s">
        <v>249</v>
      </c>
      <c r="F3423" s="461"/>
      <c r="G3423" s="299" t="s">
        <v>6</v>
      </c>
      <c r="H3423" s="300" t="s">
        <v>7</v>
      </c>
      <c r="I3423" s="300" t="s">
        <v>8</v>
      </c>
      <c r="J3423" s="300" t="s">
        <v>10</v>
      </c>
    </row>
    <row r="3424" spans="1:10" ht="25" x14ac:dyDescent="0.35">
      <c r="A3424" s="301" t="s">
        <v>246</v>
      </c>
      <c r="B3424" s="303" t="s">
        <v>1267</v>
      </c>
      <c r="C3424" s="301" t="s">
        <v>200</v>
      </c>
      <c r="D3424" s="301" t="s">
        <v>1268</v>
      </c>
      <c r="E3424" s="462" t="s">
        <v>1634</v>
      </c>
      <c r="F3424" s="462"/>
      <c r="G3424" s="302" t="s">
        <v>226</v>
      </c>
      <c r="H3424" s="305">
        <v>1</v>
      </c>
      <c r="I3424" s="304">
        <v>66.86</v>
      </c>
      <c r="J3424" s="304">
        <v>66.86</v>
      </c>
    </row>
    <row r="3425" spans="1:10" ht="25" x14ac:dyDescent="0.35">
      <c r="A3425" s="306" t="s">
        <v>251</v>
      </c>
      <c r="B3425" s="308" t="s">
        <v>1560</v>
      </c>
      <c r="C3425" s="306" t="s">
        <v>200</v>
      </c>
      <c r="D3425" s="306" t="s">
        <v>1561</v>
      </c>
      <c r="E3425" s="465" t="s">
        <v>254</v>
      </c>
      <c r="F3425" s="465"/>
      <c r="G3425" s="307" t="s">
        <v>201</v>
      </c>
      <c r="H3425" s="310">
        <v>0.25427899999999998</v>
      </c>
      <c r="I3425" s="309">
        <v>27.11</v>
      </c>
      <c r="J3425" s="309">
        <v>6.89</v>
      </c>
    </row>
    <row r="3426" spans="1:10" ht="25" x14ac:dyDescent="0.35">
      <c r="A3426" s="306" t="s">
        <v>251</v>
      </c>
      <c r="B3426" s="308" t="s">
        <v>1558</v>
      </c>
      <c r="C3426" s="306" t="s">
        <v>200</v>
      </c>
      <c r="D3426" s="306" t="s">
        <v>1559</v>
      </c>
      <c r="E3426" s="465" t="s">
        <v>254</v>
      </c>
      <c r="F3426" s="465"/>
      <c r="G3426" s="307" t="s">
        <v>201</v>
      </c>
      <c r="H3426" s="310">
        <v>0.25427899999999998</v>
      </c>
      <c r="I3426" s="309">
        <v>34.78</v>
      </c>
      <c r="J3426" s="309">
        <v>8.84</v>
      </c>
    </row>
    <row r="3427" spans="1:10" ht="25" x14ac:dyDescent="0.35">
      <c r="A3427" s="311" t="s">
        <v>260</v>
      </c>
      <c r="B3427" s="313" t="s">
        <v>2437</v>
      </c>
      <c r="C3427" s="311" t="s">
        <v>200</v>
      </c>
      <c r="D3427" s="311" t="s">
        <v>2438</v>
      </c>
      <c r="E3427" s="463" t="s">
        <v>263</v>
      </c>
      <c r="F3427" s="463"/>
      <c r="G3427" s="312" t="s">
        <v>226</v>
      </c>
      <c r="H3427" s="315">
        <v>1</v>
      </c>
      <c r="I3427" s="314">
        <v>48.37</v>
      </c>
      <c r="J3427" s="314">
        <v>48.37</v>
      </c>
    </row>
    <row r="3428" spans="1:10" ht="37.5" x14ac:dyDescent="0.35">
      <c r="A3428" s="311" t="s">
        <v>260</v>
      </c>
      <c r="B3428" s="313" t="s">
        <v>2439</v>
      </c>
      <c r="C3428" s="311" t="s">
        <v>200</v>
      </c>
      <c r="D3428" s="311" t="s">
        <v>2440</v>
      </c>
      <c r="E3428" s="463" t="s">
        <v>263</v>
      </c>
      <c r="F3428" s="463"/>
      <c r="G3428" s="312" t="s">
        <v>226</v>
      </c>
      <c r="H3428" s="315">
        <v>2</v>
      </c>
      <c r="I3428" s="314">
        <v>1.38</v>
      </c>
      <c r="J3428" s="314">
        <v>2.76</v>
      </c>
    </row>
    <row r="3429" spans="1:10" x14ac:dyDescent="0.35">
      <c r="A3429" s="316"/>
      <c r="B3429" s="316"/>
      <c r="C3429" s="316"/>
      <c r="D3429" s="316"/>
      <c r="E3429" s="316" t="s">
        <v>275</v>
      </c>
      <c r="F3429" s="317">
        <v>10.85</v>
      </c>
      <c r="G3429" s="316" t="s">
        <v>276</v>
      </c>
      <c r="H3429" s="317">
        <v>0</v>
      </c>
      <c r="I3429" s="316" t="s">
        <v>277</v>
      </c>
      <c r="J3429" s="317">
        <v>10.85</v>
      </c>
    </row>
    <row r="3430" spans="1:10" x14ac:dyDescent="0.35">
      <c r="A3430" s="316"/>
      <c r="B3430" s="316"/>
      <c r="C3430" s="316"/>
      <c r="D3430" s="316"/>
      <c r="E3430" s="316" t="s">
        <v>278</v>
      </c>
      <c r="F3430" s="317">
        <v>13.91</v>
      </c>
      <c r="G3430" s="316"/>
      <c r="H3430" s="464" t="s">
        <v>279</v>
      </c>
      <c r="I3430" s="464"/>
      <c r="J3430" s="317">
        <v>80.77</v>
      </c>
    </row>
    <row r="3431" spans="1:10" ht="15" thickBot="1" x14ac:dyDescent="0.4">
      <c r="A3431" s="333"/>
      <c r="B3431" s="333"/>
      <c r="C3431" s="333"/>
      <c r="D3431" s="333"/>
      <c r="E3431" s="333"/>
      <c r="F3431" s="333"/>
      <c r="G3431" s="333"/>
      <c r="H3431" s="335"/>
      <c r="I3431" s="333"/>
      <c r="J3431" s="334"/>
    </row>
    <row r="3432" spans="1:10" ht="15" thickTop="1" x14ac:dyDescent="0.35">
      <c r="A3432" s="332"/>
      <c r="B3432" s="332"/>
      <c r="C3432" s="332"/>
      <c r="D3432" s="332"/>
      <c r="E3432" s="332"/>
      <c r="F3432" s="332"/>
      <c r="G3432" s="332"/>
      <c r="H3432" s="332"/>
      <c r="I3432" s="332"/>
      <c r="J3432" s="332"/>
    </row>
    <row r="3433" spans="1:10" x14ac:dyDescent="0.35">
      <c r="A3433" s="298" t="s">
        <v>1269</v>
      </c>
      <c r="B3433" s="300" t="s">
        <v>3</v>
      </c>
      <c r="C3433" s="298" t="s">
        <v>4</v>
      </c>
      <c r="D3433" s="298" t="s">
        <v>5</v>
      </c>
      <c r="E3433" s="461" t="s">
        <v>249</v>
      </c>
      <c r="F3433" s="461"/>
      <c r="G3433" s="299" t="s">
        <v>6</v>
      </c>
      <c r="H3433" s="300" t="s">
        <v>7</v>
      </c>
      <c r="I3433" s="300" t="s">
        <v>8</v>
      </c>
      <c r="J3433" s="300" t="s">
        <v>10</v>
      </c>
    </row>
    <row r="3434" spans="1:10" ht="37.5" x14ac:dyDescent="0.35">
      <c r="A3434" s="301" t="s">
        <v>246</v>
      </c>
      <c r="B3434" s="303" t="s">
        <v>1270</v>
      </c>
      <c r="C3434" s="301" t="s">
        <v>200</v>
      </c>
      <c r="D3434" s="301" t="s">
        <v>1271</v>
      </c>
      <c r="E3434" s="462" t="s">
        <v>1634</v>
      </c>
      <c r="F3434" s="462"/>
      <c r="G3434" s="302" t="s">
        <v>226</v>
      </c>
      <c r="H3434" s="305">
        <v>1</v>
      </c>
      <c r="I3434" s="304">
        <v>89.59</v>
      </c>
      <c r="J3434" s="304">
        <v>89.59</v>
      </c>
    </row>
    <row r="3435" spans="1:10" ht="25" x14ac:dyDescent="0.35">
      <c r="A3435" s="306" t="s">
        <v>251</v>
      </c>
      <c r="B3435" s="308" t="s">
        <v>1560</v>
      </c>
      <c r="C3435" s="306" t="s">
        <v>200</v>
      </c>
      <c r="D3435" s="306" t="s">
        <v>1561</v>
      </c>
      <c r="E3435" s="465" t="s">
        <v>254</v>
      </c>
      <c r="F3435" s="465"/>
      <c r="G3435" s="307" t="s">
        <v>201</v>
      </c>
      <c r="H3435" s="310">
        <v>0.19189200000000001</v>
      </c>
      <c r="I3435" s="309">
        <v>27.11</v>
      </c>
      <c r="J3435" s="309">
        <v>5.2</v>
      </c>
    </row>
    <row r="3436" spans="1:10" ht="25" x14ac:dyDescent="0.35">
      <c r="A3436" s="306" t="s">
        <v>251</v>
      </c>
      <c r="B3436" s="308" t="s">
        <v>1558</v>
      </c>
      <c r="C3436" s="306" t="s">
        <v>200</v>
      </c>
      <c r="D3436" s="306" t="s">
        <v>1559</v>
      </c>
      <c r="E3436" s="465" t="s">
        <v>254</v>
      </c>
      <c r="F3436" s="465"/>
      <c r="G3436" s="307" t="s">
        <v>201</v>
      </c>
      <c r="H3436" s="310">
        <v>0.19189200000000001</v>
      </c>
      <c r="I3436" s="309">
        <v>34.78</v>
      </c>
      <c r="J3436" s="309">
        <v>6.67</v>
      </c>
    </row>
    <row r="3437" spans="1:10" ht="37.5" x14ac:dyDescent="0.35">
      <c r="A3437" s="311" t="s">
        <v>260</v>
      </c>
      <c r="B3437" s="313" t="s">
        <v>2435</v>
      </c>
      <c r="C3437" s="311" t="s">
        <v>200</v>
      </c>
      <c r="D3437" s="311" t="s">
        <v>2436</v>
      </c>
      <c r="E3437" s="463" t="s">
        <v>263</v>
      </c>
      <c r="F3437" s="463"/>
      <c r="G3437" s="312" t="s">
        <v>226</v>
      </c>
      <c r="H3437" s="315">
        <v>3</v>
      </c>
      <c r="I3437" s="314">
        <v>1.07</v>
      </c>
      <c r="J3437" s="314">
        <v>3.21</v>
      </c>
    </row>
    <row r="3438" spans="1:10" ht="25" x14ac:dyDescent="0.35">
      <c r="A3438" s="311" t="s">
        <v>260</v>
      </c>
      <c r="B3438" s="313" t="s">
        <v>2441</v>
      </c>
      <c r="C3438" s="311" t="s">
        <v>200</v>
      </c>
      <c r="D3438" s="311" t="s">
        <v>2442</v>
      </c>
      <c r="E3438" s="463" t="s">
        <v>263</v>
      </c>
      <c r="F3438" s="463"/>
      <c r="G3438" s="312" t="s">
        <v>226</v>
      </c>
      <c r="H3438" s="315">
        <v>1</v>
      </c>
      <c r="I3438" s="314">
        <v>74.510000000000005</v>
      </c>
      <c r="J3438" s="314">
        <v>74.510000000000005</v>
      </c>
    </row>
    <row r="3439" spans="1:10" x14ac:dyDescent="0.35">
      <c r="A3439" s="316"/>
      <c r="B3439" s="316"/>
      <c r="C3439" s="316"/>
      <c r="D3439" s="316"/>
      <c r="E3439" s="316" t="s">
        <v>275</v>
      </c>
      <c r="F3439" s="317">
        <v>8.19</v>
      </c>
      <c r="G3439" s="316" t="s">
        <v>276</v>
      </c>
      <c r="H3439" s="317">
        <v>0</v>
      </c>
      <c r="I3439" s="316" t="s">
        <v>277</v>
      </c>
      <c r="J3439" s="317">
        <v>8.19</v>
      </c>
    </row>
    <row r="3440" spans="1:10" x14ac:dyDescent="0.35">
      <c r="A3440" s="316"/>
      <c r="B3440" s="316"/>
      <c r="C3440" s="316"/>
      <c r="D3440" s="316"/>
      <c r="E3440" s="316" t="s">
        <v>278</v>
      </c>
      <c r="F3440" s="317">
        <v>18.64</v>
      </c>
      <c r="G3440" s="316"/>
      <c r="H3440" s="464" t="s">
        <v>279</v>
      </c>
      <c r="I3440" s="464"/>
      <c r="J3440" s="317">
        <v>108.23</v>
      </c>
    </row>
    <row r="3441" spans="1:10" ht="15" thickBot="1" x14ac:dyDescent="0.4">
      <c r="A3441" s="333"/>
      <c r="B3441" s="333"/>
      <c r="C3441" s="333"/>
      <c r="D3441" s="333"/>
      <c r="E3441" s="333"/>
      <c r="F3441" s="333"/>
      <c r="G3441" s="333"/>
      <c r="H3441" s="335"/>
      <c r="I3441" s="333"/>
      <c r="J3441" s="334"/>
    </row>
    <row r="3442" spans="1:10" ht="15" thickTop="1" x14ac:dyDescent="0.35">
      <c r="A3442" s="332"/>
      <c r="B3442" s="332"/>
      <c r="C3442" s="332"/>
      <c r="D3442" s="332"/>
      <c r="E3442" s="332"/>
      <c r="F3442" s="332"/>
      <c r="G3442" s="332"/>
      <c r="H3442" s="332"/>
      <c r="I3442" s="332"/>
      <c r="J3442" s="332"/>
    </row>
    <row r="3443" spans="1:10" x14ac:dyDescent="0.35">
      <c r="A3443" s="298" t="s">
        <v>1272</v>
      </c>
      <c r="B3443" s="300" t="s">
        <v>3</v>
      </c>
      <c r="C3443" s="298" t="s">
        <v>4</v>
      </c>
      <c r="D3443" s="298" t="s">
        <v>5</v>
      </c>
      <c r="E3443" s="461" t="s">
        <v>249</v>
      </c>
      <c r="F3443" s="461"/>
      <c r="G3443" s="299" t="s">
        <v>6</v>
      </c>
      <c r="H3443" s="300" t="s">
        <v>7</v>
      </c>
      <c r="I3443" s="300" t="s">
        <v>8</v>
      </c>
      <c r="J3443" s="300" t="s">
        <v>10</v>
      </c>
    </row>
    <row r="3444" spans="1:10" ht="37.5" x14ac:dyDescent="0.35">
      <c r="A3444" s="301" t="s">
        <v>246</v>
      </c>
      <c r="B3444" s="303" t="s">
        <v>1273</v>
      </c>
      <c r="C3444" s="301" t="s">
        <v>200</v>
      </c>
      <c r="D3444" s="301" t="s">
        <v>1274</v>
      </c>
      <c r="E3444" s="462" t="s">
        <v>1634</v>
      </c>
      <c r="F3444" s="462"/>
      <c r="G3444" s="302" t="s">
        <v>226</v>
      </c>
      <c r="H3444" s="305">
        <v>1</v>
      </c>
      <c r="I3444" s="304">
        <v>69.22</v>
      </c>
      <c r="J3444" s="304">
        <v>69.22</v>
      </c>
    </row>
    <row r="3445" spans="1:10" ht="25" x14ac:dyDescent="0.35">
      <c r="A3445" s="306" t="s">
        <v>251</v>
      </c>
      <c r="B3445" s="308" t="s">
        <v>1558</v>
      </c>
      <c r="C3445" s="306" t="s">
        <v>200</v>
      </c>
      <c r="D3445" s="306" t="s">
        <v>1559</v>
      </c>
      <c r="E3445" s="465" t="s">
        <v>254</v>
      </c>
      <c r="F3445" s="465"/>
      <c r="G3445" s="307" t="s">
        <v>201</v>
      </c>
      <c r="H3445" s="310">
        <v>0.106285</v>
      </c>
      <c r="I3445" s="309">
        <v>34.78</v>
      </c>
      <c r="J3445" s="309">
        <v>3.69</v>
      </c>
    </row>
    <row r="3446" spans="1:10" ht="25" x14ac:dyDescent="0.35">
      <c r="A3446" s="306" t="s">
        <v>251</v>
      </c>
      <c r="B3446" s="308" t="s">
        <v>1560</v>
      </c>
      <c r="C3446" s="306" t="s">
        <v>200</v>
      </c>
      <c r="D3446" s="306" t="s">
        <v>1561</v>
      </c>
      <c r="E3446" s="465" t="s">
        <v>254</v>
      </c>
      <c r="F3446" s="465"/>
      <c r="G3446" s="307" t="s">
        <v>201</v>
      </c>
      <c r="H3446" s="310">
        <v>0.106285</v>
      </c>
      <c r="I3446" s="309">
        <v>27.11</v>
      </c>
      <c r="J3446" s="309">
        <v>2.88</v>
      </c>
    </row>
    <row r="3447" spans="1:10" ht="25" x14ac:dyDescent="0.35">
      <c r="A3447" s="311" t="s">
        <v>260</v>
      </c>
      <c r="B3447" s="313" t="s">
        <v>2443</v>
      </c>
      <c r="C3447" s="311" t="s">
        <v>200</v>
      </c>
      <c r="D3447" s="311" t="s">
        <v>2444</v>
      </c>
      <c r="E3447" s="463" t="s">
        <v>263</v>
      </c>
      <c r="F3447" s="463"/>
      <c r="G3447" s="312" t="s">
        <v>226</v>
      </c>
      <c r="H3447" s="315">
        <v>1</v>
      </c>
      <c r="I3447" s="314">
        <v>60.19</v>
      </c>
      <c r="J3447" s="314">
        <v>60.19</v>
      </c>
    </row>
    <row r="3448" spans="1:10" ht="37.5" x14ac:dyDescent="0.35">
      <c r="A3448" s="311" t="s">
        <v>260</v>
      </c>
      <c r="B3448" s="313" t="s">
        <v>2429</v>
      </c>
      <c r="C3448" s="311" t="s">
        <v>200</v>
      </c>
      <c r="D3448" s="311" t="s">
        <v>2430</v>
      </c>
      <c r="E3448" s="463" t="s">
        <v>263</v>
      </c>
      <c r="F3448" s="463"/>
      <c r="G3448" s="312" t="s">
        <v>226</v>
      </c>
      <c r="H3448" s="315">
        <v>3</v>
      </c>
      <c r="I3448" s="314">
        <v>0.82</v>
      </c>
      <c r="J3448" s="314">
        <v>2.46</v>
      </c>
    </row>
    <row r="3449" spans="1:10" x14ac:dyDescent="0.35">
      <c r="A3449" s="316"/>
      <c r="B3449" s="316"/>
      <c r="C3449" s="316"/>
      <c r="D3449" s="316"/>
      <c r="E3449" s="316" t="s">
        <v>275</v>
      </c>
      <c r="F3449" s="317">
        <v>4.53</v>
      </c>
      <c r="G3449" s="316" t="s">
        <v>276</v>
      </c>
      <c r="H3449" s="317">
        <v>0</v>
      </c>
      <c r="I3449" s="316" t="s">
        <v>277</v>
      </c>
      <c r="J3449" s="317">
        <v>4.53</v>
      </c>
    </row>
    <row r="3450" spans="1:10" x14ac:dyDescent="0.35">
      <c r="A3450" s="316"/>
      <c r="B3450" s="316"/>
      <c r="C3450" s="316"/>
      <c r="D3450" s="316"/>
      <c r="E3450" s="316" t="s">
        <v>278</v>
      </c>
      <c r="F3450" s="317">
        <v>14.4</v>
      </c>
      <c r="G3450" s="316"/>
      <c r="H3450" s="464" t="s">
        <v>279</v>
      </c>
      <c r="I3450" s="464"/>
      <c r="J3450" s="317">
        <v>83.62</v>
      </c>
    </row>
    <row r="3451" spans="1:10" ht="15" thickBot="1" x14ac:dyDescent="0.4">
      <c r="A3451" s="333"/>
      <c r="B3451" s="333"/>
      <c r="C3451" s="333"/>
      <c r="D3451" s="333"/>
      <c r="E3451" s="333"/>
      <c r="F3451" s="333"/>
      <c r="G3451" s="333"/>
      <c r="H3451" s="335"/>
      <c r="I3451" s="333"/>
      <c r="J3451" s="334"/>
    </row>
    <row r="3452" spans="1:10" ht="15" thickTop="1" x14ac:dyDescent="0.35">
      <c r="A3452" s="332"/>
      <c r="B3452" s="332"/>
      <c r="C3452" s="332"/>
      <c r="D3452" s="332"/>
      <c r="E3452" s="332"/>
      <c r="F3452" s="332"/>
      <c r="G3452" s="332"/>
      <c r="H3452" s="332"/>
      <c r="I3452" s="332"/>
      <c r="J3452" s="332"/>
    </row>
    <row r="3453" spans="1:10" x14ac:dyDescent="0.35">
      <c r="A3453" s="341" t="s">
        <v>1275</v>
      </c>
      <c r="B3453" s="342" t="s">
        <v>3</v>
      </c>
      <c r="C3453" s="341" t="s">
        <v>4</v>
      </c>
      <c r="D3453" s="341" t="s">
        <v>5</v>
      </c>
      <c r="E3453" s="457" t="s">
        <v>249</v>
      </c>
      <c r="F3453" s="457"/>
      <c r="G3453" s="343" t="s">
        <v>6</v>
      </c>
      <c r="H3453" s="342" t="s">
        <v>7</v>
      </c>
      <c r="I3453" s="342" t="s">
        <v>8</v>
      </c>
      <c r="J3453" s="342" t="s">
        <v>10</v>
      </c>
    </row>
    <row r="3454" spans="1:10" ht="52.9" customHeight="1" x14ac:dyDescent="0.35">
      <c r="A3454" s="344" t="s">
        <v>246</v>
      </c>
      <c r="B3454" s="345" t="s">
        <v>1276</v>
      </c>
      <c r="C3454" s="344" t="s">
        <v>214</v>
      </c>
      <c r="D3454" s="344" t="s">
        <v>1277</v>
      </c>
      <c r="E3454" s="458" t="s">
        <v>2376</v>
      </c>
      <c r="F3454" s="458"/>
      <c r="G3454" s="346" t="s">
        <v>226</v>
      </c>
      <c r="H3454" s="347">
        <v>1</v>
      </c>
      <c r="I3454" s="348">
        <v>615.54</v>
      </c>
      <c r="J3454" s="348">
        <v>615.54</v>
      </c>
    </row>
    <row r="3455" spans="1:10" ht="26.5" customHeight="1" x14ac:dyDescent="0.35">
      <c r="A3455" s="349" t="s">
        <v>251</v>
      </c>
      <c r="B3455" s="350" t="s">
        <v>1560</v>
      </c>
      <c r="C3455" s="349" t="s">
        <v>200</v>
      </c>
      <c r="D3455" s="349" t="s">
        <v>1561</v>
      </c>
      <c r="E3455" s="459" t="s">
        <v>254</v>
      </c>
      <c r="F3455" s="459"/>
      <c r="G3455" s="351" t="s">
        <v>201</v>
      </c>
      <c r="H3455" s="352">
        <v>1.5</v>
      </c>
      <c r="I3455" s="353">
        <v>27.11</v>
      </c>
      <c r="J3455" s="353">
        <v>40.659999999999997</v>
      </c>
    </row>
    <row r="3456" spans="1:10" ht="26.5" customHeight="1" x14ac:dyDescent="0.35">
      <c r="A3456" s="349" t="s">
        <v>251</v>
      </c>
      <c r="B3456" s="350" t="s">
        <v>1558</v>
      </c>
      <c r="C3456" s="349" t="s">
        <v>200</v>
      </c>
      <c r="D3456" s="349" t="s">
        <v>1559</v>
      </c>
      <c r="E3456" s="459" t="s">
        <v>254</v>
      </c>
      <c r="F3456" s="459"/>
      <c r="G3456" s="351" t="s">
        <v>201</v>
      </c>
      <c r="H3456" s="352">
        <v>1.5</v>
      </c>
      <c r="I3456" s="353">
        <v>34.78</v>
      </c>
      <c r="J3456" s="353">
        <v>52.17</v>
      </c>
    </row>
    <row r="3457" spans="1:10" ht="25" x14ac:dyDescent="0.35">
      <c r="A3457" s="356" t="s">
        <v>260</v>
      </c>
      <c r="B3457" s="357" t="s">
        <v>3057</v>
      </c>
      <c r="C3457" s="356" t="s">
        <v>200</v>
      </c>
      <c r="D3457" s="356" t="s">
        <v>3058</v>
      </c>
      <c r="E3457" s="475" t="s">
        <v>263</v>
      </c>
      <c r="F3457" s="475"/>
      <c r="G3457" s="358" t="s">
        <v>226</v>
      </c>
      <c r="H3457" s="359">
        <v>1</v>
      </c>
      <c r="I3457" s="360">
        <v>522.71</v>
      </c>
      <c r="J3457" s="360">
        <v>522.71</v>
      </c>
    </row>
    <row r="3458" spans="1:10" x14ac:dyDescent="0.35">
      <c r="A3458" s="354"/>
      <c r="B3458" s="354"/>
      <c r="C3458" s="354"/>
      <c r="D3458" s="354"/>
      <c r="E3458" s="354" t="s">
        <v>275</v>
      </c>
      <c r="F3458" s="355">
        <v>64.06</v>
      </c>
      <c r="G3458" s="354" t="s">
        <v>276</v>
      </c>
      <c r="H3458" s="355">
        <v>0</v>
      </c>
      <c r="I3458" s="354" t="s">
        <v>277</v>
      </c>
      <c r="J3458" s="355">
        <v>64.06</v>
      </c>
    </row>
    <row r="3459" spans="1:10" ht="14.5" customHeight="1" x14ac:dyDescent="0.35">
      <c r="A3459" s="354"/>
      <c r="B3459" s="354"/>
      <c r="C3459" s="354"/>
      <c r="D3459" s="354"/>
      <c r="E3459" s="354" t="s">
        <v>278</v>
      </c>
      <c r="F3459" s="355">
        <v>128.09</v>
      </c>
      <c r="G3459" s="354"/>
      <c r="H3459" s="460" t="s">
        <v>279</v>
      </c>
      <c r="I3459" s="460"/>
      <c r="J3459" s="355">
        <v>743.63</v>
      </c>
    </row>
    <row r="3460" spans="1:10" ht="15" thickBot="1" x14ac:dyDescent="0.4">
      <c r="A3460" s="333"/>
      <c r="B3460" s="333"/>
      <c r="C3460" s="333"/>
      <c r="D3460" s="333"/>
      <c r="E3460" s="333"/>
      <c r="F3460" s="333"/>
      <c r="G3460" s="333"/>
      <c r="H3460" s="335"/>
      <c r="I3460" s="333"/>
      <c r="J3460" s="334"/>
    </row>
    <row r="3461" spans="1:10" ht="15" thickTop="1" x14ac:dyDescent="0.35">
      <c r="A3461" s="332"/>
      <c r="B3461" s="332"/>
      <c r="C3461" s="332"/>
      <c r="D3461" s="332"/>
      <c r="E3461" s="332"/>
      <c r="F3461" s="332"/>
      <c r="G3461" s="332"/>
      <c r="H3461" s="332"/>
      <c r="I3461" s="332"/>
      <c r="J3461" s="332"/>
    </row>
    <row r="3462" spans="1:10" x14ac:dyDescent="0.35">
      <c r="A3462" s="341" t="s">
        <v>1278</v>
      </c>
      <c r="B3462" s="342" t="s">
        <v>3</v>
      </c>
      <c r="C3462" s="341" t="s">
        <v>4</v>
      </c>
      <c r="D3462" s="341" t="s">
        <v>5</v>
      </c>
      <c r="E3462" s="457" t="s">
        <v>249</v>
      </c>
      <c r="F3462" s="457"/>
      <c r="G3462" s="343" t="s">
        <v>6</v>
      </c>
      <c r="H3462" s="342" t="s">
        <v>7</v>
      </c>
      <c r="I3462" s="342" t="s">
        <v>8</v>
      </c>
      <c r="J3462" s="342" t="s">
        <v>10</v>
      </c>
    </row>
    <row r="3463" spans="1:10" ht="26.5" customHeight="1" x14ac:dyDescent="0.35">
      <c r="A3463" s="344" t="s">
        <v>246</v>
      </c>
      <c r="B3463" s="345" t="s">
        <v>1279</v>
      </c>
      <c r="C3463" s="344" t="s">
        <v>214</v>
      </c>
      <c r="D3463" s="344" t="s">
        <v>1280</v>
      </c>
      <c r="E3463" s="458" t="s">
        <v>2376</v>
      </c>
      <c r="F3463" s="458"/>
      <c r="G3463" s="346" t="s">
        <v>226</v>
      </c>
      <c r="H3463" s="347">
        <v>1</v>
      </c>
      <c r="I3463" s="348">
        <v>114.02</v>
      </c>
      <c r="J3463" s="348">
        <v>114.02</v>
      </c>
    </row>
    <row r="3464" spans="1:10" ht="26.5" customHeight="1" x14ac:dyDescent="0.35">
      <c r="A3464" s="349" t="s">
        <v>251</v>
      </c>
      <c r="B3464" s="350" t="s">
        <v>1558</v>
      </c>
      <c r="C3464" s="349" t="s">
        <v>200</v>
      </c>
      <c r="D3464" s="349" t="s">
        <v>1559</v>
      </c>
      <c r="E3464" s="459" t="s">
        <v>254</v>
      </c>
      <c r="F3464" s="459"/>
      <c r="G3464" s="351" t="s">
        <v>201</v>
      </c>
      <c r="H3464" s="352">
        <v>0.51600000000000001</v>
      </c>
      <c r="I3464" s="353">
        <v>34.78</v>
      </c>
      <c r="J3464" s="353">
        <v>17.940000000000001</v>
      </c>
    </row>
    <row r="3465" spans="1:10" ht="26.5" customHeight="1" x14ac:dyDescent="0.35">
      <c r="A3465" s="349" t="s">
        <v>251</v>
      </c>
      <c r="B3465" s="350" t="s">
        <v>1560</v>
      </c>
      <c r="C3465" s="349" t="s">
        <v>200</v>
      </c>
      <c r="D3465" s="349" t="s">
        <v>1561</v>
      </c>
      <c r="E3465" s="459" t="s">
        <v>254</v>
      </c>
      <c r="F3465" s="459"/>
      <c r="G3465" s="351" t="s">
        <v>201</v>
      </c>
      <c r="H3465" s="352">
        <v>0.51600000000000001</v>
      </c>
      <c r="I3465" s="353">
        <v>27.11</v>
      </c>
      <c r="J3465" s="353">
        <v>13.98</v>
      </c>
    </row>
    <row r="3466" spans="1:10" ht="37.5" x14ac:dyDescent="0.35">
      <c r="A3466" s="356" t="s">
        <v>260</v>
      </c>
      <c r="B3466" s="357" t="s">
        <v>3059</v>
      </c>
      <c r="C3466" s="356" t="s">
        <v>200</v>
      </c>
      <c r="D3466" s="356" t="s">
        <v>3060</v>
      </c>
      <c r="E3466" s="475" t="s">
        <v>263</v>
      </c>
      <c r="F3466" s="475"/>
      <c r="G3466" s="358" t="s">
        <v>226</v>
      </c>
      <c r="H3466" s="359">
        <v>1</v>
      </c>
      <c r="I3466" s="360">
        <v>82.1</v>
      </c>
      <c r="J3466" s="360">
        <v>82.1</v>
      </c>
    </row>
    <row r="3467" spans="1:10" x14ac:dyDescent="0.35">
      <c r="A3467" s="354"/>
      <c r="B3467" s="354"/>
      <c r="C3467" s="354"/>
      <c r="D3467" s="354"/>
      <c r="E3467" s="354" t="s">
        <v>275</v>
      </c>
      <c r="F3467" s="355">
        <v>22.03</v>
      </c>
      <c r="G3467" s="354" t="s">
        <v>276</v>
      </c>
      <c r="H3467" s="355">
        <v>0</v>
      </c>
      <c r="I3467" s="354" t="s">
        <v>277</v>
      </c>
      <c r="J3467" s="355">
        <v>22.03</v>
      </c>
    </row>
    <row r="3468" spans="1:10" ht="14.5" customHeight="1" x14ac:dyDescent="0.35">
      <c r="A3468" s="354"/>
      <c r="B3468" s="354"/>
      <c r="C3468" s="354"/>
      <c r="D3468" s="354"/>
      <c r="E3468" s="354" t="s">
        <v>278</v>
      </c>
      <c r="F3468" s="355">
        <v>23.72</v>
      </c>
      <c r="G3468" s="354"/>
      <c r="H3468" s="460" t="s">
        <v>279</v>
      </c>
      <c r="I3468" s="460"/>
      <c r="J3468" s="355">
        <v>137.74</v>
      </c>
    </row>
    <row r="3469" spans="1:10" ht="15" thickBot="1" x14ac:dyDescent="0.4">
      <c r="A3469" s="333"/>
      <c r="B3469" s="333"/>
      <c r="C3469" s="333"/>
      <c r="D3469" s="333"/>
      <c r="E3469" s="333"/>
      <c r="F3469" s="333"/>
      <c r="G3469" s="333"/>
      <c r="H3469" s="335"/>
      <c r="I3469" s="333"/>
      <c r="J3469" s="334"/>
    </row>
    <row r="3470" spans="1:10" ht="15" thickTop="1" x14ac:dyDescent="0.35">
      <c r="A3470" s="332"/>
      <c r="B3470" s="332"/>
      <c r="C3470" s="332"/>
      <c r="D3470" s="332"/>
      <c r="E3470" s="332"/>
      <c r="F3470" s="332"/>
      <c r="G3470" s="332"/>
      <c r="H3470" s="332"/>
      <c r="I3470" s="332"/>
      <c r="J3470" s="332"/>
    </row>
    <row r="3471" spans="1:10" x14ac:dyDescent="0.35">
      <c r="A3471" s="341" t="s">
        <v>1281</v>
      </c>
      <c r="B3471" s="342" t="s">
        <v>3</v>
      </c>
      <c r="C3471" s="341" t="s">
        <v>4</v>
      </c>
      <c r="D3471" s="341" t="s">
        <v>5</v>
      </c>
      <c r="E3471" s="457" t="s">
        <v>249</v>
      </c>
      <c r="F3471" s="457"/>
      <c r="G3471" s="343" t="s">
        <v>6</v>
      </c>
      <c r="H3471" s="342" t="s">
        <v>7</v>
      </c>
      <c r="I3471" s="342" t="s">
        <v>8</v>
      </c>
      <c r="J3471" s="342" t="s">
        <v>10</v>
      </c>
    </row>
    <row r="3472" spans="1:10" ht="52.9" customHeight="1" x14ac:dyDescent="0.35">
      <c r="A3472" s="344" t="s">
        <v>246</v>
      </c>
      <c r="B3472" s="345" t="s">
        <v>1282</v>
      </c>
      <c r="C3472" s="344" t="s">
        <v>214</v>
      </c>
      <c r="D3472" s="344" t="s">
        <v>1283</v>
      </c>
      <c r="E3472" s="458" t="s">
        <v>2376</v>
      </c>
      <c r="F3472" s="458"/>
      <c r="G3472" s="346" t="s">
        <v>226</v>
      </c>
      <c r="H3472" s="347">
        <v>1</v>
      </c>
      <c r="I3472" s="348">
        <v>100.8</v>
      </c>
      <c r="J3472" s="348">
        <v>100.8</v>
      </c>
    </row>
    <row r="3473" spans="1:10" ht="26.5" customHeight="1" x14ac:dyDescent="0.35">
      <c r="A3473" s="349" t="s">
        <v>251</v>
      </c>
      <c r="B3473" s="350" t="s">
        <v>1558</v>
      </c>
      <c r="C3473" s="349" t="s">
        <v>200</v>
      </c>
      <c r="D3473" s="349" t="s">
        <v>1559</v>
      </c>
      <c r="E3473" s="459" t="s">
        <v>254</v>
      </c>
      <c r="F3473" s="459"/>
      <c r="G3473" s="351" t="s">
        <v>201</v>
      </c>
      <c r="H3473" s="352">
        <v>0.33329999999999999</v>
      </c>
      <c r="I3473" s="353">
        <v>34.78</v>
      </c>
      <c r="J3473" s="353">
        <v>11.59</v>
      </c>
    </row>
    <row r="3474" spans="1:10" ht="26.5" customHeight="1" x14ac:dyDescent="0.35">
      <c r="A3474" s="349" t="s">
        <v>251</v>
      </c>
      <c r="B3474" s="350" t="s">
        <v>2445</v>
      </c>
      <c r="C3474" s="349" t="s">
        <v>200</v>
      </c>
      <c r="D3474" s="349" t="s">
        <v>2446</v>
      </c>
      <c r="E3474" s="459" t="s">
        <v>254</v>
      </c>
      <c r="F3474" s="459"/>
      <c r="G3474" s="351" t="s">
        <v>201</v>
      </c>
      <c r="H3474" s="352">
        <v>0.33329999999999999</v>
      </c>
      <c r="I3474" s="353">
        <v>42.06</v>
      </c>
      <c r="J3474" s="353">
        <v>14.01</v>
      </c>
    </row>
    <row r="3475" spans="1:10" ht="25" x14ac:dyDescent="0.35">
      <c r="A3475" s="356" t="s">
        <v>260</v>
      </c>
      <c r="B3475" s="357" t="s">
        <v>3061</v>
      </c>
      <c r="C3475" s="356" t="s">
        <v>1803</v>
      </c>
      <c r="D3475" s="356" t="s">
        <v>3062</v>
      </c>
      <c r="E3475" s="475" t="s">
        <v>263</v>
      </c>
      <c r="F3475" s="475"/>
      <c r="G3475" s="358" t="s">
        <v>1834</v>
      </c>
      <c r="H3475" s="359">
        <v>1</v>
      </c>
      <c r="I3475" s="360">
        <v>75.2</v>
      </c>
      <c r="J3475" s="360">
        <v>75.2</v>
      </c>
    </row>
    <row r="3476" spans="1:10" x14ac:dyDescent="0.35">
      <c r="A3476" s="354"/>
      <c r="B3476" s="354"/>
      <c r="C3476" s="354"/>
      <c r="D3476" s="354"/>
      <c r="E3476" s="354" t="s">
        <v>275</v>
      </c>
      <c r="F3476" s="355">
        <v>19.21</v>
      </c>
      <c r="G3476" s="354" t="s">
        <v>276</v>
      </c>
      <c r="H3476" s="355">
        <v>0</v>
      </c>
      <c r="I3476" s="354" t="s">
        <v>277</v>
      </c>
      <c r="J3476" s="355">
        <v>19.21</v>
      </c>
    </row>
    <row r="3477" spans="1:10" ht="14.5" customHeight="1" x14ac:dyDescent="0.35">
      <c r="A3477" s="354"/>
      <c r="B3477" s="354"/>
      <c r="C3477" s="354"/>
      <c r="D3477" s="354"/>
      <c r="E3477" s="354" t="s">
        <v>278</v>
      </c>
      <c r="F3477" s="355">
        <v>20.97</v>
      </c>
      <c r="G3477" s="354"/>
      <c r="H3477" s="460" t="s">
        <v>279</v>
      </c>
      <c r="I3477" s="460"/>
      <c r="J3477" s="355">
        <v>121.77</v>
      </c>
    </row>
    <row r="3478" spans="1:10" ht="15" thickBot="1" x14ac:dyDescent="0.4">
      <c r="A3478" s="333"/>
      <c r="B3478" s="333"/>
      <c r="C3478" s="333"/>
      <c r="D3478" s="333"/>
      <c r="E3478" s="333"/>
      <c r="F3478" s="333"/>
      <c r="G3478" s="333"/>
      <c r="H3478" s="335"/>
      <c r="I3478" s="333"/>
      <c r="J3478" s="334"/>
    </row>
    <row r="3479" spans="1:10" ht="15" thickTop="1" x14ac:dyDescent="0.35">
      <c r="A3479" s="332"/>
      <c r="B3479" s="332"/>
      <c r="C3479" s="332"/>
      <c r="D3479" s="332"/>
      <c r="E3479" s="332"/>
      <c r="F3479" s="332"/>
      <c r="G3479" s="332"/>
      <c r="H3479" s="332"/>
      <c r="I3479" s="332"/>
      <c r="J3479" s="332"/>
    </row>
    <row r="3480" spans="1:10" x14ac:dyDescent="0.35">
      <c r="A3480" s="341" t="s">
        <v>1284</v>
      </c>
      <c r="B3480" s="342" t="s">
        <v>3</v>
      </c>
      <c r="C3480" s="341" t="s">
        <v>4</v>
      </c>
      <c r="D3480" s="341" t="s">
        <v>5</v>
      </c>
      <c r="E3480" s="457" t="s">
        <v>249</v>
      </c>
      <c r="F3480" s="457"/>
      <c r="G3480" s="343" t="s">
        <v>6</v>
      </c>
      <c r="H3480" s="342" t="s">
        <v>7</v>
      </c>
      <c r="I3480" s="342" t="s">
        <v>8</v>
      </c>
      <c r="J3480" s="342" t="s">
        <v>10</v>
      </c>
    </row>
    <row r="3481" spans="1:10" ht="26.5" customHeight="1" x14ac:dyDescent="0.35">
      <c r="A3481" s="344" t="s">
        <v>246</v>
      </c>
      <c r="B3481" s="345" t="s">
        <v>1285</v>
      </c>
      <c r="C3481" s="344" t="s">
        <v>214</v>
      </c>
      <c r="D3481" s="344" t="s">
        <v>1286</v>
      </c>
      <c r="E3481" s="458" t="s">
        <v>2376</v>
      </c>
      <c r="F3481" s="458"/>
      <c r="G3481" s="346" t="s">
        <v>226</v>
      </c>
      <c r="H3481" s="347">
        <v>1</v>
      </c>
      <c r="I3481" s="348">
        <v>182.27</v>
      </c>
      <c r="J3481" s="348">
        <v>182.27</v>
      </c>
    </row>
    <row r="3482" spans="1:10" ht="26.5" customHeight="1" x14ac:dyDescent="0.35">
      <c r="A3482" s="349" t="s">
        <v>251</v>
      </c>
      <c r="B3482" s="350" t="s">
        <v>1560</v>
      </c>
      <c r="C3482" s="349" t="s">
        <v>200</v>
      </c>
      <c r="D3482" s="349" t="s">
        <v>1561</v>
      </c>
      <c r="E3482" s="459" t="s">
        <v>254</v>
      </c>
      <c r="F3482" s="459"/>
      <c r="G3482" s="351" t="s">
        <v>201</v>
      </c>
      <c r="H3482" s="352">
        <v>0.51600000000000001</v>
      </c>
      <c r="I3482" s="353">
        <v>27.11</v>
      </c>
      <c r="J3482" s="353">
        <v>13.98</v>
      </c>
    </row>
    <row r="3483" spans="1:10" ht="26.5" customHeight="1" x14ac:dyDescent="0.35">
      <c r="A3483" s="349" t="s">
        <v>251</v>
      </c>
      <c r="B3483" s="350" t="s">
        <v>1558</v>
      </c>
      <c r="C3483" s="349" t="s">
        <v>200</v>
      </c>
      <c r="D3483" s="349" t="s">
        <v>1559</v>
      </c>
      <c r="E3483" s="459" t="s">
        <v>254</v>
      </c>
      <c r="F3483" s="459"/>
      <c r="G3483" s="351" t="s">
        <v>201</v>
      </c>
      <c r="H3483" s="352">
        <v>0.51600000000000001</v>
      </c>
      <c r="I3483" s="353">
        <v>34.78</v>
      </c>
      <c r="J3483" s="353">
        <v>17.940000000000001</v>
      </c>
    </row>
    <row r="3484" spans="1:10" ht="25" x14ac:dyDescent="0.35">
      <c r="A3484" s="356" t="s">
        <v>260</v>
      </c>
      <c r="B3484" s="357" t="s">
        <v>3063</v>
      </c>
      <c r="C3484" s="356" t="s">
        <v>200</v>
      </c>
      <c r="D3484" s="356" t="s">
        <v>3064</v>
      </c>
      <c r="E3484" s="475" t="s">
        <v>263</v>
      </c>
      <c r="F3484" s="475"/>
      <c r="G3484" s="358" t="s">
        <v>226</v>
      </c>
      <c r="H3484" s="359">
        <v>1</v>
      </c>
      <c r="I3484" s="360">
        <v>150.35</v>
      </c>
      <c r="J3484" s="360">
        <v>150.35</v>
      </c>
    </row>
    <row r="3485" spans="1:10" x14ac:dyDescent="0.35">
      <c r="A3485" s="354"/>
      <c r="B3485" s="354"/>
      <c r="C3485" s="354"/>
      <c r="D3485" s="354"/>
      <c r="E3485" s="354" t="s">
        <v>275</v>
      </c>
      <c r="F3485" s="355">
        <v>22.03</v>
      </c>
      <c r="G3485" s="354" t="s">
        <v>276</v>
      </c>
      <c r="H3485" s="355">
        <v>0</v>
      </c>
      <c r="I3485" s="354" t="s">
        <v>277</v>
      </c>
      <c r="J3485" s="355">
        <v>22.03</v>
      </c>
    </row>
    <row r="3486" spans="1:10" ht="14.5" customHeight="1" x14ac:dyDescent="0.35">
      <c r="A3486" s="354"/>
      <c r="B3486" s="354"/>
      <c r="C3486" s="354"/>
      <c r="D3486" s="354"/>
      <c r="E3486" s="354" t="s">
        <v>278</v>
      </c>
      <c r="F3486" s="355">
        <v>37.93</v>
      </c>
      <c r="G3486" s="354"/>
      <c r="H3486" s="460" t="s">
        <v>279</v>
      </c>
      <c r="I3486" s="460"/>
      <c r="J3486" s="355">
        <v>220.2</v>
      </c>
    </row>
    <row r="3487" spans="1:10" ht="15" thickBot="1" x14ac:dyDescent="0.4">
      <c r="A3487" s="333"/>
      <c r="B3487" s="333"/>
      <c r="C3487" s="333"/>
      <c r="D3487" s="333"/>
      <c r="E3487" s="333"/>
      <c r="F3487" s="333"/>
      <c r="G3487" s="333"/>
      <c r="H3487" s="335"/>
      <c r="I3487" s="333"/>
      <c r="J3487" s="334"/>
    </row>
    <row r="3488" spans="1:10" ht="15" thickTop="1" x14ac:dyDescent="0.35">
      <c r="A3488" s="332"/>
      <c r="B3488" s="332"/>
      <c r="C3488" s="332"/>
      <c r="D3488" s="332"/>
      <c r="E3488" s="332"/>
      <c r="F3488" s="332"/>
      <c r="G3488" s="332"/>
      <c r="H3488" s="332"/>
      <c r="I3488" s="332"/>
      <c r="J3488" s="332"/>
    </row>
    <row r="3489" spans="1:10" x14ac:dyDescent="0.35">
      <c r="A3489" s="298" t="s">
        <v>1287</v>
      </c>
      <c r="B3489" s="300" t="s">
        <v>3</v>
      </c>
      <c r="C3489" s="298" t="s">
        <v>4</v>
      </c>
      <c r="D3489" s="298" t="s">
        <v>5</v>
      </c>
      <c r="E3489" s="461" t="s">
        <v>249</v>
      </c>
      <c r="F3489" s="461"/>
      <c r="G3489" s="299" t="s">
        <v>6</v>
      </c>
      <c r="H3489" s="300" t="s">
        <v>7</v>
      </c>
      <c r="I3489" s="300" t="s">
        <v>8</v>
      </c>
      <c r="J3489" s="300" t="s">
        <v>10</v>
      </c>
    </row>
    <row r="3490" spans="1:10" x14ac:dyDescent="0.35">
      <c r="A3490" s="301" t="s">
        <v>246</v>
      </c>
      <c r="B3490" s="303" t="s">
        <v>1288</v>
      </c>
      <c r="C3490" s="301" t="s">
        <v>214</v>
      </c>
      <c r="D3490" s="301" t="s">
        <v>1289</v>
      </c>
      <c r="E3490" s="462" t="s">
        <v>2376</v>
      </c>
      <c r="F3490" s="462"/>
      <c r="G3490" s="302" t="s">
        <v>226</v>
      </c>
      <c r="H3490" s="305">
        <v>1</v>
      </c>
      <c r="I3490" s="304">
        <v>340.19</v>
      </c>
      <c r="J3490" s="304">
        <v>340.19</v>
      </c>
    </row>
    <row r="3491" spans="1:10" ht="25" x14ac:dyDescent="0.35">
      <c r="A3491" s="306" t="s">
        <v>251</v>
      </c>
      <c r="B3491" s="308" t="s">
        <v>1558</v>
      </c>
      <c r="C3491" s="306" t="s">
        <v>200</v>
      </c>
      <c r="D3491" s="306" t="s">
        <v>1559</v>
      </c>
      <c r="E3491" s="465" t="s">
        <v>254</v>
      </c>
      <c r="F3491" s="465"/>
      <c r="G3491" s="307" t="s">
        <v>201</v>
      </c>
      <c r="H3491" s="310">
        <v>0.6</v>
      </c>
      <c r="I3491" s="309">
        <v>34.78</v>
      </c>
      <c r="J3491" s="309">
        <v>20.86</v>
      </c>
    </row>
    <row r="3492" spans="1:10" ht="25" x14ac:dyDescent="0.35">
      <c r="A3492" s="306" t="s">
        <v>251</v>
      </c>
      <c r="B3492" s="308" t="s">
        <v>256</v>
      </c>
      <c r="C3492" s="306" t="s">
        <v>200</v>
      </c>
      <c r="D3492" s="306" t="s">
        <v>247</v>
      </c>
      <c r="E3492" s="465" t="s">
        <v>254</v>
      </c>
      <c r="F3492" s="465"/>
      <c r="G3492" s="307" t="s">
        <v>201</v>
      </c>
      <c r="H3492" s="310">
        <v>0.6</v>
      </c>
      <c r="I3492" s="309">
        <v>25.81</v>
      </c>
      <c r="J3492" s="309">
        <v>15.48</v>
      </c>
    </row>
    <row r="3493" spans="1:10" ht="25" x14ac:dyDescent="0.35">
      <c r="A3493" s="311" t="s">
        <v>260</v>
      </c>
      <c r="B3493" s="313" t="s">
        <v>2447</v>
      </c>
      <c r="C3493" s="311" t="s">
        <v>200</v>
      </c>
      <c r="D3493" s="311" t="s">
        <v>2448</v>
      </c>
      <c r="E3493" s="463" t="s">
        <v>263</v>
      </c>
      <c r="F3493" s="463"/>
      <c r="G3493" s="312" t="s">
        <v>226</v>
      </c>
      <c r="H3493" s="315">
        <v>1</v>
      </c>
      <c r="I3493" s="314">
        <v>303.85000000000002</v>
      </c>
      <c r="J3493" s="314">
        <v>303.85000000000002</v>
      </c>
    </row>
    <row r="3494" spans="1:10" x14ac:dyDescent="0.35">
      <c r="A3494" s="316"/>
      <c r="B3494" s="316"/>
      <c r="C3494" s="316"/>
      <c r="D3494" s="316"/>
      <c r="E3494" s="316" t="s">
        <v>275</v>
      </c>
      <c r="F3494" s="317">
        <v>24.93</v>
      </c>
      <c r="G3494" s="316" t="s">
        <v>276</v>
      </c>
      <c r="H3494" s="317">
        <v>0</v>
      </c>
      <c r="I3494" s="316" t="s">
        <v>277</v>
      </c>
      <c r="J3494" s="317">
        <v>24.93</v>
      </c>
    </row>
    <row r="3495" spans="1:10" x14ac:dyDescent="0.35">
      <c r="A3495" s="316"/>
      <c r="B3495" s="316"/>
      <c r="C3495" s="316"/>
      <c r="D3495" s="316"/>
      <c r="E3495" s="316" t="s">
        <v>278</v>
      </c>
      <c r="F3495" s="317">
        <v>70.790000000000006</v>
      </c>
      <c r="G3495" s="316"/>
      <c r="H3495" s="464" t="s">
        <v>279</v>
      </c>
      <c r="I3495" s="464"/>
      <c r="J3495" s="317">
        <v>410.98</v>
      </c>
    </row>
    <row r="3496" spans="1:10" ht="15" thickBot="1" x14ac:dyDescent="0.4">
      <c r="A3496" s="333"/>
      <c r="B3496" s="333"/>
      <c r="C3496" s="333"/>
      <c r="D3496" s="333"/>
      <c r="E3496" s="333"/>
      <c r="F3496" s="333"/>
      <c r="G3496" s="333"/>
      <c r="H3496" s="335"/>
      <c r="I3496" s="333"/>
      <c r="J3496" s="334"/>
    </row>
    <row r="3497" spans="1:10" ht="15" thickTop="1" x14ac:dyDescent="0.35">
      <c r="A3497" s="332"/>
      <c r="B3497" s="332"/>
      <c r="C3497" s="332"/>
      <c r="D3497" s="332"/>
      <c r="E3497" s="332"/>
      <c r="F3497" s="332"/>
      <c r="G3497" s="332"/>
      <c r="H3497" s="332"/>
      <c r="I3497" s="332"/>
      <c r="J3497" s="332"/>
    </row>
    <row r="3498" spans="1:10" x14ac:dyDescent="0.35">
      <c r="A3498" s="341" t="s">
        <v>1290</v>
      </c>
      <c r="B3498" s="342" t="s">
        <v>3</v>
      </c>
      <c r="C3498" s="341" t="s">
        <v>4</v>
      </c>
      <c r="D3498" s="341" t="s">
        <v>5</v>
      </c>
      <c r="E3498" s="457" t="s">
        <v>249</v>
      </c>
      <c r="F3498" s="457"/>
      <c r="G3498" s="343" t="s">
        <v>6</v>
      </c>
      <c r="H3498" s="342" t="s">
        <v>7</v>
      </c>
      <c r="I3498" s="342" t="s">
        <v>8</v>
      </c>
      <c r="J3498" s="342" t="s">
        <v>10</v>
      </c>
    </row>
    <row r="3499" spans="1:10" ht="14.5" customHeight="1" x14ac:dyDescent="0.35">
      <c r="A3499" s="344" t="s">
        <v>246</v>
      </c>
      <c r="B3499" s="345" t="s">
        <v>1291</v>
      </c>
      <c r="C3499" s="344" t="s">
        <v>214</v>
      </c>
      <c r="D3499" s="344" t="s">
        <v>1292</v>
      </c>
      <c r="E3499" s="458" t="s">
        <v>2376</v>
      </c>
      <c r="F3499" s="458"/>
      <c r="G3499" s="346" t="s">
        <v>226</v>
      </c>
      <c r="H3499" s="347">
        <v>1</v>
      </c>
      <c r="I3499" s="348">
        <v>12.54</v>
      </c>
      <c r="J3499" s="348">
        <v>12.54</v>
      </c>
    </row>
    <row r="3500" spans="1:10" ht="26.5" customHeight="1" x14ac:dyDescent="0.35">
      <c r="A3500" s="349" t="s">
        <v>251</v>
      </c>
      <c r="B3500" s="350" t="s">
        <v>1558</v>
      </c>
      <c r="C3500" s="349" t="s">
        <v>200</v>
      </c>
      <c r="D3500" s="349" t="s">
        <v>1559</v>
      </c>
      <c r="E3500" s="459" t="s">
        <v>254</v>
      </c>
      <c r="F3500" s="459"/>
      <c r="G3500" s="351" t="s">
        <v>201</v>
      </c>
      <c r="H3500" s="352">
        <v>0.155</v>
      </c>
      <c r="I3500" s="353">
        <v>34.78</v>
      </c>
      <c r="J3500" s="353">
        <v>5.39</v>
      </c>
    </row>
    <row r="3501" spans="1:10" ht="26.5" customHeight="1" x14ac:dyDescent="0.35">
      <c r="A3501" s="349" t="s">
        <v>251</v>
      </c>
      <c r="B3501" s="350" t="s">
        <v>1560</v>
      </c>
      <c r="C3501" s="349" t="s">
        <v>200</v>
      </c>
      <c r="D3501" s="349" t="s">
        <v>1561</v>
      </c>
      <c r="E3501" s="459" t="s">
        <v>254</v>
      </c>
      <c r="F3501" s="459"/>
      <c r="G3501" s="351" t="s">
        <v>201</v>
      </c>
      <c r="H3501" s="352">
        <v>0.155</v>
      </c>
      <c r="I3501" s="353">
        <v>27.11</v>
      </c>
      <c r="J3501" s="353">
        <v>4.2</v>
      </c>
    </row>
    <row r="3502" spans="1:10" ht="25" x14ac:dyDescent="0.35">
      <c r="A3502" s="356" t="s">
        <v>260</v>
      </c>
      <c r="B3502" s="357" t="s">
        <v>3065</v>
      </c>
      <c r="C3502" s="356" t="s">
        <v>1803</v>
      </c>
      <c r="D3502" s="356" t="s">
        <v>3066</v>
      </c>
      <c r="E3502" s="475" t="s">
        <v>263</v>
      </c>
      <c r="F3502" s="475"/>
      <c r="G3502" s="358" t="s">
        <v>1834</v>
      </c>
      <c r="H3502" s="359">
        <v>1</v>
      </c>
      <c r="I3502" s="360">
        <v>2.95</v>
      </c>
      <c r="J3502" s="360">
        <v>2.95</v>
      </c>
    </row>
    <row r="3503" spans="1:10" x14ac:dyDescent="0.35">
      <c r="A3503" s="354"/>
      <c r="B3503" s="354"/>
      <c r="C3503" s="354"/>
      <c r="D3503" s="354"/>
      <c r="E3503" s="354" t="s">
        <v>275</v>
      </c>
      <c r="F3503" s="355">
        <v>6.61</v>
      </c>
      <c r="G3503" s="354" t="s">
        <v>276</v>
      </c>
      <c r="H3503" s="355">
        <v>0</v>
      </c>
      <c r="I3503" s="354" t="s">
        <v>277</v>
      </c>
      <c r="J3503" s="355">
        <v>6.61</v>
      </c>
    </row>
    <row r="3504" spans="1:10" ht="14.5" customHeight="1" x14ac:dyDescent="0.35">
      <c r="A3504" s="354"/>
      <c r="B3504" s="354"/>
      <c r="C3504" s="354"/>
      <c r="D3504" s="354"/>
      <c r="E3504" s="354" t="s">
        <v>278</v>
      </c>
      <c r="F3504" s="355">
        <v>2.6</v>
      </c>
      <c r="G3504" s="354"/>
      <c r="H3504" s="460" t="s">
        <v>279</v>
      </c>
      <c r="I3504" s="460"/>
      <c r="J3504" s="355">
        <v>15.14</v>
      </c>
    </row>
    <row r="3505" spans="1:10" ht="15" thickBot="1" x14ac:dyDescent="0.4">
      <c r="A3505" s="333"/>
      <c r="B3505" s="333"/>
      <c r="C3505" s="333"/>
      <c r="D3505" s="333"/>
      <c r="E3505" s="333"/>
      <c r="F3505" s="333"/>
      <c r="G3505" s="333"/>
      <c r="H3505" s="335"/>
      <c r="I3505" s="333"/>
      <c r="J3505" s="334"/>
    </row>
    <row r="3506" spans="1:10" ht="15" thickTop="1" x14ac:dyDescent="0.35">
      <c r="A3506" s="332"/>
      <c r="B3506" s="332"/>
      <c r="C3506" s="332"/>
      <c r="D3506" s="332"/>
      <c r="E3506" s="332"/>
      <c r="F3506" s="332"/>
      <c r="G3506" s="332"/>
      <c r="H3506" s="332"/>
      <c r="I3506" s="332"/>
      <c r="J3506" s="332"/>
    </row>
    <row r="3507" spans="1:10" x14ac:dyDescent="0.35">
      <c r="A3507" s="341" t="s">
        <v>1293</v>
      </c>
      <c r="B3507" s="342" t="s">
        <v>3</v>
      </c>
      <c r="C3507" s="341" t="s">
        <v>4</v>
      </c>
      <c r="D3507" s="341" t="s">
        <v>5</v>
      </c>
      <c r="E3507" s="466" t="s">
        <v>249</v>
      </c>
      <c r="F3507" s="467"/>
      <c r="G3507" s="343" t="s">
        <v>6</v>
      </c>
      <c r="H3507" s="342" t="s">
        <v>7</v>
      </c>
      <c r="I3507" s="342" t="s">
        <v>8</v>
      </c>
      <c r="J3507" s="342" t="s">
        <v>10</v>
      </c>
    </row>
    <row r="3508" spans="1:10" ht="14.5" customHeight="1" x14ac:dyDescent="0.35">
      <c r="A3508" s="344" t="s">
        <v>246</v>
      </c>
      <c r="B3508" s="345" t="s">
        <v>1294</v>
      </c>
      <c r="C3508" s="344" t="s">
        <v>214</v>
      </c>
      <c r="D3508" s="344" t="s">
        <v>1295</v>
      </c>
      <c r="E3508" s="468" t="s">
        <v>280</v>
      </c>
      <c r="F3508" s="469"/>
      <c r="G3508" s="346" t="s">
        <v>226</v>
      </c>
      <c r="H3508" s="347">
        <v>1</v>
      </c>
      <c r="I3508" s="348">
        <v>9.64</v>
      </c>
      <c r="J3508" s="348">
        <v>9.64</v>
      </c>
    </row>
    <row r="3509" spans="1:10" ht="26.5" customHeight="1" x14ac:dyDescent="0.35">
      <c r="A3509" s="349" t="s">
        <v>251</v>
      </c>
      <c r="B3509" s="350" t="s">
        <v>1558</v>
      </c>
      <c r="C3509" s="349" t="s">
        <v>200</v>
      </c>
      <c r="D3509" s="349" t="s">
        <v>1559</v>
      </c>
      <c r="E3509" s="470" t="s">
        <v>254</v>
      </c>
      <c r="F3509" s="471"/>
      <c r="G3509" s="351" t="s">
        <v>201</v>
      </c>
      <c r="H3509" s="352">
        <v>0.156</v>
      </c>
      <c r="I3509" s="353">
        <v>34.78</v>
      </c>
      <c r="J3509" s="353">
        <v>5.42</v>
      </c>
    </row>
    <row r="3510" spans="1:10" ht="26.5" customHeight="1" x14ac:dyDescent="0.35">
      <c r="A3510" s="349" t="s">
        <v>251</v>
      </c>
      <c r="B3510" s="350" t="s">
        <v>1560</v>
      </c>
      <c r="C3510" s="349" t="s">
        <v>200</v>
      </c>
      <c r="D3510" s="349" t="s">
        <v>1561</v>
      </c>
      <c r="E3510" s="470" t="s">
        <v>254</v>
      </c>
      <c r="F3510" s="471"/>
      <c r="G3510" s="351" t="s">
        <v>201</v>
      </c>
      <c r="H3510" s="352">
        <v>0.156</v>
      </c>
      <c r="I3510" s="353">
        <v>27.11</v>
      </c>
      <c r="J3510" s="353">
        <v>4.22</v>
      </c>
    </row>
    <row r="3511" spans="1:10" ht="25" x14ac:dyDescent="0.35">
      <c r="A3511" s="356" t="s">
        <v>260</v>
      </c>
      <c r="B3511" s="357" t="s">
        <v>3065</v>
      </c>
      <c r="C3511" s="356" t="s">
        <v>1803</v>
      </c>
      <c r="D3511" s="356" t="s">
        <v>3066</v>
      </c>
      <c r="E3511" s="477" t="s">
        <v>263</v>
      </c>
      <c r="F3511" s="478"/>
      <c r="G3511" s="358" t="s">
        <v>1834</v>
      </c>
      <c r="H3511" s="359">
        <v>0</v>
      </c>
      <c r="I3511" s="360">
        <v>2.95</v>
      </c>
      <c r="J3511" s="360">
        <v>0</v>
      </c>
    </row>
    <row r="3512" spans="1:10" x14ac:dyDescent="0.35">
      <c r="A3512" s="354"/>
      <c r="B3512" s="354"/>
      <c r="C3512" s="354"/>
      <c r="D3512" s="354"/>
      <c r="E3512" s="354" t="s">
        <v>275</v>
      </c>
      <c r="F3512" s="355">
        <v>6.65</v>
      </c>
      <c r="G3512" s="354" t="s">
        <v>276</v>
      </c>
      <c r="H3512" s="355">
        <v>0</v>
      </c>
      <c r="I3512" s="354" t="s">
        <v>277</v>
      </c>
      <c r="J3512" s="355">
        <v>6.65</v>
      </c>
    </row>
    <row r="3513" spans="1:10" ht="14.5" customHeight="1" x14ac:dyDescent="0.35">
      <c r="A3513" s="354"/>
      <c r="B3513" s="354"/>
      <c r="C3513" s="354"/>
      <c r="D3513" s="354"/>
      <c r="E3513" s="354" t="s">
        <v>278</v>
      </c>
      <c r="F3513" s="355">
        <v>2</v>
      </c>
      <c r="G3513" s="354"/>
      <c r="H3513" s="460" t="s">
        <v>279</v>
      </c>
      <c r="I3513" s="460"/>
      <c r="J3513" s="355">
        <v>11.64</v>
      </c>
    </row>
    <row r="3514" spans="1:10" ht="15" thickBot="1" x14ac:dyDescent="0.4">
      <c r="A3514" s="333"/>
      <c r="B3514" s="333"/>
      <c r="C3514" s="333"/>
      <c r="D3514" s="333"/>
      <c r="E3514" s="333"/>
      <c r="F3514" s="333"/>
      <c r="G3514" s="333"/>
      <c r="H3514" s="335"/>
      <c r="I3514" s="333"/>
      <c r="J3514" s="334"/>
    </row>
    <row r="3515" spans="1:10" ht="15" thickTop="1" x14ac:dyDescent="0.35">
      <c r="A3515" s="332"/>
      <c r="B3515" s="332"/>
      <c r="C3515" s="332"/>
      <c r="D3515" s="332"/>
      <c r="E3515" s="332"/>
      <c r="F3515" s="332"/>
      <c r="G3515" s="332"/>
      <c r="H3515" s="332"/>
      <c r="I3515" s="332"/>
      <c r="J3515" s="332"/>
    </row>
    <row r="3516" spans="1:10" x14ac:dyDescent="0.35">
      <c r="A3516" s="341" t="s">
        <v>1296</v>
      </c>
      <c r="B3516" s="342" t="s">
        <v>3</v>
      </c>
      <c r="C3516" s="341" t="s">
        <v>4</v>
      </c>
      <c r="D3516" s="341" t="s">
        <v>5</v>
      </c>
      <c r="E3516" s="457" t="s">
        <v>249</v>
      </c>
      <c r="F3516" s="457"/>
      <c r="G3516" s="343" t="s">
        <v>6</v>
      </c>
      <c r="H3516" s="342" t="s">
        <v>7</v>
      </c>
      <c r="I3516" s="342" t="s">
        <v>8</v>
      </c>
      <c r="J3516" s="342" t="s">
        <v>10</v>
      </c>
    </row>
    <row r="3517" spans="1:10" ht="26.5" customHeight="1" x14ac:dyDescent="0.35">
      <c r="A3517" s="344" t="s">
        <v>246</v>
      </c>
      <c r="B3517" s="345" t="s">
        <v>1297</v>
      </c>
      <c r="C3517" s="344" t="s">
        <v>214</v>
      </c>
      <c r="D3517" s="344" t="s">
        <v>1298</v>
      </c>
      <c r="E3517" s="458" t="s">
        <v>2376</v>
      </c>
      <c r="F3517" s="458"/>
      <c r="G3517" s="346" t="s">
        <v>226</v>
      </c>
      <c r="H3517" s="347">
        <v>1</v>
      </c>
      <c r="I3517" s="348">
        <v>53.6</v>
      </c>
      <c r="J3517" s="348">
        <v>53.6</v>
      </c>
    </row>
    <row r="3518" spans="1:10" ht="26.5" customHeight="1" x14ac:dyDescent="0.35">
      <c r="A3518" s="349" t="s">
        <v>251</v>
      </c>
      <c r="B3518" s="350" t="s">
        <v>1558</v>
      </c>
      <c r="C3518" s="349" t="s">
        <v>200</v>
      </c>
      <c r="D3518" s="349" t="s">
        <v>1559</v>
      </c>
      <c r="E3518" s="459" t="s">
        <v>254</v>
      </c>
      <c r="F3518" s="459"/>
      <c r="G3518" s="351" t="s">
        <v>201</v>
      </c>
      <c r="H3518" s="352">
        <v>0.438</v>
      </c>
      <c r="I3518" s="353">
        <v>34.78</v>
      </c>
      <c r="J3518" s="353">
        <v>15.23</v>
      </c>
    </row>
    <row r="3519" spans="1:10" ht="26.5" customHeight="1" x14ac:dyDescent="0.35">
      <c r="A3519" s="349" t="s">
        <v>251</v>
      </c>
      <c r="B3519" s="350" t="s">
        <v>1560</v>
      </c>
      <c r="C3519" s="349" t="s">
        <v>200</v>
      </c>
      <c r="D3519" s="349" t="s">
        <v>1561</v>
      </c>
      <c r="E3519" s="459" t="s">
        <v>254</v>
      </c>
      <c r="F3519" s="459"/>
      <c r="G3519" s="351" t="s">
        <v>201</v>
      </c>
      <c r="H3519" s="352">
        <v>0.438</v>
      </c>
      <c r="I3519" s="353">
        <v>27.11</v>
      </c>
      <c r="J3519" s="353">
        <v>11.87</v>
      </c>
    </row>
    <row r="3520" spans="1:10" ht="25" x14ac:dyDescent="0.35">
      <c r="A3520" s="356" t="s">
        <v>260</v>
      </c>
      <c r="B3520" s="357" t="s">
        <v>3067</v>
      </c>
      <c r="C3520" s="356" t="s">
        <v>1803</v>
      </c>
      <c r="D3520" s="356" t="s">
        <v>3068</v>
      </c>
      <c r="E3520" s="475" t="s">
        <v>263</v>
      </c>
      <c r="F3520" s="475"/>
      <c r="G3520" s="358" t="s">
        <v>1834</v>
      </c>
      <c r="H3520" s="359">
        <v>1</v>
      </c>
      <c r="I3520" s="360">
        <v>26.5</v>
      </c>
      <c r="J3520" s="360">
        <v>26.5</v>
      </c>
    </row>
    <row r="3521" spans="1:10" x14ac:dyDescent="0.35">
      <c r="A3521" s="354"/>
      <c r="B3521" s="354"/>
      <c r="C3521" s="354"/>
      <c r="D3521" s="354"/>
      <c r="E3521" s="354" t="s">
        <v>275</v>
      </c>
      <c r="F3521" s="355">
        <v>18.7</v>
      </c>
      <c r="G3521" s="354" t="s">
        <v>276</v>
      </c>
      <c r="H3521" s="355">
        <v>0</v>
      </c>
      <c r="I3521" s="354" t="s">
        <v>277</v>
      </c>
      <c r="J3521" s="355">
        <v>18.7</v>
      </c>
    </row>
    <row r="3522" spans="1:10" ht="14.5" customHeight="1" x14ac:dyDescent="0.35">
      <c r="A3522" s="354"/>
      <c r="B3522" s="354"/>
      <c r="C3522" s="354"/>
      <c r="D3522" s="354"/>
      <c r="E3522" s="354" t="s">
        <v>278</v>
      </c>
      <c r="F3522" s="355">
        <v>11.15</v>
      </c>
      <c r="G3522" s="354"/>
      <c r="H3522" s="460" t="s">
        <v>279</v>
      </c>
      <c r="I3522" s="460"/>
      <c r="J3522" s="355">
        <v>64.75</v>
      </c>
    </row>
    <row r="3523" spans="1:10" ht="15" thickBot="1" x14ac:dyDescent="0.4">
      <c r="A3523" s="333"/>
      <c r="B3523" s="333"/>
      <c r="C3523" s="333"/>
      <c r="D3523" s="333"/>
      <c r="E3523" s="333"/>
      <c r="F3523" s="333"/>
      <c r="G3523" s="333"/>
      <c r="H3523" s="335"/>
      <c r="I3523" s="333"/>
      <c r="J3523" s="334"/>
    </row>
    <row r="3524" spans="1:10" ht="15" thickTop="1" x14ac:dyDescent="0.35">
      <c r="A3524" s="332"/>
      <c r="B3524" s="332"/>
      <c r="C3524" s="332"/>
      <c r="D3524" s="332"/>
      <c r="E3524" s="332"/>
      <c r="F3524" s="332"/>
      <c r="G3524" s="332"/>
      <c r="H3524" s="332"/>
      <c r="I3524" s="332"/>
      <c r="J3524" s="332"/>
    </row>
    <row r="3525" spans="1:10" x14ac:dyDescent="0.35">
      <c r="A3525" s="341" t="s">
        <v>1299</v>
      </c>
      <c r="B3525" s="342" t="s">
        <v>3</v>
      </c>
      <c r="C3525" s="341" t="s">
        <v>4</v>
      </c>
      <c r="D3525" s="341" t="s">
        <v>5</v>
      </c>
      <c r="E3525" s="457" t="s">
        <v>249</v>
      </c>
      <c r="F3525" s="457"/>
      <c r="G3525" s="343" t="s">
        <v>6</v>
      </c>
      <c r="H3525" s="342" t="s">
        <v>7</v>
      </c>
      <c r="I3525" s="342" t="s">
        <v>8</v>
      </c>
      <c r="J3525" s="342" t="s">
        <v>10</v>
      </c>
    </row>
    <row r="3526" spans="1:10" ht="26.5" customHeight="1" x14ac:dyDescent="0.35">
      <c r="A3526" s="344" t="s">
        <v>246</v>
      </c>
      <c r="B3526" s="345" t="s">
        <v>1300</v>
      </c>
      <c r="C3526" s="344" t="s">
        <v>214</v>
      </c>
      <c r="D3526" s="344" t="s">
        <v>1301</v>
      </c>
      <c r="E3526" s="458" t="s">
        <v>2376</v>
      </c>
      <c r="F3526" s="458"/>
      <c r="G3526" s="346" t="s">
        <v>208</v>
      </c>
      <c r="H3526" s="347">
        <v>1</v>
      </c>
      <c r="I3526" s="348">
        <v>117.77</v>
      </c>
      <c r="J3526" s="348">
        <v>117.77</v>
      </c>
    </row>
    <row r="3527" spans="1:10" ht="26.5" customHeight="1" x14ac:dyDescent="0.35">
      <c r="A3527" s="349" t="s">
        <v>251</v>
      </c>
      <c r="B3527" s="350" t="s">
        <v>1560</v>
      </c>
      <c r="C3527" s="349" t="s">
        <v>200</v>
      </c>
      <c r="D3527" s="349" t="s">
        <v>1561</v>
      </c>
      <c r="E3527" s="459" t="s">
        <v>254</v>
      </c>
      <c r="F3527" s="459"/>
      <c r="G3527" s="351" t="s">
        <v>201</v>
      </c>
      <c r="H3527" s="352">
        <v>0.51600000000000001</v>
      </c>
      <c r="I3527" s="353">
        <v>27.11</v>
      </c>
      <c r="J3527" s="353">
        <v>13.98</v>
      </c>
    </row>
    <row r="3528" spans="1:10" ht="26.5" customHeight="1" x14ac:dyDescent="0.35">
      <c r="A3528" s="349" t="s">
        <v>251</v>
      </c>
      <c r="B3528" s="350" t="s">
        <v>1558</v>
      </c>
      <c r="C3528" s="349" t="s">
        <v>200</v>
      </c>
      <c r="D3528" s="349" t="s">
        <v>1559</v>
      </c>
      <c r="E3528" s="459" t="s">
        <v>254</v>
      </c>
      <c r="F3528" s="459"/>
      <c r="G3528" s="351" t="s">
        <v>201</v>
      </c>
      <c r="H3528" s="352">
        <v>0.51600000000000001</v>
      </c>
      <c r="I3528" s="353">
        <v>34.78</v>
      </c>
      <c r="J3528" s="353">
        <v>17.940000000000001</v>
      </c>
    </row>
    <row r="3529" spans="1:10" ht="25" x14ac:dyDescent="0.35">
      <c r="A3529" s="356" t="s">
        <v>260</v>
      </c>
      <c r="B3529" s="357" t="s">
        <v>3069</v>
      </c>
      <c r="C3529" s="356" t="s">
        <v>1803</v>
      </c>
      <c r="D3529" s="356" t="s">
        <v>3070</v>
      </c>
      <c r="E3529" s="475" t="s">
        <v>263</v>
      </c>
      <c r="F3529" s="475"/>
      <c r="G3529" s="358" t="s">
        <v>1834</v>
      </c>
      <c r="H3529" s="359">
        <v>1.1000000000000001</v>
      </c>
      <c r="I3529" s="360">
        <v>78.05</v>
      </c>
      <c r="J3529" s="360">
        <v>85.855000000000004</v>
      </c>
    </row>
    <row r="3530" spans="1:10" x14ac:dyDescent="0.35">
      <c r="A3530" s="354"/>
      <c r="B3530" s="354"/>
      <c r="C3530" s="354"/>
      <c r="D3530" s="354"/>
      <c r="E3530" s="354" t="s">
        <v>275</v>
      </c>
      <c r="F3530" s="355">
        <v>22.03</v>
      </c>
      <c r="G3530" s="354" t="s">
        <v>276</v>
      </c>
      <c r="H3530" s="355">
        <v>0</v>
      </c>
      <c r="I3530" s="354" t="s">
        <v>277</v>
      </c>
      <c r="J3530" s="355">
        <v>22.03</v>
      </c>
    </row>
    <row r="3531" spans="1:10" ht="14.5" customHeight="1" x14ac:dyDescent="0.35">
      <c r="A3531" s="354"/>
      <c r="B3531" s="354"/>
      <c r="C3531" s="354"/>
      <c r="D3531" s="354"/>
      <c r="E3531" s="354" t="s">
        <v>278</v>
      </c>
      <c r="F3531" s="355">
        <v>24.5</v>
      </c>
      <c r="G3531" s="354"/>
      <c r="H3531" s="460" t="s">
        <v>279</v>
      </c>
      <c r="I3531" s="460"/>
      <c r="J3531" s="355">
        <v>142.27000000000001</v>
      </c>
    </row>
    <row r="3532" spans="1:10" ht="15" thickBot="1" x14ac:dyDescent="0.4">
      <c r="A3532" s="333"/>
      <c r="B3532" s="333"/>
      <c r="C3532" s="333"/>
      <c r="D3532" s="333"/>
      <c r="E3532" s="333"/>
      <c r="F3532" s="333"/>
      <c r="G3532" s="333"/>
      <c r="H3532" s="335"/>
      <c r="I3532" s="333"/>
      <c r="J3532" s="334"/>
    </row>
    <row r="3533" spans="1:10" ht="15" thickTop="1" x14ac:dyDescent="0.35">
      <c r="A3533" s="332"/>
      <c r="B3533" s="332"/>
      <c r="C3533" s="332"/>
      <c r="D3533" s="332"/>
      <c r="E3533" s="332"/>
      <c r="F3533" s="332"/>
      <c r="G3533" s="332"/>
      <c r="H3533" s="332"/>
      <c r="I3533" s="332"/>
      <c r="J3533" s="332"/>
    </row>
    <row r="3534" spans="1:10" x14ac:dyDescent="0.35">
      <c r="A3534" s="298" t="s">
        <v>1302</v>
      </c>
      <c r="B3534" s="300" t="s">
        <v>3</v>
      </c>
      <c r="C3534" s="298" t="s">
        <v>4</v>
      </c>
      <c r="D3534" s="298" t="s">
        <v>5</v>
      </c>
      <c r="E3534" s="461" t="s">
        <v>249</v>
      </c>
      <c r="F3534" s="461"/>
      <c r="G3534" s="299" t="s">
        <v>6</v>
      </c>
      <c r="H3534" s="300" t="s">
        <v>7</v>
      </c>
      <c r="I3534" s="300" t="s">
        <v>8</v>
      </c>
      <c r="J3534" s="300" t="s">
        <v>10</v>
      </c>
    </row>
    <row r="3535" spans="1:10" ht="25" x14ac:dyDescent="0.35">
      <c r="A3535" s="301" t="s">
        <v>246</v>
      </c>
      <c r="B3535" s="303" t="s">
        <v>1303</v>
      </c>
      <c r="C3535" s="301" t="s">
        <v>214</v>
      </c>
      <c r="D3535" s="301" t="s">
        <v>1304</v>
      </c>
      <c r="E3535" s="462" t="s">
        <v>280</v>
      </c>
      <c r="F3535" s="462"/>
      <c r="G3535" s="302" t="s">
        <v>226</v>
      </c>
      <c r="H3535" s="305">
        <v>1</v>
      </c>
      <c r="I3535" s="304">
        <v>28.46</v>
      </c>
      <c r="J3535" s="304">
        <v>28.46</v>
      </c>
    </row>
    <row r="3536" spans="1:10" ht="25" x14ac:dyDescent="0.35">
      <c r="A3536" s="306" t="s">
        <v>251</v>
      </c>
      <c r="B3536" s="308" t="s">
        <v>1558</v>
      </c>
      <c r="C3536" s="306" t="s">
        <v>200</v>
      </c>
      <c r="D3536" s="306" t="s">
        <v>1559</v>
      </c>
      <c r="E3536" s="465" t="s">
        <v>254</v>
      </c>
      <c r="F3536" s="465"/>
      <c r="G3536" s="307" t="s">
        <v>201</v>
      </c>
      <c r="H3536" s="310">
        <v>0.2</v>
      </c>
      <c r="I3536" s="309">
        <v>34.78</v>
      </c>
      <c r="J3536" s="309">
        <v>6.95</v>
      </c>
    </row>
    <row r="3537" spans="1:10" ht="25" x14ac:dyDescent="0.35">
      <c r="A3537" s="306" t="s">
        <v>251</v>
      </c>
      <c r="B3537" s="308" t="s">
        <v>256</v>
      </c>
      <c r="C3537" s="306" t="s">
        <v>200</v>
      </c>
      <c r="D3537" s="306" t="s">
        <v>247</v>
      </c>
      <c r="E3537" s="465" t="s">
        <v>254</v>
      </c>
      <c r="F3537" s="465"/>
      <c r="G3537" s="307" t="s">
        <v>201</v>
      </c>
      <c r="H3537" s="310">
        <v>0.2</v>
      </c>
      <c r="I3537" s="309">
        <v>25.81</v>
      </c>
      <c r="J3537" s="309">
        <v>5.16</v>
      </c>
    </row>
    <row r="3538" spans="1:10" ht="25" x14ac:dyDescent="0.35">
      <c r="A3538" s="311" t="s">
        <v>260</v>
      </c>
      <c r="B3538" s="313" t="s">
        <v>2449</v>
      </c>
      <c r="C3538" s="311" t="s">
        <v>1803</v>
      </c>
      <c r="D3538" s="311" t="s">
        <v>2450</v>
      </c>
      <c r="E3538" s="463" t="s">
        <v>263</v>
      </c>
      <c r="F3538" s="463"/>
      <c r="G3538" s="312" t="s">
        <v>1834</v>
      </c>
      <c r="H3538" s="315">
        <v>1</v>
      </c>
      <c r="I3538" s="314">
        <v>16.350000000000001</v>
      </c>
      <c r="J3538" s="314">
        <v>16.350000000000001</v>
      </c>
    </row>
    <row r="3539" spans="1:10" x14ac:dyDescent="0.35">
      <c r="A3539" s="316"/>
      <c r="B3539" s="316"/>
      <c r="C3539" s="316"/>
      <c r="D3539" s="316"/>
      <c r="E3539" s="316" t="s">
        <v>275</v>
      </c>
      <c r="F3539" s="317">
        <v>8.3000000000000007</v>
      </c>
      <c r="G3539" s="316" t="s">
        <v>276</v>
      </c>
      <c r="H3539" s="317">
        <v>0</v>
      </c>
      <c r="I3539" s="316" t="s">
        <v>277</v>
      </c>
      <c r="J3539" s="317">
        <v>8.3000000000000007</v>
      </c>
    </row>
    <row r="3540" spans="1:10" x14ac:dyDescent="0.35">
      <c r="A3540" s="316"/>
      <c r="B3540" s="316"/>
      <c r="C3540" s="316"/>
      <c r="D3540" s="316"/>
      <c r="E3540" s="316" t="s">
        <v>278</v>
      </c>
      <c r="F3540" s="317">
        <v>5.92</v>
      </c>
      <c r="G3540" s="316"/>
      <c r="H3540" s="464" t="s">
        <v>279</v>
      </c>
      <c r="I3540" s="464"/>
      <c r="J3540" s="317">
        <v>34.380000000000003</v>
      </c>
    </row>
    <row r="3541" spans="1:10" ht="15" thickBot="1" x14ac:dyDescent="0.4">
      <c r="A3541" s="333"/>
      <c r="B3541" s="333"/>
      <c r="C3541" s="333"/>
      <c r="D3541" s="333"/>
      <c r="E3541" s="333"/>
      <c r="F3541" s="333"/>
      <c r="G3541" s="333"/>
      <c r="H3541" s="335"/>
      <c r="I3541" s="333"/>
      <c r="J3541" s="334"/>
    </row>
    <row r="3542" spans="1:10" ht="15" thickTop="1" x14ac:dyDescent="0.35">
      <c r="A3542" s="332"/>
      <c r="B3542" s="332"/>
      <c r="C3542" s="332"/>
      <c r="D3542" s="332"/>
      <c r="E3542" s="332"/>
      <c r="F3542" s="332"/>
      <c r="G3542" s="332"/>
      <c r="H3542" s="332"/>
      <c r="I3542" s="332"/>
      <c r="J3542" s="332"/>
    </row>
    <row r="3543" spans="1:10" x14ac:dyDescent="0.35">
      <c r="A3543" s="341" t="s">
        <v>1305</v>
      </c>
      <c r="B3543" s="342" t="s">
        <v>3</v>
      </c>
      <c r="C3543" s="341" t="s">
        <v>4</v>
      </c>
      <c r="D3543" s="341" t="s">
        <v>5</v>
      </c>
      <c r="E3543" s="457" t="s">
        <v>249</v>
      </c>
      <c r="F3543" s="457"/>
      <c r="G3543" s="343" t="s">
        <v>6</v>
      </c>
      <c r="H3543" s="342" t="s">
        <v>7</v>
      </c>
      <c r="I3543" s="342" t="s">
        <v>8</v>
      </c>
      <c r="J3543" s="342" t="s">
        <v>10</v>
      </c>
    </row>
    <row r="3544" spans="1:10" ht="26.5" customHeight="1" x14ac:dyDescent="0.35">
      <c r="A3544" s="344" t="s">
        <v>246</v>
      </c>
      <c r="B3544" s="345" t="s">
        <v>1306</v>
      </c>
      <c r="C3544" s="344" t="s">
        <v>214</v>
      </c>
      <c r="D3544" s="344" t="s">
        <v>1307</v>
      </c>
      <c r="E3544" s="458" t="s">
        <v>280</v>
      </c>
      <c r="F3544" s="458"/>
      <c r="G3544" s="346" t="s">
        <v>226</v>
      </c>
      <c r="H3544" s="347">
        <v>1</v>
      </c>
      <c r="I3544" s="348">
        <v>49.78</v>
      </c>
      <c r="J3544" s="348">
        <v>49.78</v>
      </c>
    </row>
    <row r="3545" spans="1:10" ht="26.5" customHeight="1" x14ac:dyDescent="0.35">
      <c r="A3545" s="349" t="s">
        <v>251</v>
      </c>
      <c r="B3545" s="350" t="s">
        <v>1560</v>
      </c>
      <c r="C3545" s="349" t="s">
        <v>200</v>
      </c>
      <c r="D3545" s="349" t="s">
        <v>1561</v>
      </c>
      <c r="E3545" s="459" t="s">
        <v>254</v>
      </c>
      <c r="F3545" s="459"/>
      <c r="G3545" s="351" t="s">
        <v>201</v>
      </c>
      <c r="H3545" s="352">
        <v>0.54100000000000004</v>
      </c>
      <c r="I3545" s="353">
        <v>27.11</v>
      </c>
      <c r="J3545" s="353">
        <v>14.66</v>
      </c>
    </row>
    <row r="3546" spans="1:10" ht="26.5" customHeight="1" x14ac:dyDescent="0.35">
      <c r="A3546" s="349" t="s">
        <v>251</v>
      </c>
      <c r="B3546" s="350" t="s">
        <v>2226</v>
      </c>
      <c r="C3546" s="349" t="s">
        <v>200</v>
      </c>
      <c r="D3546" s="349" t="s">
        <v>2227</v>
      </c>
      <c r="E3546" s="459" t="s">
        <v>254</v>
      </c>
      <c r="F3546" s="459"/>
      <c r="G3546" s="351" t="s">
        <v>201</v>
      </c>
      <c r="H3546" s="352">
        <v>0.54100000000000004</v>
      </c>
      <c r="I3546" s="353">
        <v>30.52</v>
      </c>
      <c r="J3546" s="353">
        <v>16.510000000000002</v>
      </c>
    </row>
    <row r="3547" spans="1:10" x14ac:dyDescent="0.35">
      <c r="A3547" s="356" t="s">
        <v>260</v>
      </c>
      <c r="B3547" s="357" t="s">
        <v>3071</v>
      </c>
      <c r="C3547" s="356" t="s">
        <v>1803</v>
      </c>
      <c r="D3547" s="356" t="s">
        <v>3072</v>
      </c>
      <c r="E3547" s="475" t="s">
        <v>263</v>
      </c>
      <c r="F3547" s="475"/>
      <c r="G3547" s="358" t="s">
        <v>1834</v>
      </c>
      <c r="H3547" s="359">
        <v>1</v>
      </c>
      <c r="I3547" s="360">
        <v>18.61</v>
      </c>
      <c r="J3547" s="360">
        <v>18.61</v>
      </c>
    </row>
    <row r="3548" spans="1:10" x14ac:dyDescent="0.35">
      <c r="A3548" s="354"/>
      <c r="B3548" s="354"/>
      <c r="C3548" s="354"/>
      <c r="D3548" s="354"/>
      <c r="E3548" s="354" t="s">
        <v>275</v>
      </c>
      <c r="F3548" s="355">
        <v>21.44</v>
      </c>
      <c r="G3548" s="354" t="s">
        <v>276</v>
      </c>
      <c r="H3548" s="355">
        <v>0</v>
      </c>
      <c r="I3548" s="354" t="s">
        <v>277</v>
      </c>
      <c r="J3548" s="355">
        <v>21.44</v>
      </c>
    </row>
    <row r="3549" spans="1:10" ht="14.5" customHeight="1" x14ac:dyDescent="0.35">
      <c r="A3549" s="354"/>
      <c r="B3549" s="354"/>
      <c r="C3549" s="354"/>
      <c r="D3549" s="354"/>
      <c r="E3549" s="354" t="s">
        <v>278</v>
      </c>
      <c r="F3549" s="355">
        <v>10.35</v>
      </c>
      <c r="G3549" s="354"/>
      <c r="H3549" s="460" t="s">
        <v>279</v>
      </c>
      <c r="I3549" s="460"/>
      <c r="J3549" s="355">
        <v>60.13</v>
      </c>
    </row>
    <row r="3550" spans="1:10" ht="15" thickBot="1" x14ac:dyDescent="0.4">
      <c r="A3550" s="333"/>
      <c r="B3550" s="333"/>
      <c r="C3550" s="333"/>
      <c r="D3550" s="333"/>
      <c r="E3550" s="333"/>
      <c r="F3550" s="333"/>
      <c r="G3550" s="333"/>
      <c r="H3550" s="335"/>
      <c r="I3550" s="333"/>
      <c r="J3550" s="334"/>
    </row>
    <row r="3551" spans="1:10" ht="15" thickTop="1" x14ac:dyDescent="0.35">
      <c r="A3551" s="332"/>
      <c r="B3551" s="332"/>
      <c r="C3551" s="332"/>
      <c r="D3551" s="332"/>
      <c r="E3551" s="332"/>
      <c r="F3551" s="332"/>
      <c r="G3551" s="332"/>
      <c r="H3551" s="332"/>
      <c r="I3551" s="332"/>
      <c r="J3551" s="332"/>
    </row>
    <row r="3552" spans="1:10" x14ac:dyDescent="0.35">
      <c r="A3552" s="341" t="s">
        <v>1308</v>
      </c>
      <c r="B3552" s="342" t="s">
        <v>3</v>
      </c>
      <c r="C3552" s="341" t="s">
        <v>4</v>
      </c>
      <c r="D3552" s="341" t="s">
        <v>5</v>
      </c>
      <c r="E3552" s="457" t="s">
        <v>249</v>
      </c>
      <c r="F3552" s="457"/>
      <c r="G3552" s="343" t="s">
        <v>6</v>
      </c>
      <c r="H3552" s="342" t="s">
        <v>7</v>
      </c>
      <c r="I3552" s="342" t="s">
        <v>8</v>
      </c>
      <c r="J3552" s="342" t="s">
        <v>10</v>
      </c>
    </row>
    <row r="3553" spans="1:10" ht="14.5" customHeight="1" x14ac:dyDescent="0.35">
      <c r="A3553" s="344" t="s">
        <v>246</v>
      </c>
      <c r="B3553" s="345" t="s">
        <v>1309</v>
      </c>
      <c r="C3553" s="344" t="s">
        <v>214</v>
      </c>
      <c r="D3553" s="344" t="s">
        <v>1310</v>
      </c>
      <c r="E3553" s="458" t="s">
        <v>2376</v>
      </c>
      <c r="F3553" s="458"/>
      <c r="G3553" s="346" t="s">
        <v>226</v>
      </c>
      <c r="H3553" s="347">
        <v>1</v>
      </c>
      <c r="I3553" s="348">
        <v>15.6</v>
      </c>
      <c r="J3553" s="348">
        <v>15.6</v>
      </c>
    </row>
    <row r="3554" spans="1:10" ht="26.5" customHeight="1" x14ac:dyDescent="0.35">
      <c r="A3554" s="349" t="s">
        <v>251</v>
      </c>
      <c r="B3554" s="350" t="s">
        <v>1560</v>
      </c>
      <c r="C3554" s="349" t="s">
        <v>200</v>
      </c>
      <c r="D3554" s="349" t="s">
        <v>1561</v>
      </c>
      <c r="E3554" s="459" t="s">
        <v>254</v>
      </c>
      <c r="F3554" s="459"/>
      <c r="G3554" s="351" t="s">
        <v>201</v>
      </c>
      <c r="H3554" s="352">
        <v>0.14399999999999999</v>
      </c>
      <c r="I3554" s="353">
        <v>27.11</v>
      </c>
      <c r="J3554" s="353">
        <v>3.9</v>
      </c>
    </row>
    <row r="3555" spans="1:10" ht="26.5" customHeight="1" x14ac:dyDescent="0.35">
      <c r="A3555" s="349" t="s">
        <v>251</v>
      </c>
      <c r="B3555" s="350" t="s">
        <v>1558</v>
      </c>
      <c r="C3555" s="349" t="s">
        <v>200</v>
      </c>
      <c r="D3555" s="349" t="s">
        <v>1559</v>
      </c>
      <c r="E3555" s="459" t="s">
        <v>254</v>
      </c>
      <c r="F3555" s="459"/>
      <c r="G3555" s="351" t="s">
        <v>201</v>
      </c>
      <c r="H3555" s="352">
        <v>0.14399999999999999</v>
      </c>
      <c r="I3555" s="353">
        <v>34.78</v>
      </c>
      <c r="J3555" s="353">
        <v>5</v>
      </c>
    </row>
    <row r="3556" spans="1:10" ht="25" x14ac:dyDescent="0.35">
      <c r="A3556" s="356" t="s">
        <v>260</v>
      </c>
      <c r="B3556" s="357" t="s">
        <v>3073</v>
      </c>
      <c r="C3556" s="356" t="s">
        <v>1803</v>
      </c>
      <c r="D3556" s="356" t="s">
        <v>3074</v>
      </c>
      <c r="E3556" s="475" t="s">
        <v>263</v>
      </c>
      <c r="F3556" s="475"/>
      <c r="G3556" s="358" t="s">
        <v>1834</v>
      </c>
      <c r="H3556" s="359">
        <v>1</v>
      </c>
      <c r="I3556" s="360">
        <v>6.7</v>
      </c>
      <c r="J3556" s="360">
        <v>6.7</v>
      </c>
    </row>
    <row r="3557" spans="1:10" x14ac:dyDescent="0.35">
      <c r="A3557" s="354"/>
      <c r="B3557" s="354"/>
      <c r="C3557" s="354"/>
      <c r="D3557" s="354"/>
      <c r="E3557" s="354" t="s">
        <v>275</v>
      </c>
      <c r="F3557" s="355">
        <v>6.14</v>
      </c>
      <c r="G3557" s="354" t="s">
        <v>276</v>
      </c>
      <c r="H3557" s="355">
        <v>0</v>
      </c>
      <c r="I3557" s="354" t="s">
        <v>277</v>
      </c>
      <c r="J3557" s="355">
        <v>6.14</v>
      </c>
    </row>
    <row r="3558" spans="1:10" ht="14.5" customHeight="1" x14ac:dyDescent="0.35">
      <c r="A3558" s="354"/>
      <c r="B3558" s="354"/>
      <c r="C3558" s="354"/>
      <c r="D3558" s="354"/>
      <c r="E3558" s="354" t="s">
        <v>278</v>
      </c>
      <c r="F3558" s="355">
        <v>3.24</v>
      </c>
      <c r="G3558" s="354"/>
      <c r="H3558" s="460" t="s">
        <v>279</v>
      </c>
      <c r="I3558" s="460"/>
      <c r="J3558" s="355">
        <v>18.84</v>
      </c>
    </row>
    <row r="3559" spans="1:10" ht="15" thickBot="1" x14ac:dyDescent="0.4">
      <c r="A3559" s="333"/>
      <c r="B3559" s="333"/>
      <c r="C3559" s="333"/>
      <c r="D3559" s="333"/>
      <c r="E3559" s="333"/>
      <c r="F3559" s="333"/>
      <c r="G3559" s="333"/>
      <c r="H3559" s="335"/>
      <c r="I3559" s="333"/>
      <c r="J3559" s="334"/>
    </row>
    <row r="3560" spans="1:10" ht="15" thickTop="1" x14ac:dyDescent="0.35">
      <c r="A3560" s="332"/>
      <c r="B3560" s="332"/>
      <c r="C3560" s="332"/>
      <c r="D3560" s="332"/>
      <c r="E3560" s="332"/>
      <c r="F3560" s="332"/>
      <c r="G3560" s="332"/>
      <c r="H3560" s="332"/>
      <c r="I3560" s="332"/>
      <c r="J3560" s="332"/>
    </row>
    <row r="3561" spans="1:10" x14ac:dyDescent="0.35">
      <c r="A3561" s="341" t="s">
        <v>1311</v>
      </c>
      <c r="B3561" s="342" t="s">
        <v>3</v>
      </c>
      <c r="C3561" s="341" t="s">
        <v>4</v>
      </c>
      <c r="D3561" s="341" t="s">
        <v>5</v>
      </c>
      <c r="E3561" s="457" t="s">
        <v>249</v>
      </c>
      <c r="F3561" s="457"/>
      <c r="G3561" s="343" t="s">
        <v>6</v>
      </c>
      <c r="H3561" s="342" t="s">
        <v>7</v>
      </c>
      <c r="I3561" s="342" t="s">
        <v>8</v>
      </c>
      <c r="J3561" s="342" t="s">
        <v>10</v>
      </c>
    </row>
    <row r="3562" spans="1:10" ht="39.65" customHeight="1" x14ac:dyDescent="0.35">
      <c r="A3562" s="344" t="s">
        <v>246</v>
      </c>
      <c r="B3562" s="345" t="s">
        <v>1312</v>
      </c>
      <c r="C3562" s="344" t="s">
        <v>214</v>
      </c>
      <c r="D3562" s="344" t="s">
        <v>1313</v>
      </c>
      <c r="E3562" s="458" t="s">
        <v>2376</v>
      </c>
      <c r="F3562" s="458"/>
      <c r="G3562" s="346" t="s">
        <v>226</v>
      </c>
      <c r="H3562" s="347">
        <v>1</v>
      </c>
      <c r="I3562" s="348">
        <v>17.079999999999998</v>
      </c>
      <c r="J3562" s="348">
        <v>17.079999999999998</v>
      </c>
    </row>
    <row r="3563" spans="1:10" ht="26.5" customHeight="1" x14ac:dyDescent="0.35">
      <c r="A3563" s="349" t="s">
        <v>251</v>
      </c>
      <c r="B3563" s="350" t="s">
        <v>1558</v>
      </c>
      <c r="C3563" s="349" t="s">
        <v>200</v>
      </c>
      <c r="D3563" s="349" t="s">
        <v>1559</v>
      </c>
      <c r="E3563" s="459" t="s">
        <v>254</v>
      </c>
      <c r="F3563" s="459"/>
      <c r="G3563" s="351" t="s">
        <v>201</v>
      </c>
      <c r="H3563" s="352">
        <v>0.2</v>
      </c>
      <c r="I3563" s="353">
        <v>34.78</v>
      </c>
      <c r="J3563" s="353">
        <v>6.95</v>
      </c>
    </row>
    <row r="3564" spans="1:10" ht="26.5" customHeight="1" x14ac:dyDescent="0.35">
      <c r="A3564" s="349" t="s">
        <v>251</v>
      </c>
      <c r="B3564" s="350" t="s">
        <v>256</v>
      </c>
      <c r="C3564" s="349" t="s">
        <v>200</v>
      </c>
      <c r="D3564" s="349" t="s">
        <v>247</v>
      </c>
      <c r="E3564" s="459" t="s">
        <v>254</v>
      </c>
      <c r="F3564" s="459"/>
      <c r="G3564" s="351" t="s">
        <v>201</v>
      </c>
      <c r="H3564" s="352">
        <v>0.2</v>
      </c>
      <c r="I3564" s="353">
        <v>25.81</v>
      </c>
      <c r="J3564" s="353">
        <v>5.16</v>
      </c>
    </row>
    <row r="3565" spans="1:10" ht="25" x14ac:dyDescent="0.35">
      <c r="A3565" s="356" t="s">
        <v>260</v>
      </c>
      <c r="B3565" s="357" t="s">
        <v>3075</v>
      </c>
      <c r="C3565" s="356" t="s">
        <v>1803</v>
      </c>
      <c r="D3565" s="356" t="s">
        <v>3076</v>
      </c>
      <c r="E3565" s="475" t="s">
        <v>263</v>
      </c>
      <c r="F3565" s="475"/>
      <c r="G3565" s="358" t="s">
        <v>1834</v>
      </c>
      <c r="H3565" s="359">
        <v>1</v>
      </c>
      <c r="I3565" s="360">
        <v>4.97</v>
      </c>
      <c r="J3565" s="360">
        <v>4.97</v>
      </c>
    </row>
    <row r="3566" spans="1:10" x14ac:dyDescent="0.35">
      <c r="A3566" s="354"/>
      <c r="B3566" s="354"/>
      <c r="C3566" s="354"/>
      <c r="D3566" s="354"/>
      <c r="E3566" s="354" t="s">
        <v>275</v>
      </c>
      <c r="F3566" s="355">
        <v>8.3000000000000007</v>
      </c>
      <c r="G3566" s="354" t="s">
        <v>276</v>
      </c>
      <c r="H3566" s="355">
        <v>0</v>
      </c>
      <c r="I3566" s="354" t="s">
        <v>277</v>
      </c>
      <c r="J3566" s="355">
        <v>8.3000000000000007</v>
      </c>
    </row>
    <row r="3567" spans="1:10" ht="14.5" customHeight="1" x14ac:dyDescent="0.35">
      <c r="A3567" s="354"/>
      <c r="B3567" s="354"/>
      <c r="C3567" s="354"/>
      <c r="D3567" s="354"/>
      <c r="E3567" s="354" t="s">
        <v>278</v>
      </c>
      <c r="F3567" s="355">
        <v>3.55</v>
      </c>
      <c r="G3567" s="354"/>
      <c r="H3567" s="460" t="s">
        <v>279</v>
      </c>
      <c r="I3567" s="460"/>
      <c r="J3567" s="355">
        <v>20.63</v>
      </c>
    </row>
    <row r="3568" spans="1:10" ht="15" thickBot="1" x14ac:dyDescent="0.4">
      <c r="A3568" s="333"/>
      <c r="B3568" s="333"/>
      <c r="C3568" s="333"/>
      <c r="D3568" s="333"/>
      <c r="E3568" s="333"/>
      <c r="F3568" s="333"/>
      <c r="G3568" s="333"/>
      <c r="H3568" s="335"/>
      <c r="I3568" s="333"/>
      <c r="J3568" s="334"/>
    </row>
    <row r="3569" spans="1:10" ht="15" thickTop="1" x14ac:dyDescent="0.35">
      <c r="A3569" s="332"/>
      <c r="B3569" s="332"/>
      <c r="C3569" s="332"/>
      <c r="D3569" s="332"/>
      <c r="E3569" s="332"/>
      <c r="F3569" s="332"/>
      <c r="G3569" s="332"/>
      <c r="H3569" s="332"/>
      <c r="I3569" s="332"/>
      <c r="J3569" s="332"/>
    </row>
    <row r="3570" spans="1:10" x14ac:dyDescent="0.35">
      <c r="A3570" s="298" t="s">
        <v>1314</v>
      </c>
      <c r="B3570" s="300" t="s">
        <v>3</v>
      </c>
      <c r="C3570" s="298" t="s">
        <v>4</v>
      </c>
      <c r="D3570" s="298" t="s">
        <v>5</v>
      </c>
      <c r="E3570" s="461" t="s">
        <v>249</v>
      </c>
      <c r="F3570" s="461"/>
      <c r="G3570" s="299" t="s">
        <v>6</v>
      </c>
      <c r="H3570" s="300" t="s">
        <v>7</v>
      </c>
      <c r="I3570" s="300" t="s">
        <v>8</v>
      </c>
      <c r="J3570" s="300" t="s">
        <v>10</v>
      </c>
    </row>
    <row r="3571" spans="1:10" ht="50" x14ac:dyDescent="0.35">
      <c r="A3571" s="301" t="s">
        <v>246</v>
      </c>
      <c r="B3571" s="303" t="s">
        <v>1315</v>
      </c>
      <c r="C3571" s="301" t="s">
        <v>200</v>
      </c>
      <c r="D3571" s="301" t="s">
        <v>1316</v>
      </c>
      <c r="E3571" s="462" t="s">
        <v>1623</v>
      </c>
      <c r="F3571" s="462"/>
      <c r="G3571" s="302" t="s">
        <v>208</v>
      </c>
      <c r="H3571" s="305">
        <v>1</v>
      </c>
      <c r="I3571" s="304">
        <v>26.02</v>
      </c>
      <c r="J3571" s="304">
        <v>26.02</v>
      </c>
    </row>
    <row r="3572" spans="1:10" ht="25" x14ac:dyDescent="0.35">
      <c r="A3572" s="306" t="s">
        <v>251</v>
      </c>
      <c r="B3572" s="308" t="s">
        <v>1558</v>
      </c>
      <c r="C3572" s="306" t="s">
        <v>200</v>
      </c>
      <c r="D3572" s="306" t="s">
        <v>1559</v>
      </c>
      <c r="E3572" s="465" t="s">
        <v>254</v>
      </c>
      <c r="F3572" s="465"/>
      <c r="G3572" s="307" t="s">
        <v>201</v>
      </c>
      <c r="H3572" s="310">
        <v>0.105</v>
      </c>
      <c r="I3572" s="309">
        <v>34.78</v>
      </c>
      <c r="J3572" s="309">
        <v>3.65</v>
      </c>
    </row>
    <row r="3573" spans="1:10" ht="25" x14ac:dyDescent="0.35">
      <c r="A3573" s="306" t="s">
        <v>251</v>
      </c>
      <c r="B3573" s="308" t="s">
        <v>1560</v>
      </c>
      <c r="C3573" s="306" t="s">
        <v>200</v>
      </c>
      <c r="D3573" s="306" t="s">
        <v>1561</v>
      </c>
      <c r="E3573" s="465" t="s">
        <v>254</v>
      </c>
      <c r="F3573" s="465"/>
      <c r="G3573" s="307" t="s">
        <v>201</v>
      </c>
      <c r="H3573" s="310">
        <v>0.105</v>
      </c>
      <c r="I3573" s="309">
        <v>27.11</v>
      </c>
      <c r="J3573" s="309">
        <v>2.84</v>
      </c>
    </row>
    <row r="3574" spans="1:10" ht="75" x14ac:dyDescent="0.35">
      <c r="A3574" s="306" t="s">
        <v>251</v>
      </c>
      <c r="B3574" s="308" t="s">
        <v>2451</v>
      </c>
      <c r="C3574" s="306" t="s">
        <v>200</v>
      </c>
      <c r="D3574" s="306" t="s">
        <v>2452</v>
      </c>
      <c r="E3574" s="465" t="s">
        <v>2453</v>
      </c>
      <c r="F3574" s="465"/>
      <c r="G3574" s="307" t="s">
        <v>208</v>
      </c>
      <c r="H3574" s="310">
        <v>1</v>
      </c>
      <c r="I3574" s="309">
        <v>11.09</v>
      </c>
      <c r="J3574" s="309">
        <v>11.09</v>
      </c>
    </row>
    <row r="3575" spans="1:10" ht="37.5" x14ac:dyDescent="0.35">
      <c r="A3575" s="311" t="s">
        <v>260</v>
      </c>
      <c r="B3575" s="313" t="s">
        <v>2454</v>
      </c>
      <c r="C3575" s="311" t="s">
        <v>200</v>
      </c>
      <c r="D3575" s="311" t="s">
        <v>2455</v>
      </c>
      <c r="E3575" s="463" t="s">
        <v>263</v>
      </c>
      <c r="F3575" s="463"/>
      <c r="G3575" s="312" t="s">
        <v>208</v>
      </c>
      <c r="H3575" s="315">
        <v>1.1000000000000001</v>
      </c>
      <c r="I3575" s="314">
        <v>7.68</v>
      </c>
      <c r="J3575" s="314">
        <v>8.4480000000000004</v>
      </c>
    </row>
    <row r="3576" spans="1:10" x14ac:dyDescent="0.35">
      <c r="A3576" s="316"/>
      <c r="B3576" s="316"/>
      <c r="C3576" s="316"/>
      <c r="D3576" s="316"/>
      <c r="E3576" s="316" t="s">
        <v>275</v>
      </c>
      <c r="F3576" s="317">
        <v>10.51</v>
      </c>
      <c r="G3576" s="316" t="s">
        <v>276</v>
      </c>
      <c r="H3576" s="317">
        <v>0</v>
      </c>
      <c r="I3576" s="316" t="s">
        <v>277</v>
      </c>
      <c r="J3576" s="317">
        <v>10.51</v>
      </c>
    </row>
    <row r="3577" spans="1:10" x14ac:dyDescent="0.35">
      <c r="A3577" s="316"/>
      <c r="B3577" s="316"/>
      <c r="C3577" s="316"/>
      <c r="D3577" s="316"/>
      <c r="E3577" s="316" t="s">
        <v>278</v>
      </c>
      <c r="F3577" s="317">
        <v>5.41</v>
      </c>
      <c r="G3577" s="316"/>
      <c r="H3577" s="464" t="s">
        <v>279</v>
      </c>
      <c r="I3577" s="464"/>
      <c r="J3577" s="317">
        <v>31.43</v>
      </c>
    </row>
    <row r="3578" spans="1:10" ht="15" thickBot="1" x14ac:dyDescent="0.4">
      <c r="A3578" s="333"/>
      <c r="B3578" s="333"/>
      <c r="C3578" s="333"/>
      <c r="D3578" s="333"/>
      <c r="E3578" s="333"/>
      <c r="F3578" s="333"/>
      <c r="G3578" s="333"/>
      <c r="H3578" s="335"/>
      <c r="I3578" s="333"/>
      <c r="J3578" s="334"/>
    </row>
    <row r="3579" spans="1:10" ht="15" thickTop="1" x14ac:dyDescent="0.35">
      <c r="A3579" s="332"/>
      <c r="B3579" s="332"/>
      <c r="C3579" s="332"/>
      <c r="D3579" s="332"/>
      <c r="E3579" s="332"/>
      <c r="F3579" s="332"/>
      <c r="G3579" s="332"/>
      <c r="H3579" s="332"/>
      <c r="I3579" s="332"/>
      <c r="J3579" s="332"/>
    </row>
    <row r="3580" spans="1:10" x14ac:dyDescent="0.35">
      <c r="A3580" s="298" t="s">
        <v>1317</v>
      </c>
      <c r="B3580" s="300" t="s">
        <v>3</v>
      </c>
      <c r="C3580" s="298" t="s">
        <v>4</v>
      </c>
      <c r="D3580" s="298" t="s">
        <v>5</v>
      </c>
      <c r="E3580" s="461" t="s">
        <v>249</v>
      </c>
      <c r="F3580" s="461"/>
      <c r="G3580" s="299" t="s">
        <v>6</v>
      </c>
      <c r="H3580" s="300" t="s">
        <v>7</v>
      </c>
      <c r="I3580" s="300" t="s">
        <v>8</v>
      </c>
      <c r="J3580" s="300" t="s">
        <v>10</v>
      </c>
    </row>
    <row r="3581" spans="1:10" ht="50" x14ac:dyDescent="0.35">
      <c r="A3581" s="301" t="s">
        <v>246</v>
      </c>
      <c r="B3581" s="303" t="s">
        <v>1318</v>
      </c>
      <c r="C3581" s="301" t="s">
        <v>200</v>
      </c>
      <c r="D3581" s="301" t="s">
        <v>1319</v>
      </c>
      <c r="E3581" s="462" t="s">
        <v>1623</v>
      </c>
      <c r="F3581" s="462"/>
      <c r="G3581" s="302" t="s">
        <v>208</v>
      </c>
      <c r="H3581" s="305">
        <v>1</v>
      </c>
      <c r="I3581" s="304">
        <v>21.09</v>
      </c>
      <c r="J3581" s="304">
        <v>21.09</v>
      </c>
    </row>
    <row r="3582" spans="1:10" ht="25" x14ac:dyDescent="0.35">
      <c r="A3582" s="306" t="s">
        <v>251</v>
      </c>
      <c r="B3582" s="308" t="s">
        <v>1558</v>
      </c>
      <c r="C3582" s="306" t="s">
        <v>200</v>
      </c>
      <c r="D3582" s="306" t="s">
        <v>1559</v>
      </c>
      <c r="E3582" s="465" t="s">
        <v>254</v>
      </c>
      <c r="F3582" s="465"/>
      <c r="G3582" s="307" t="s">
        <v>201</v>
      </c>
      <c r="H3582" s="310">
        <v>9.0999999999999998E-2</v>
      </c>
      <c r="I3582" s="309">
        <v>34.78</v>
      </c>
      <c r="J3582" s="309">
        <v>3.16</v>
      </c>
    </row>
    <row r="3583" spans="1:10" ht="75" x14ac:dyDescent="0.35">
      <c r="A3583" s="306" t="s">
        <v>251</v>
      </c>
      <c r="B3583" s="308" t="s">
        <v>2451</v>
      </c>
      <c r="C3583" s="306" t="s">
        <v>200</v>
      </c>
      <c r="D3583" s="306" t="s">
        <v>2452</v>
      </c>
      <c r="E3583" s="465" t="s">
        <v>2453</v>
      </c>
      <c r="F3583" s="465"/>
      <c r="G3583" s="307" t="s">
        <v>208</v>
      </c>
      <c r="H3583" s="310">
        <v>1</v>
      </c>
      <c r="I3583" s="309">
        <v>11.09</v>
      </c>
      <c r="J3583" s="309">
        <v>11.09</v>
      </c>
    </row>
    <row r="3584" spans="1:10" ht="25" x14ac:dyDescent="0.35">
      <c r="A3584" s="306" t="s">
        <v>251</v>
      </c>
      <c r="B3584" s="308" t="s">
        <v>1560</v>
      </c>
      <c r="C3584" s="306" t="s">
        <v>200</v>
      </c>
      <c r="D3584" s="306" t="s">
        <v>1561</v>
      </c>
      <c r="E3584" s="465" t="s">
        <v>254</v>
      </c>
      <c r="F3584" s="465"/>
      <c r="G3584" s="307" t="s">
        <v>201</v>
      </c>
      <c r="H3584" s="310">
        <v>9.0999999999999998E-2</v>
      </c>
      <c r="I3584" s="309">
        <v>27.11</v>
      </c>
      <c r="J3584" s="309">
        <v>2.46</v>
      </c>
    </row>
    <row r="3585" spans="1:10" ht="37.5" x14ac:dyDescent="0.35">
      <c r="A3585" s="311" t="s">
        <v>260</v>
      </c>
      <c r="B3585" s="313" t="s">
        <v>2456</v>
      </c>
      <c r="C3585" s="311" t="s">
        <v>200</v>
      </c>
      <c r="D3585" s="311" t="s">
        <v>2457</v>
      </c>
      <c r="E3585" s="463" t="s">
        <v>263</v>
      </c>
      <c r="F3585" s="463"/>
      <c r="G3585" s="312" t="s">
        <v>208</v>
      </c>
      <c r="H3585" s="315">
        <v>1.1000000000000001</v>
      </c>
      <c r="I3585" s="314">
        <v>3.99</v>
      </c>
      <c r="J3585" s="314">
        <v>4.3890000000000002</v>
      </c>
    </row>
    <row r="3586" spans="1:10" x14ac:dyDescent="0.35">
      <c r="A3586" s="316"/>
      <c r="B3586" s="316"/>
      <c r="C3586" s="316"/>
      <c r="D3586" s="316"/>
      <c r="E3586" s="316" t="s">
        <v>275</v>
      </c>
      <c r="F3586" s="317">
        <v>9.92</v>
      </c>
      <c r="G3586" s="316" t="s">
        <v>276</v>
      </c>
      <c r="H3586" s="317">
        <v>0</v>
      </c>
      <c r="I3586" s="316" t="s">
        <v>277</v>
      </c>
      <c r="J3586" s="317">
        <v>9.92</v>
      </c>
    </row>
    <row r="3587" spans="1:10" x14ac:dyDescent="0.35">
      <c r="A3587" s="316"/>
      <c r="B3587" s="316"/>
      <c r="C3587" s="316"/>
      <c r="D3587" s="316"/>
      <c r="E3587" s="316" t="s">
        <v>278</v>
      </c>
      <c r="F3587" s="317">
        <v>4.38</v>
      </c>
      <c r="G3587" s="316"/>
      <c r="H3587" s="464" t="s">
        <v>279</v>
      </c>
      <c r="I3587" s="464"/>
      <c r="J3587" s="317">
        <v>25.47</v>
      </c>
    </row>
    <row r="3588" spans="1:10" ht="15" thickBot="1" x14ac:dyDescent="0.4">
      <c r="A3588" s="333"/>
      <c r="B3588" s="333"/>
      <c r="C3588" s="333"/>
      <c r="D3588" s="333"/>
      <c r="E3588" s="333"/>
      <c r="F3588" s="333"/>
      <c r="G3588" s="333"/>
      <c r="H3588" s="335"/>
      <c r="I3588" s="333"/>
      <c r="J3588" s="334"/>
    </row>
    <row r="3589" spans="1:10" ht="15" thickTop="1" x14ac:dyDescent="0.35">
      <c r="A3589" s="332"/>
      <c r="B3589" s="332"/>
      <c r="C3589" s="332"/>
      <c r="D3589" s="332"/>
      <c r="E3589" s="332"/>
      <c r="F3589" s="332"/>
      <c r="G3589" s="332"/>
      <c r="H3589" s="332"/>
      <c r="I3589" s="332"/>
      <c r="J3589" s="332"/>
    </row>
    <row r="3590" spans="1:10" x14ac:dyDescent="0.35">
      <c r="A3590" s="298" t="s">
        <v>1320</v>
      </c>
      <c r="B3590" s="300" t="s">
        <v>3</v>
      </c>
      <c r="C3590" s="298" t="s">
        <v>4</v>
      </c>
      <c r="D3590" s="298" t="s">
        <v>5</v>
      </c>
      <c r="E3590" s="461" t="s">
        <v>249</v>
      </c>
      <c r="F3590" s="461"/>
      <c r="G3590" s="299" t="s">
        <v>6</v>
      </c>
      <c r="H3590" s="300" t="s">
        <v>7</v>
      </c>
      <c r="I3590" s="300" t="s">
        <v>8</v>
      </c>
      <c r="J3590" s="300" t="s">
        <v>10</v>
      </c>
    </row>
    <row r="3591" spans="1:10" ht="50" x14ac:dyDescent="0.35">
      <c r="A3591" s="301" t="s">
        <v>246</v>
      </c>
      <c r="B3591" s="303" t="s">
        <v>1321</v>
      </c>
      <c r="C3591" s="301" t="s">
        <v>200</v>
      </c>
      <c r="D3591" s="301" t="s">
        <v>1322</v>
      </c>
      <c r="E3591" s="462" t="s">
        <v>2377</v>
      </c>
      <c r="F3591" s="462"/>
      <c r="G3591" s="302" t="s">
        <v>208</v>
      </c>
      <c r="H3591" s="305">
        <v>1</v>
      </c>
      <c r="I3591" s="304">
        <v>19.46</v>
      </c>
      <c r="J3591" s="304">
        <v>19.46</v>
      </c>
    </row>
    <row r="3592" spans="1:10" ht="25" x14ac:dyDescent="0.35">
      <c r="A3592" s="306" t="s">
        <v>251</v>
      </c>
      <c r="B3592" s="308" t="s">
        <v>1558</v>
      </c>
      <c r="C3592" s="306" t="s">
        <v>200</v>
      </c>
      <c r="D3592" s="306" t="s">
        <v>1559</v>
      </c>
      <c r="E3592" s="465" t="s">
        <v>254</v>
      </c>
      <c r="F3592" s="465"/>
      <c r="G3592" s="307" t="s">
        <v>201</v>
      </c>
      <c r="H3592" s="310">
        <v>0.11219999999999999</v>
      </c>
      <c r="I3592" s="309">
        <v>34.78</v>
      </c>
      <c r="J3592" s="309">
        <v>3.9</v>
      </c>
    </row>
    <row r="3593" spans="1:10" ht="25" x14ac:dyDescent="0.35">
      <c r="A3593" s="306" t="s">
        <v>251</v>
      </c>
      <c r="B3593" s="308" t="s">
        <v>1560</v>
      </c>
      <c r="C3593" s="306" t="s">
        <v>200</v>
      </c>
      <c r="D3593" s="306" t="s">
        <v>1561</v>
      </c>
      <c r="E3593" s="465" t="s">
        <v>254</v>
      </c>
      <c r="F3593" s="465"/>
      <c r="G3593" s="307" t="s">
        <v>201</v>
      </c>
      <c r="H3593" s="310">
        <v>0.11219999999999999</v>
      </c>
      <c r="I3593" s="309">
        <v>27.11</v>
      </c>
      <c r="J3593" s="309">
        <v>3.04</v>
      </c>
    </row>
    <row r="3594" spans="1:10" ht="25" x14ac:dyDescent="0.35">
      <c r="A3594" s="311" t="s">
        <v>260</v>
      </c>
      <c r="B3594" s="313" t="s">
        <v>2458</v>
      </c>
      <c r="C3594" s="311" t="s">
        <v>200</v>
      </c>
      <c r="D3594" s="311" t="s">
        <v>2459</v>
      </c>
      <c r="E3594" s="463" t="s">
        <v>263</v>
      </c>
      <c r="F3594" s="463"/>
      <c r="G3594" s="312" t="s">
        <v>208</v>
      </c>
      <c r="H3594" s="315">
        <v>1.1000000000000001</v>
      </c>
      <c r="I3594" s="314">
        <v>11.39</v>
      </c>
      <c r="J3594" s="314">
        <v>12.529</v>
      </c>
    </row>
    <row r="3595" spans="1:10" x14ac:dyDescent="0.35">
      <c r="A3595" s="316"/>
      <c r="B3595" s="316"/>
      <c r="C3595" s="316"/>
      <c r="D3595" s="316"/>
      <c r="E3595" s="316" t="s">
        <v>275</v>
      </c>
      <c r="F3595" s="317">
        <v>4.78</v>
      </c>
      <c r="G3595" s="316" t="s">
        <v>276</v>
      </c>
      <c r="H3595" s="317">
        <v>0</v>
      </c>
      <c r="I3595" s="316" t="s">
        <v>277</v>
      </c>
      <c r="J3595" s="317">
        <v>4.78</v>
      </c>
    </row>
    <row r="3596" spans="1:10" x14ac:dyDescent="0.35">
      <c r="A3596" s="316"/>
      <c r="B3596" s="316"/>
      <c r="C3596" s="316"/>
      <c r="D3596" s="316"/>
      <c r="E3596" s="316" t="s">
        <v>278</v>
      </c>
      <c r="F3596" s="317">
        <v>4.04</v>
      </c>
      <c r="G3596" s="316"/>
      <c r="H3596" s="464" t="s">
        <v>279</v>
      </c>
      <c r="I3596" s="464"/>
      <c r="J3596" s="317">
        <v>23.5</v>
      </c>
    </row>
    <row r="3597" spans="1:10" ht="15" thickBot="1" x14ac:dyDescent="0.4">
      <c r="A3597" s="333"/>
      <c r="B3597" s="333"/>
      <c r="C3597" s="333"/>
      <c r="D3597" s="333"/>
      <c r="E3597" s="333"/>
      <c r="F3597" s="333"/>
      <c r="G3597" s="333"/>
      <c r="H3597" s="335"/>
      <c r="I3597" s="333"/>
      <c r="J3597" s="334"/>
    </row>
    <row r="3598" spans="1:10" ht="15" thickTop="1" x14ac:dyDescent="0.35">
      <c r="A3598" s="332"/>
      <c r="B3598" s="332"/>
      <c r="C3598" s="332"/>
      <c r="D3598" s="332"/>
      <c r="E3598" s="332"/>
      <c r="F3598" s="332"/>
      <c r="G3598" s="332"/>
      <c r="H3598" s="332"/>
      <c r="I3598" s="332"/>
      <c r="J3598" s="332"/>
    </row>
    <row r="3599" spans="1:10" x14ac:dyDescent="0.35">
      <c r="A3599" s="298" t="s">
        <v>1323</v>
      </c>
      <c r="B3599" s="300" t="s">
        <v>3</v>
      </c>
      <c r="C3599" s="298" t="s">
        <v>4</v>
      </c>
      <c r="D3599" s="298" t="s">
        <v>5</v>
      </c>
      <c r="E3599" s="461" t="s">
        <v>249</v>
      </c>
      <c r="F3599" s="461"/>
      <c r="G3599" s="299" t="s">
        <v>6</v>
      </c>
      <c r="H3599" s="300" t="s">
        <v>7</v>
      </c>
      <c r="I3599" s="300" t="s">
        <v>8</v>
      </c>
      <c r="J3599" s="300" t="s">
        <v>10</v>
      </c>
    </row>
    <row r="3600" spans="1:10" ht="37.5" x14ac:dyDescent="0.35">
      <c r="A3600" s="301" t="s">
        <v>246</v>
      </c>
      <c r="B3600" s="303" t="s">
        <v>1324</v>
      </c>
      <c r="C3600" s="301" t="s">
        <v>200</v>
      </c>
      <c r="D3600" s="301" t="s">
        <v>1325</v>
      </c>
      <c r="E3600" s="462" t="s">
        <v>1623</v>
      </c>
      <c r="F3600" s="462"/>
      <c r="G3600" s="302" t="s">
        <v>208</v>
      </c>
      <c r="H3600" s="305">
        <v>1</v>
      </c>
      <c r="I3600" s="304">
        <v>20.55</v>
      </c>
      <c r="J3600" s="304">
        <v>20.55</v>
      </c>
    </row>
    <row r="3601" spans="1:10" ht="25" x14ac:dyDescent="0.35">
      <c r="A3601" s="306" t="s">
        <v>251</v>
      </c>
      <c r="B3601" s="308" t="s">
        <v>1558</v>
      </c>
      <c r="C3601" s="306" t="s">
        <v>200</v>
      </c>
      <c r="D3601" s="306" t="s">
        <v>1559</v>
      </c>
      <c r="E3601" s="465" t="s">
        <v>254</v>
      </c>
      <c r="F3601" s="465"/>
      <c r="G3601" s="307" t="s">
        <v>201</v>
      </c>
      <c r="H3601" s="310">
        <v>0.16200000000000001</v>
      </c>
      <c r="I3601" s="309">
        <v>34.78</v>
      </c>
      <c r="J3601" s="309">
        <v>5.63</v>
      </c>
    </row>
    <row r="3602" spans="1:10" ht="25" x14ac:dyDescent="0.35">
      <c r="A3602" s="306" t="s">
        <v>251</v>
      </c>
      <c r="B3602" s="308" t="s">
        <v>1560</v>
      </c>
      <c r="C3602" s="306" t="s">
        <v>200</v>
      </c>
      <c r="D3602" s="306" t="s">
        <v>1561</v>
      </c>
      <c r="E3602" s="465" t="s">
        <v>254</v>
      </c>
      <c r="F3602" s="465"/>
      <c r="G3602" s="307" t="s">
        <v>201</v>
      </c>
      <c r="H3602" s="310">
        <v>0.16200000000000001</v>
      </c>
      <c r="I3602" s="309">
        <v>27.11</v>
      </c>
      <c r="J3602" s="309">
        <v>4.3899999999999997</v>
      </c>
    </row>
    <row r="3603" spans="1:10" ht="25" x14ac:dyDescent="0.35">
      <c r="A3603" s="311" t="s">
        <v>260</v>
      </c>
      <c r="B3603" s="313" t="s">
        <v>2460</v>
      </c>
      <c r="C3603" s="311" t="s">
        <v>200</v>
      </c>
      <c r="D3603" s="311" t="s">
        <v>2461</v>
      </c>
      <c r="E3603" s="463" t="s">
        <v>263</v>
      </c>
      <c r="F3603" s="463"/>
      <c r="G3603" s="312" t="s">
        <v>208</v>
      </c>
      <c r="H3603" s="315">
        <v>1.0169999999999999</v>
      </c>
      <c r="I3603" s="314">
        <v>10.36</v>
      </c>
      <c r="J3603" s="314">
        <v>10.53612</v>
      </c>
    </row>
    <row r="3604" spans="1:10" x14ac:dyDescent="0.35">
      <c r="A3604" s="316"/>
      <c r="B3604" s="316"/>
      <c r="C3604" s="316"/>
      <c r="D3604" s="316"/>
      <c r="E3604" s="316" t="s">
        <v>275</v>
      </c>
      <c r="F3604" s="317">
        <v>6.91</v>
      </c>
      <c r="G3604" s="316" t="s">
        <v>276</v>
      </c>
      <c r="H3604" s="317">
        <v>0</v>
      </c>
      <c r="I3604" s="316" t="s">
        <v>277</v>
      </c>
      <c r="J3604" s="317">
        <v>6.91</v>
      </c>
    </row>
    <row r="3605" spans="1:10" x14ac:dyDescent="0.35">
      <c r="A3605" s="316"/>
      <c r="B3605" s="316"/>
      <c r="C3605" s="316"/>
      <c r="D3605" s="316"/>
      <c r="E3605" s="316" t="s">
        <v>278</v>
      </c>
      <c r="F3605" s="317">
        <v>4.2699999999999996</v>
      </c>
      <c r="G3605" s="316"/>
      <c r="H3605" s="464" t="s">
        <v>279</v>
      </c>
      <c r="I3605" s="464"/>
      <c r="J3605" s="317">
        <v>24.82</v>
      </c>
    </row>
    <row r="3606" spans="1:10" ht="15" thickBot="1" x14ac:dyDescent="0.4">
      <c r="A3606" s="333"/>
      <c r="B3606" s="333"/>
      <c r="C3606" s="333"/>
      <c r="D3606" s="333"/>
      <c r="E3606" s="333"/>
      <c r="F3606" s="333"/>
      <c r="G3606" s="333"/>
      <c r="H3606" s="335"/>
      <c r="I3606" s="333"/>
      <c r="J3606" s="334"/>
    </row>
    <row r="3607" spans="1:10" ht="15" thickTop="1" x14ac:dyDescent="0.35">
      <c r="A3607" s="332"/>
      <c r="B3607" s="332"/>
      <c r="C3607" s="332"/>
      <c r="D3607" s="332"/>
      <c r="E3607" s="332"/>
      <c r="F3607" s="332"/>
      <c r="G3607" s="332"/>
      <c r="H3607" s="332"/>
      <c r="I3607" s="332"/>
      <c r="J3607" s="332"/>
    </row>
    <row r="3608" spans="1:10" x14ac:dyDescent="0.35">
      <c r="A3608" s="298" t="s">
        <v>1326</v>
      </c>
      <c r="B3608" s="300" t="s">
        <v>3</v>
      </c>
      <c r="C3608" s="298" t="s">
        <v>4</v>
      </c>
      <c r="D3608" s="298" t="s">
        <v>5</v>
      </c>
      <c r="E3608" s="461" t="s">
        <v>249</v>
      </c>
      <c r="F3608" s="461"/>
      <c r="G3608" s="299" t="s">
        <v>6</v>
      </c>
      <c r="H3608" s="300" t="s">
        <v>7</v>
      </c>
      <c r="I3608" s="300" t="s">
        <v>8</v>
      </c>
      <c r="J3608" s="300" t="s">
        <v>10</v>
      </c>
    </row>
    <row r="3609" spans="1:10" ht="50" x14ac:dyDescent="0.35">
      <c r="A3609" s="301" t="s">
        <v>246</v>
      </c>
      <c r="B3609" s="303" t="s">
        <v>1327</v>
      </c>
      <c r="C3609" s="301" t="s">
        <v>200</v>
      </c>
      <c r="D3609" s="301" t="s">
        <v>1328</v>
      </c>
      <c r="E3609" s="462" t="s">
        <v>2377</v>
      </c>
      <c r="F3609" s="462"/>
      <c r="G3609" s="302" t="s">
        <v>208</v>
      </c>
      <c r="H3609" s="305">
        <v>1</v>
      </c>
      <c r="I3609" s="304">
        <v>28.44</v>
      </c>
      <c r="J3609" s="304">
        <v>28.44</v>
      </c>
    </row>
    <row r="3610" spans="1:10" ht="25" x14ac:dyDescent="0.35">
      <c r="A3610" s="306" t="s">
        <v>251</v>
      </c>
      <c r="B3610" s="308" t="s">
        <v>1560</v>
      </c>
      <c r="C3610" s="306" t="s">
        <v>200</v>
      </c>
      <c r="D3610" s="306" t="s">
        <v>1561</v>
      </c>
      <c r="E3610" s="465" t="s">
        <v>254</v>
      </c>
      <c r="F3610" s="465"/>
      <c r="G3610" s="307" t="s">
        <v>201</v>
      </c>
      <c r="H3610" s="310">
        <v>0.129</v>
      </c>
      <c r="I3610" s="309">
        <v>27.11</v>
      </c>
      <c r="J3610" s="309">
        <v>3.49</v>
      </c>
    </row>
    <row r="3611" spans="1:10" ht="25" x14ac:dyDescent="0.35">
      <c r="A3611" s="306" t="s">
        <v>251</v>
      </c>
      <c r="B3611" s="308" t="s">
        <v>1558</v>
      </c>
      <c r="C3611" s="306" t="s">
        <v>200</v>
      </c>
      <c r="D3611" s="306" t="s">
        <v>1559</v>
      </c>
      <c r="E3611" s="465" t="s">
        <v>254</v>
      </c>
      <c r="F3611" s="465"/>
      <c r="G3611" s="307" t="s">
        <v>201</v>
      </c>
      <c r="H3611" s="310">
        <v>0.129</v>
      </c>
      <c r="I3611" s="309">
        <v>34.78</v>
      </c>
      <c r="J3611" s="309">
        <v>4.4800000000000004</v>
      </c>
    </row>
    <row r="3612" spans="1:10" ht="25" x14ac:dyDescent="0.35">
      <c r="A3612" s="311" t="s">
        <v>260</v>
      </c>
      <c r="B3612" s="313" t="s">
        <v>2462</v>
      </c>
      <c r="C3612" s="311" t="s">
        <v>200</v>
      </c>
      <c r="D3612" s="311" t="s">
        <v>2463</v>
      </c>
      <c r="E3612" s="463" t="s">
        <v>263</v>
      </c>
      <c r="F3612" s="463"/>
      <c r="G3612" s="312" t="s">
        <v>208</v>
      </c>
      <c r="H3612" s="315">
        <v>1.1000000000000001</v>
      </c>
      <c r="I3612" s="314">
        <v>18.61</v>
      </c>
      <c r="J3612" s="314">
        <v>20.471</v>
      </c>
    </row>
    <row r="3613" spans="1:10" x14ac:dyDescent="0.35">
      <c r="A3613" s="316"/>
      <c r="B3613" s="316"/>
      <c r="C3613" s="316"/>
      <c r="D3613" s="316"/>
      <c r="E3613" s="316" t="s">
        <v>275</v>
      </c>
      <c r="F3613" s="317">
        <v>5.5</v>
      </c>
      <c r="G3613" s="316" t="s">
        <v>276</v>
      </c>
      <c r="H3613" s="317">
        <v>0</v>
      </c>
      <c r="I3613" s="316" t="s">
        <v>277</v>
      </c>
      <c r="J3613" s="317">
        <v>5.5</v>
      </c>
    </row>
    <row r="3614" spans="1:10" x14ac:dyDescent="0.35">
      <c r="A3614" s="316"/>
      <c r="B3614" s="316"/>
      <c r="C3614" s="316"/>
      <c r="D3614" s="316"/>
      <c r="E3614" s="316" t="s">
        <v>278</v>
      </c>
      <c r="F3614" s="317">
        <v>5.91</v>
      </c>
      <c r="G3614" s="316"/>
      <c r="H3614" s="464" t="s">
        <v>279</v>
      </c>
      <c r="I3614" s="464"/>
      <c r="J3614" s="317">
        <v>34.35</v>
      </c>
    </row>
    <row r="3615" spans="1:10" ht="15" thickBot="1" x14ac:dyDescent="0.4">
      <c r="A3615" s="333"/>
      <c r="B3615" s="333"/>
      <c r="C3615" s="333"/>
      <c r="D3615" s="333"/>
      <c r="E3615" s="333"/>
      <c r="F3615" s="333"/>
      <c r="G3615" s="333"/>
      <c r="H3615" s="335"/>
      <c r="I3615" s="333"/>
      <c r="J3615" s="334"/>
    </row>
    <row r="3616" spans="1:10" ht="15" thickTop="1" x14ac:dyDescent="0.35">
      <c r="A3616" s="332"/>
      <c r="B3616" s="332"/>
      <c r="C3616" s="332"/>
      <c r="D3616" s="332"/>
      <c r="E3616" s="332"/>
      <c r="F3616" s="332"/>
      <c r="G3616" s="332"/>
      <c r="H3616" s="332"/>
      <c r="I3616" s="332"/>
      <c r="J3616" s="332"/>
    </row>
    <row r="3617" spans="1:10" x14ac:dyDescent="0.35">
      <c r="A3617" s="298" t="s">
        <v>1329</v>
      </c>
      <c r="B3617" s="300" t="s">
        <v>3</v>
      </c>
      <c r="C3617" s="298" t="s">
        <v>4</v>
      </c>
      <c r="D3617" s="298" t="s">
        <v>5</v>
      </c>
      <c r="E3617" s="461" t="s">
        <v>249</v>
      </c>
      <c r="F3617" s="461"/>
      <c r="G3617" s="299" t="s">
        <v>6</v>
      </c>
      <c r="H3617" s="300" t="s">
        <v>7</v>
      </c>
      <c r="I3617" s="300" t="s">
        <v>8</v>
      </c>
      <c r="J3617" s="300" t="s">
        <v>10</v>
      </c>
    </row>
    <row r="3618" spans="1:10" ht="50" x14ac:dyDescent="0.35">
      <c r="A3618" s="301" t="s">
        <v>246</v>
      </c>
      <c r="B3618" s="303" t="s">
        <v>1330</v>
      </c>
      <c r="C3618" s="301" t="s">
        <v>200</v>
      </c>
      <c r="D3618" s="301" t="s">
        <v>1331</v>
      </c>
      <c r="E3618" s="462" t="s">
        <v>2377</v>
      </c>
      <c r="F3618" s="462"/>
      <c r="G3618" s="302" t="s">
        <v>208</v>
      </c>
      <c r="H3618" s="305">
        <v>1</v>
      </c>
      <c r="I3618" s="304">
        <v>48.02</v>
      </c>
      <c r="J3618" s="304">
        <v>48.02</v>
      </c>
    </row>
    <row r="3619" spans="1:10" ht="25" x14ac:dyDescent="0.35">
      <c r="A3619" s="306" t="s">
        <v>251</v>
      </c>
      <c r="B3619" s="308" t="s">
        <v>1560</v>
      </c>
      <c r="C3619" s="306" t="s">
        <v>200</v>
      </c>
      <c r="D3619" s="306" t="s">
        <v>1561</v>
      </c>
      <c r="E3619" s="465" t="s">
        <v>254</v>
      </c>
      <c r="F3619" s="465"/>
      <c r="G3619" s="307" t="s">
        <v>201</v>
      </c>
      <c r="H3619" s="310">
        <v>0.17100000000000001</v>
      </c>
      <c r="I3619" s="309">
        <v>27.11</v>
      </c>
      <c r="J3619" s="309">
        <v>4.63</v>
      </c>
    </row>
    <row r="3620" spans="1:10" ht="25" x14ac:dyDescent="0.35">
      <c r="A3620" s="306" t="s">
        <v>251</v>
      </c>
      <c r="B3620" s="308" t="s">
        <v>1558</v>
      </c>
      <c r="C3620" s="306" t="s">
        <v>200</v>
      </c>
      <c r="D3620" s="306" t="s">
        <v>1559</v>
      </c>
      <c r="E3620" s="465" t="s">
        <v>254</v>
      </c>
      <c r="F3620" s="465"/>
      <c r="G3620" s="307" t="s">
        <v>201</v>
      </c>
      <c r="H3620" s="310">
        <v>0.17100000000000001</v>
      </c>
      <c r="I3620" s="309">
        <v>34.78</v>
      </c>
      <c r="J3620" s="309">
        <v>5.94</v>
      </c>
    </row>
    <row r="3621" spans="1:10" ht="25" x14ac:dyDescent="0.35">
      <c r="A3621" s="311" t="s">
        <v>260</v>
      </c>
      <c r="B3621" s="313" t="s">
        <v>2464</v>
      </c>
      <c r="C3621" s="311" t="s">
        <v>200</v>
      </c>
      <c r="D3621" s="311" t="s">
        <v>2465</v>
      </c>
      <c r="E3621" s="463" t="s">
        <v>263</v>
      </c>
      <c r="F3621" s="463"/>
      <c r="G3621" s="312" t="s">
        <v>208</v>
      </c>
      <c r="H3621" s="315">
        <v>1.1000000000000001</v>
      </c>
      <c r="I3621" s="314">
        <v>34.049999999999997</v>
      </c>
      <c r="J3621" s="314">
        <v>37.454999999999998</v>
      </c>
    </row>
    <row r="3622" spans="1:10" x14ac:dyDescent="0.35">
      <c r="A3622" s="316"/>
      <c r="B3622" s="316"/>
      <c r="C3622" s="316"/>
      <c r="D3622" s="316"/>
      <c r="E3622" s="316" t="s">
        <v>275</v>
      </c>
      <c r="F3622" s="317">
        <v>7.29</v>
      </c>
      <c r="G3622" s="316" t="s">
        <v>276</v>
      </c>
      <c r="H3622" s="317">
        <v>0</v>
      </c>
      <c r="I3622" s="316" t="s">
        <v>277</v>
      </c>
      <c r="J3622" s="317">
        <v>7.29</v>
      </c>
    </row>
    <row r="3623" spans="1:10" x14ac:dyDescent="0.35">
      <c r="A3623" s="316"/>
      <c r="B3623" s="316"/>
      <c r="C3623" s="316"/>
      <c r="D3623" s="316"/>
      <c r="E3623" s="316" t="s">
        <v>278</v>
      </c>
      <c r="F3623" s="317">
        <v>9.99</v>
      </c>
      <c r="G3623" s="316"/>
      <c r="H3623" s="464" t="s">
        <v>279</v>
      </c>
      <c r="I3623" s="464"/>
      <c r="J3623" s="317">
        <v>58.01</v>
      </c>
    </row>
    <row r="3624" spans="1:10" ht="15" thickBot="1" x14ac:dyDescent="0.4">
      <c r="A3624" s="333"/>
      <c r="B3624" s="333"/>
      <c r="C3624" s="333"/>
      <c r="D3624" s="333"/>
      <c r="E3624" s="333"/>
      <c r="F3624" s="333"/>
      <c r="G3624" s="333"/>
      <c r="H3624" s="335"/>
      <c r="I3624" s="333"/>
      <c r="J3624" s="334"/>
    </row>
    <row r="3625" spans="1:10" ht="15" thickTop="1" x14ac:dyDescent="0.35">
      <c r="A3625" s="332"/>
      <c r="B3625" s="332"/>
      <c r="C3625" s="332"/>
      <c r="D3625" s="332"/>
      <c r="E3625" s="332"/>
      <c r="F3625" s="332"/>
      <c r="G3625" s="332"/>
      <c r="H3625" s="332"/>
      <c r="I3625" s="332"/>
      <c r="J3625" s="332"/>
    </row>
    <row r="3626" spans="1:10" x14ac:dyDescent="0.35">
      <c r="A3626" s="298" t="s">
        <v>1332</v>
      </c>
      <c r="B3626" s="300" t="s">
        <v>3</v>
      </c>
      <c r="C3626" s="298" t="s">
        <v>4</v>
      </c>
      <c r="D3626" s="298" t="s">
        <v>5</v>
      </c>
      <c r="E3626" s="461" t="s">
        <v>249</v>
      </c>
      <c r="F3626" s="461"/>
      <c r="G3626" s="299" t="s">
        <v>6</v>
      </c>
      <c r="H3626" s="300" t="s">
        <v>7</v>
      </c>
      <c r="I3626" s="300" t="s">
        <v>8</v>
      </c>
      <c r="J3626" s="300" t="s">
        <v>10</v>
      </c>
    </row>
    <row r="3627" spans="1:10" ht="50" x14ac:dyDescent="0.35">
      <c r="A3627" s="301" t="s">
        <v>246</v>
      </c>
      <c r="B3627" s="303" t="s">
        <v>1333</v>
      </c>
      <c r="C3627" s="301" t="s">
        <v>200</v>
      </c>
      <c r="D3627" s="301" t="s">
        <v>1334</v>
      </c>
      <c r="E3627" s="462" t="s">
        <v>2377</v>
      </c>
      <c r="F3627" s="462"/>
      <c r="G3627" s="302" t="s">
        <v>208</v>
      </c>
      <c r="H3627" s="305">
        <v>1</v>
      </c>
      <c r="I3627" s="304">
        <v>72.19</v>
      </c>
      <c r="J3627" s="304">
        <v>72.19</v>
      </c>
    </row>
    <row r="3628" spans="1:10" ht="25" x14ac:dyDescent="0.35">
      <c r="A3628" s="306" t="s">
        <v>251</v>
      </c>
      <c r="B3628" s="308" t="s">
        <v>1560</v>
      </c>
      <c r="C3628" s="306" t="s">
        <v>200</v>
      </c>
      <c r="D3628" s="306" t="s">
        <v>1561</v>
      </c>
      <c r="E3628" s="465" t="s">
        <v>254</v>
      </c>
      <c r="F3628" s="465"/>
      <c r="G3628" s="307" t="s">
        <v>201</v>
      </c>
      <c r="H3628" s="310">
        <v>0.21299999999999999</v>
      </c>
      <c r="I3628" s="309">
        <v>27.11</v>
      </c>
      <c r="J3628" s="309">
        <v>5.77</v>
      </c>
    </row>
    <row r="3629" spans="1:10" ht="25" x14ac:dyDescent="0.35">
      <c r="A3629" s="306" t="s">
        <v>251</v>
      </c>
      <c r="B3629" s="308" t="s">
        <v>1558</v>
      </c>
      <c r="C3629" s="306" t="s">
        <v>200</v>
      </c>
      <c r="D3629" s="306" t="s">
        <v>1559</v>
      </c>
      <c r="E3629" s="465" t="s">
        <v>254</v>
      </c>
      <c r="F3629" s="465"/>
      <c r="G3629" s="307" t="s">
        <v>201</v>
      </c>
      <c r="H3629" s="310">
        <v>0.21299999999999999</v>
      </c>
      <c r="I3629" s="309">
        <v>34.78</v>
      </c>
      <c r="J3629" s="309">
        <v>7.4</v>
      </c>
    </row>
    <row r="3630" spans="1:10" ht="25" x14ac:dyDescent="0.35">
      <c r="A3630" s="311" t="s">
        <v>260</v>
      </c>
      <c r="B3630" s="313" t="s">
        <v>2466</v>
      </c>
      <c r="C3630" s="311" t="s">
        <v>200</v>
      </c>
      <c r="D3630" s="311" t="s">
        <v>2467</v>
      </c>
      <c r="E3630" s="463" t="s">
        <v>263</v>
      </c>
      <c r="F3630" s="463"/>
      <c r="G3630" s="312" t="s">
        <v>208</v>
      </c>
      <c r="H3630" s="315">
        <v>1.1000000000000001</v>
      </c>
      <c r="I3630" s="314">
        <v>53.66</v>
      </c>
      <c r="J3630" s="314">
        <v>59.026000000000003</v>
      </c>
    </row>
    <row r="3631" spans="1:10" x14ac:dyDescent="0.35">
      <c r="A3631" s="316"/>
      <c r="B3631" s="316"/>
      <c r="C3631" s="316"/>
      <c r="D3631" s="316"/>
      <c r="E3631" s="316" t="s">
        <v>275</v>
      </c>
      <c r="F3631" s="317">
        <v>9.09</v>
      </c>
      <c r="G3631" s="316" t="s">
        <v>276</v>
      </c>
      <c r="H3631" s="317">
        <v>0</v>
      </c>
      <c r="I3631" s="316" t="s">
        <v>277</v>
      </c>
      <c r="J3631" s="317">
        <v>9.09</v>
      </c>
    </row>
    <row r="3632" spans="1:10" x14ac:dyDescent="0.35">
      <c r="A3632" s="316"/>
      <c r="B3632" s="316"/>
      <c r="C3632" s="316"/>
      <c r="D3632" s="316"/>
      <c r="E3632" s="316" t="s">
        <v>278</v>
      </c>
      <c r="F3632" s="317">
        <v>15.02</v>
      </c>
      <c r="G3632" s="316"/>
      <c r="H3632" s="464" t="s">
        <v>279</v>
      </c>
      <c r="I3632" s="464"/>
      <c r="J3632" s="317">
        <v>87.21</v>
      </c>
    </row>
    <row r="3633" spans="1:10" ht="15" thickBot="1" x14ac:dyDescent="0.4">
      <c r="A3633" s="333"/>
      <c r="B3633" s="333"/>
      <c r="C3633" s="333"/>
      <c r="D3633" s="333"/>
      <c r="E3633" s="333"/>
      <c r="F3633" s="333"/>
      <c r="G3633" s="333"/>
      <c r="H3633" s="335"/>
      <c r="I3633" s="333"/>
      <c r="J3633" s="334"/>
    </row>
    <row r="3634" spans="1:10" ht="15" thickTop="1" x14ac:dyDescent="0.35">
      <c r="A3634" s="332"/>
      <c r="B3634" s="332"/>
      <c r="C3634" s="332"/>
      <c r="D3634" s="332"/>
      <c r="E3634" s="332"/>
      <c r="F3634" s="332"/>
      <c r="G3634" s="332"/>
      <c r="H3634" s="332"/>
      <c r="I3634" s="332"/>
      <c r="J3634" s="332"/>
    </row>
    <row r="3635" spans="1:10" x14ac:dyDescent="0.35">
      <c r="A3635" s="341" t="s">
        <v>1335</v>
      </c>
      <c r="B3635" s="342" t="s">
        <v>3</v>
      </c>
      <c r="C3635" s="341" t="s">
        <v>4</v>
      </c>
      <c r="D3635" s="341" t="s">
        <v>5</v>
      </c>
      <c r="E3635" s="457" t="s">
        <v>249</v>
      </c>
      <c r="F3635" s="457"/>
      <c r="G3635" s="343" t="s">
        <v>6</v>
      </c>
      <c r="H3635" s="342" t="s">
        <v>7</v>
      </c>
      <c r="I3635" s="342" t="s">
        <v>8</v>
      </c>
      <c r="J3635" s="342" t="s">
        <v>10</v>
      </c>
    </row>
    <row r="3636" spans="1:10" ht="26.5" customHeight="1" x14ac:dyDescent="0.35">
      <c r="A3636" s="344" t="s">
        <v>246</v>
      </c>
      <c r="B3636" s="345" t="s">
        <v>1336</v>
      </c>
      <c r="C3636" s="344" t="s">
        <v>214</v>
      </c>
      <c r="D3636" s="344" t="s">
        <v>1337</v>
      </c>
      <c r="E3636" s="458" t="s">
        <v>280</v>
      </c>
      <c r="F3636" s="458"/>
      <c r="G3636" s="346" t="s">
        <v>208</v>
      </c>
      <c r="H3636" s="347">
        <v>1</v>
      </c>
      <c r="I3636" s="348">
        <v>106.9</v>
      </c>
      <c r="J3636" s="348">
        <v>106.9</v>
      </c>
    </row>
    <row r="3637" spans="1:10" ht="26.5" customHeight="1" x14ac:dyDescent="0.35">
      <c r="A3637" s="349" t="s">
        <v>251</v>
      </c>
      <c r="B3637" s="350" t="s">
        <v>1558</v>
      </c>
      <c r="C3637" s="349" t="s">
        <v>200</v>
      </c>
      <c r="D3637" s="349" t="s">
        <v>1559</v>
      </c>
      <c r="E3637" s="459" t="s">
        <v>254</v>
      </c>
      <c r="F3637" s="459"/>
      <c r="G3637" s="351" t="s">
        <v>201</v>
      </c>
      <c r="H3637" s="352">
        <v>0.8</v>
      </c>
      <c r="I3637" s="353">
        <v>34.78</v>
      </c>
      <c r="J3637" s="353">
        <v>27.82</v>
      </c>
    </row>
    <row r="3638" spans="1:10" ht="26.5" customHeight="1" x14ac:dyDescent="0.35">
      <c r="A3638" s="349" t="s">
        <v>251</v>
      </c>
      <c r="B3638" s="350" t="s">
        <v>1560</v>
      </c>
      <c r="C3638" s="349" t="s">
        <v>200</v>
      </c>
      <c r="D3638" s="349" t="s">
        <v>1561</v>
      </c>
      <c r="E3638" s="459" t="s">
        <v>254</v>
      </c>
      <c r="F3638" s="459"/>
      <c r="G3638" s="351" t="s">
        <v>201</v>
      </c>
      <c r="H3638" s="352">
        <v>0.8</v>
      </c>
      <c r="I3638" s="353">
        <v>27.11</v>
      </c>
      <c r="J3638" s="353">
        <v>21.68</v>
      </c>
    </row>
    <row r="3639" spans="1:10" ht="37.5" x14ac:dyDescent="0.35">
      <c r="A3639" s="356" t="s">
        <v>260</v>
      </c>
      <c r="B3639" s="357" t="s">
        <v>3077</v>
      </c>
      <c r="C3639" s="356" t="s">
        <v>200</v>
      </c>
      <c r="D3639" s="356" t="s">
        <v>3078</v>
      </c>
      <c r="E3639" s="475" t="s">
        <v>263</v>
      </c>
      <c r="F3639" s="475"/>
      <c r="G3639" s="358" t="s">
        <v>208</v>
      </c>
      <c r="H3639" s="359">
        <v>1.05</v>
      </c>
      <c r="I3639" s="360">
        <v>54.67</v>
      </c>
      <c r="J3639" s="360">
        <v>57.403500000000001</v>
      </c>
    </row>
    <row r="3640" spans="1:10" x14ac:dyDescent="0.35">
      <c r="A3640" s="354"/>
      <c r="B3640" s="354"/>
      <c r="C3640" s="354"/>
      <c r="D3640" s="354"/>
      <c r="E3640" s="354" t="s">
        <v>275</v>
      </c>
      <c r="F3640" s="355">
        <v>34.159999999999997</v>
      </c>
      <c r="G3640" s="354" t="s">
        <v>276</v>
      </c>
      <c r="H3640" s="355">
        <v>0</v>
      </c>
      <c r="I3640" s="354" t="s">
        <v>277</v>
      </c>
      <c r="J3640" s="355">
        <v>34.159999999999997</v>
      </c>
    </row>
    <row r="3641" spans="1:10" ht="14.5" customHeight="1" x14ac:dyDescent="0.35">
      <c r="A3641" s="354"/>
      <c r="B3641" s="354"/>
      <c r="C3641" s="354"/>
      <c r="D3641" s="354"/>
      <c r="E3641" s="354" t="s">
        <v>278</v>
      </c>
      <c r="F3641" s="355">
        <v>22.24</v>
      </c>
      <c r="G3641" s="354"/>
      <c r="H3641" s="460" t="s">
        <v>279</v>
      </c>
      <c r="I3641" s="460"/>
      <c r="J3641" s="355">
        <v>129.13999999999999</v>
      </c>
    </row>
    <row r="3642" spans="1:10" ht="15" thickBot="1" x14ac:dyDescent="0.4">
      <c r="A3642" s="333"/>
      <c r="B3642" s="333"/>
      <c r="C3642" s="333"/>
      <c r="D3642" s="333"/>
      <c r="E3642" s="333"/>
      <c r="F3642" s="333"/>
      <c r="G3642" s="333"/>
      <c r="H3642" s="335"/>
      <c r="I3642" s="333"/>
      <c r="J3642" s="334"/>
    </row>
    <row r="3643" spans="1:10" ht="15" thickTop="1" x14ac:dyDescent="0.35">
      <c r="A3643" s="332"/>
      <c r="B3643" s="332"/>
      <c r="C3643" s="332"/>
      <c r="D3643" s="332"/>
      <c r="E3643" s="332"/>
      <c r="F3643" s="332"/>
      <c r="G3643" s="332"/>
      <c r="H3643" s="332"/>
      <c r="I3643" s="332"/>
      <c r="J3643" s="332"/>
    </row>
    <row r="3644" spans="1:10" x14ac:dyDescent="0.35">
      <c r="A3644" s="298" t="s">
        <v>1338</v>
      </c>
      <c r="B3644" s="300" t="s">
        <v>3</v>
      </c>
      <c r="C3644" s="298" t="s">
        <v>4</v>
      </c>
      <c r="D3644" s="298" t="s">
        <v>5</v>
      </c>
      <c r="E3644" s="461" t="s">
        <v>249</v>
      </c>
      <c r="F3644" s="461"/>
      <c r="G3644" s="299" t="s">
        <v>6</v>
      </c>
      <c r="H3644" s="300" t="s">
        <v>7</v>
      </c>
      <c r="I3644" s="300" t="s">
        <v>8</v>
      </c>
      <c r="J3644" s="300" t="s">
        <v>10</v>
      </c>
    </row>
    <row r="3645" spans="1:10" ht="37.5" x14ac:dyDescent="0.35">
      <c r="A3645" s="301" t="s">
        <v>246</v>
      </c>
      <c r="B3645" s="303" t="s">
        <v>1339</v>
      </c>
      <c r="C3645" s="301" t="s">
        <v>214</v>
      </c>
      <c r="D3645" s="301" t="s">
        <v>1340</v>
      </c>
      <c r="E3645" s="462" t="s">
        <v>280</v>
      </c>
      <c r="F3645" s="462"/>
      <c r="G3645" s="302" t="s">
        <v>226</v>
      </c>
      <c r="H3645" s="305">
        <v>1</v>
      </c>
      <c r="I3645" s="304">
        <v>178.22</v>
      </c>
      <c r="J3645" s="304">
        <v>178.22</v>
      </c>
    </row>
    <row r="3646" spans="1:10" ht="25" x14ac:dyDescent="0.35">
      <c r="A3646" s="306" t="s">
        <v>251</v>
      </c>
      <c r="B3646" s="308" t="s">
        <v>1558</v>
      </c>
      <c r="C3646" s="306" t="s">
        <v>200</v>
      </c>
      <c r="D3646" s="306" t="s">
        <v>1559</v>
      </c>
      <c r="E3646" s="465" t="s">
        <v>254</v>
      </c>
      <c r="F3646" s="465"/>
      <c r="G3646" s="307" t="s">
        <v>201</v>
      </c>
      <c r="H3646" s="310">
        <v>0.5</v>
      </c>
      <c r="I3646" s="309">
        <v>34.78</v>
      </c>
      <c r="J3646" s="309">
        <v>17.39</v>
      </c>
    </row>
    <row r="3647" spans="1:10" ht="25" x14ac:dyDescent="0.35">
      <c r="A3647" s="306" t="s">
        <v>251</v>
      </c>
      <c r="B3647" s="308" t="s">
        <v>256</v>
      </c>
      <c r="C3647" s="306" t="s">
        <v>200</v>
      </c>
      <c r="D3647" s="306" t="s">
        <v>247</v>
      </c>
      <c r="E3647" s="465" t="s">
        <v>254</v>
      </c>
      <c r="F3647" s="465"/>
      <c r="G3647" s="307" t="s">
        <v>201</v>
      </c>
      <c r="H3647" s="310">
        <v>0.5</v>
      </c>
      <c r="I3647" s="309">
        <v>25.81</v>
      </c>
      <c r="J3647" s="309">
        <v>12.9</v>
      </c>
    </row>
    <row r="3648" spans="1:10" ht="37.5" x14ac:dyDescent="0.35">
      <c r="A3648" s="311" t="s">
        <v>260</v>
      </c>
      <c r="B3648" s="313" t="s">
        <v>2468</v>
      </c>
      <c r="C3648" s="311" t="s">
        <v>1803</v>
      </c>
      <c r="D3648" s="311" t="s">
        <v>2469</v>
      </c>
      <c r="E3648" s="463" t="s">
        <v>263</v>
      </c>
      <c r="F3648" s="463"/>
      <c r="G3648" s="312" t="s">
        <v>1834</v>
      </c>
      <c r="H3648" s="315">
        <v>1</v>
      </c>
      <c r="I3648" s="314">
        <v>147.93</v>
      </c>
      <c r="J3648" s="314">
        <v>147.93</v>
      </c>
    </row>
    <row r="3649" spans="1:10" x14ac:dyDescent="0.35">
      <c r="A3649" s="316"/>
      <c r="B3649" s="316"/>
      <c r="C3649" s="316"/>
      <c r="D3649" s="316"/>
      <c r="E3649" s="316" t="s">
        <v>275</v>
      </c>
      <c r="F3649" s="317">
        <v>20.78</v>
      </c>
      <c r="G3649" s="316" t="s">
        <v>276</v>
      </c>
      <c r="H3649" s="317">
        <v>0</v>
      </c>
      <c r="I3649" s="316" t="s">
        <v>277</v>
      </c>
      <c r="J3649" s="317">
        <v>20.78</v>
      </c>
    </row>
    <row r="3650" spans="1:10" x14ac:dyDescent="0.35">
      <c r="A3650" s="316"/>
      <c r="B3650" s="316"/>
      <c r="C3650" s="316"/>
      <c r="D3650" s="316"/>
      <c r="E3650" s="316" t="s">
        <v>278</v>
      </c>
      <c r="F3650" s="317">
        <v>37.08</v>
      </c>
      <c r="G3650" s="316"/>
      <c r="H3650" s="464" t="s">
        <v>279</v>
      </c>
      <c r="I3650" s="464"/>
      <c r="J3650" s="317">
        <v>215.3</v>
      </c>
    </row>
    <row r="3651" spans="1:10" ht="15" thickBot="1" x14ac:dyDescent="0.4">
      <c r="A3651" s="333"/>
      <c r="B3651" s="333"/>
      <c r="C3651" s="333"/>
      <c r="D3651" s="333"/>
      <c r="E3651" s="333"/>
      <c r="F3651" s="333"/>
      <c r="G3651" s="333"/>
      <c r="H3651" s="335"/>
      <c r="I3651" s="333"/>
      <c r="J3651" s="334"/>
    </row>
    <row r="3652" spans="1:10" ht="15" thickTop="1" x14ac:dyDescent="0.35">
      <c r="A3652" s="332"/>
      <c r="B3652" s="332"/>
      <c r="C3652" s="332"/>
      <c r="D3652" s="332"/>
      <c r="E3652" s="332"/>
      <c r="F3652" s="332"/>
      <c r="G3652" s="332"/>
      <c r="H3652" s="332"/>
      <c r="I3652" s="332"/>
      <c r="J3652" s="332"/>
    </row>
    <row r="3653" spans="1:10" x14ac:dyDescent="0.35">
      <c r="A3653" s="341" t="s">
        <v>1341</v>
      </c>
      <c r="B3653" s="342" t="s">
        <v>3</v>
      </c>
      <c r="C3653" s="341" t="s">
        <v>4</v>
      </c>
      <c r="D3653" s="341" t="s">
        <v>5</v>
      </c>
      <c r="E3653" s="457" t="s">
        <v>249</v>
      </c>
      <c r="F3653" s="457"/>
      <c r="G3653" s="343" t="s">
        <v>6</v>
      </c>
      <c r="H3653" s="342" t="s">
        <v>7</v>
      </c>
      <c r="I3653" s="342" t="s">
        <v>8</v>
      </c>
      <c r="J3653" s="342" t="s">
        <v>10</v>
      </c>
    </row>
    <row r="3654" spans="1:10" ht="26.5" customHeight="1" x14ac:dyDescent="0.35">
      <c r="A3654" s="344" t="s">
        <v>246</v>
      </c>
      <c r="B3654" s="345" t="s">
        <v>1336</v>
      </c>
      <c r="C3654" s="344" t="s">
        <v>214</v>
      </c>
      <c r="D3654" s="344" t="s">
        <v>1337</v>
      </c>
      <c r="E3654" s="458" t="s">
        <v>280</v>
      </c>
      <c r="F3654" s="458"/>
      <c r="G3654" s="346" t="s">
        <v>208</v>
      </c>
      <c r="H3654" s="347">
        <v>1</v>
      </c>
      <c r="I3654" s="348">
        <v>106.9</v>
      </c>
      <c r="J3654" s="348">
        <v>106.9</v>
      </c>
    </row>
    <row r="3655" spans="1:10" ht="26.5" customHeight="1" x14ac:dyDescent="0.35">
      <c r="A3655" s="349" t="s">
        <v>251</v>
      </c>
      <c r="B3655" s="350" t="s">
        <v>1558</v>
      </c>
      <c r="C3655" s="349" t="s">
        <v>200</v>
      </c>
      <c r="D3655" s="349" t="s">
        <v>1559</v>
      </c>
      <c r="E3655" s="459" t="s">
        <v>254</v>
      </c>
      <c r="F3655" s="459"/>
      <c r="G3655" s="351" t="s">
        <v>201</v>
      </c>
      <c r="H3655" s="352">
        <v>0.8</v>
      </c>
      <c r="I3655" s="353">
        <v>34.78</v>
      </c>
      <c r="J3655" s="353">
        <v>27.82</v>
      </c>
    </row>
    <row r="3656" spans="1:10" ht="26.5" customHeight="1" x14ac:dyDescent="0.35">
      <c r="A3656" s="349" t="s">
        <v>251</v>
      </c>
      <c r="B3656" s="350" t="s">
        <v>1560</v>
      </c>
      <c r="C3656" s="349" t="s">
        <v>200</v>
      </c>
      <c r="D3656" s="349" t="s">
        <v>1561</v>
      </c>
      <c r="E3656" s="459" t="s">
        <v>254</v>
      </c>
      <c r="F3656" s="459"/>
      <c r="G3656" s="351" t="s">
        <v>201</v>
      </c>
      <c r="H3656" s="352">
        <v>0.8</v>
      </c>
      <c r="I3656" s="353">
        <v>27.11</v>
      </c>
      <c r="J3656" s="353">
        <v>21.68</v>
      </c>
    </row>
    <row r="3657" spans="1:10" ht="37.5" x14ac:dyDescent="0.35">
      <c r="A3657" s="356" t="s">
        <v>260</v>
      </c>
      <c r="B3657" s="357" t="s">
        <v>3077</v>
      </c>
      <c r="C3657" s="356" t="s">
        <v>200</v>
      </c>
      <c r="D3657" s="356" t="s">
        <v>3078</v>
      </c>
      <c r="E3657" s="475" t="s">
        <v>263</v>
      </c>
      <c r="F3657" s="475"/>
      <c r="G3657" s="358" t="s">
        <v>208</v>
      </c>
      <c r="H3657" s="359">
        <v>1.05</v>
      </c>
      <c r="I3657" s="360">
        <v>54.67</v>
      </c>
      <c r="J3657" s="360">
        <v>57.403500000000001</v>
      </c>
    </row>
    <row r="3658" spans="1:10" x14ac:dyDescent="0.35">
      <c r="A3658" s="354"/>
      <c r="B3658" s="354"/>
      <c r="C3658" s="354"/>
      <c r="D3658" s="354"/>
      <c r="E3658" s="354" t="s">
        <v>275</v>
      </c>
      <c r="F3658" s="355">
        <v>34.159999999999997</v>
      </c>
      <c r="G3658" s="354" t="s">
        <v>276</v>
      </c>
      <c r="H3658" s="355">
        <v>0</v>
      </c>
      <c r="I3658" s="354" t="s">
        <v>277</v>
      </c>
      <c r="J3658" s="355">
        <v>34.159999999999997</v>
      </c>
    </row>
    <row r="3659" spans="1:10" ht="14.5" customHeight="1" x14ac:dyDescent="0.35">
      <c r="A3659" s="354"/>
      <c r="B3659" s="354"/>
      <c r="C3659" s="354"/>
      <c r="D3659" s="354"/>
      <c r="E3659" s="354" t="s">
        <v>278</v>
      </c>
      <c r="F3659" s="355">
        <v>22.24</v>
      </c>
      <c r="G3659" s="354"/>
      <c r="H3659" s="460" t="s">
        <v>279</v>
      </c>
      <c r="I3659" s="460"/>
      <c r="J3659" s="355">
        <v>129.13999999999999</v>
      </c>
    </row>
    <row r="3660" spans="1:10" ht="15" thickBot="1" x14ac:dyDescent="0.4">
      <c r="A3660" s="333"/>
      <c r="B3660" s="333"/>
      <c r="C3660" s="333"/>
      <c r="D3660" s="333"/>
      <c r="E3660" s="333"/>
      <c r="F3660" s="333"/>
      <c r="G3660" s="333"/>
      <c r="H3660" s="335"/>
      <c r="I3660" s="333"/>
      <c r="J3660" s="334"/>
    </row>
    <row r="3661" spans="1:10" ht="15" thickTop="1" x14ac:dyDescent="0.35">
      <c r="A3661" s="332"/>
      <c r="B3661" s="332"/>
      <c r="C3661" s="332"/>
      <c r="D3661" s="332"/>
      <c r="E3661" s="332"/>
      <c r="F3661" s="332"/>
      <c r="G3661" s="332"/>
      <c r="H3661" s="332"/>
      <c r="I3661" s="332"/>
      <c r="J3661" s="332"/>
    </row>
    <row r="3662" spans="1:10" x14ac:dyDescent="0.35">
      <c r="A3662" s="298" t="s">
        <v>1342</v>
      </c>
      <c r="B3662" s="300" t="s">
        <v>3</v>
      </c>
      <c r="C3662" s="298" t="s">
        <v>4</v>
      </c>
      <c r="D3662" s="298" t="s">
        <v>5</v>
      </c>
      <c r="E3662" s="461" t="s">
        <v>249</v>
      </c>
      <c r="F3662" s="461"/>
      <c r="G3662" s="299" t="s">
        <v>6</v>
      </c>
      <c r="H3662" s="300" t="s">
        <v>7</v>
      </c>
      <c r="I3662" s="300" t="s">
        <v>8</v>
      </c>
      <c r="J3662" s="300" t="s">
        <v>10</v>
      </c>
    </row>
    <row r="3663" spans="1:10" ht="25" x14ac:dyDescent="0.35">
      <c r="A3663" s="301" t="s">
        <v>246</v>
      </c>
      <c r="B3663" s="303" t="s">
        <v>1343</v>
      </c>
      <c r="C3663" s="301" t="s">
        <v>214</v>
      </c>
      <c r="D3663" s="301" t="s">
        <v>1344</v>
      </c>
      <c r="E3663" s="462" t="s">
        <v>280</v>
      </c>
      <c r="F3663" s="462"/>
      <c r="G3663" s="302" t="s">
        <v>226</v>
      </c>
      <c r="H3663" s="305">
        <v>1</v>
      </c>
      <c r="I3663" s="304">
        <v>15.53</v>
      </c>
      <c r="J3663" s="304">
        <v>15.53</v>
      </c>
    </row>
    <row r="3664" spans="1:10" ht="25" x14ac:dyDescent="0.35">
      <c r="A3664" s="306" t="s">
        <v>251</v>
      </c>
      <c r="B3664" s="308" t="s">
        <v>1558</v>
      </c>
      <c r="C3664" s="306" t="s">
        <v>200</v>
      </c>
      <c r="D3664" s="306" t="s">
        <v>1559</v>
      </c>
      <c r="E3664" s="465" t="s">
        <v>254</v>
      </c>
      <c r="F3664" s="465"/>
      <c r="G3664" s="307" t="s">
        <v>201</v>
      </c>
      <c r="H3664" s="310">
        <v>0.15</v>
      </c>
      <c r="I3664" s="309">
        <v>34.78</v>
      </c>
      <c r="J3664" s="309">
        <v>5.21</v>
      </c>
    </row>
    <row r="3665" spans="1:10" ht="25" x14ac:dyDescent="0.35">
      <c r="A3665" s="306" t="s">
        <v>251</v>
      </c>
      <c r="B3665" s="308" t="s">
        <v>256</v>
      </c>
      <c r="C3665" s="306" t="s">
        <v>200</v>
      </c>
      <c r="D3665" s="306" t="s">
        <v>247</v>
      </c>
      <c r="E3665" s="465" t="s">
        <v>254</v>
      </c>
      <c r="F3665" s="465"/>
      <c r="G3665" s="307" t="s">
        <v>201</v>
      </c>
      <c r="H3665" s="310">
        <v>0.15</v>
      </c>
      <c r="I3665" s="309">
        <v>25.81</v>
      </c>
      <c r="J3665" s="309">
        <v>3.87</v>
      </c>
    </row>
    <row r="3666" spans="1:10" ht="25" x14ac:dyDescent="0.35">
      <c r="A3666" s="311" t="s">
        <v>260</v>
      </c>
      <c r="B3666" s="313" t="s">
        <v>2470</v>
      </c>
      <c r="C3666" s="311" t="s">
        <v>1803</v>
      </c>
      <c r="D3666" s="311" t="s">
        <v>2471</v>
      </c>
      <c r="E3666" s="463" t="s">
        <v>263</v>
      </c>
      <c r="F3666" s="463"/>
      <c r="G3666" s="312" t="s">
        <v>1834</v>
      </c>
      <c r="H3666" s="315">
        <v>1</v>
      </c>
      <c r="I3666" s="314">
        <v>6.45</v>
      </c>
      <c r="J3666" s="314">
        <v>6.45</v>
      </c>
    </row>
    <row r="3667" spans="1:10" x14ac:dyDescent="0.35">
      <c r="A3667" s="316"/>
      <c r="B3667" s="316"/>
      <c r="C3667" s="316"/>
      <c r="D3667" s="316"/>
      <c r="E3667" s="316" t="s">
        <v>275</v>
      </c>
      <c r="F3667" s="317">
        <v>6.22</v>
      </c>
      <c r="G3667" s="316" t="s">
        <v>276</v>
      </c>
      <c r="H3667" s="317">
        <v>0</v>
      </c>
      <c r="I3667" s="316" t="s">
        <v>277</v>
      </c>
      <c r="J3667" s="317">
        <v>6.22</v>
      </c>
    </row>
    <row r="3668" spans="1:10" x14ac:dyDescent="0.35">
      <c r="A3668" s="316"/>
      <c r="B3668" s="316"/>
      <c r="C3668" s="316"/>
      <c r="D3668" s="316"/>
      <c r="E3668" s="316" t="s">
        <v>278</v>
      </c>
      <c r="F3668" s="317">
        <v>3.23</v>
      </c>
      <c r="G3668" s="316"/>
      <c r="H3668" s="464" t="s">
        <v>279</v>
      </c>
      <c r="I3668" s="464"/>
      <c r="J3668" s="317">
        <v>18.760000000000002</v>
      </c>
    </row>
    <row r="3669" spans="1:10" ht="15" thickBot="1" x14ac:dyDescent="0.4">
      <c r="A3669" s="333"/>
      <c r="B3669" s="333"/>
      <c r="C3669" s="333"/>
      <c r="D3669" s="333"/>
      <c r="E3669" s="333"/>
      <c r="F3669" s="333"/>
      <c r="G3669" s="333"/>
      <c r="H3669" s="335"/>
      <c r="I3669" s="333"/>
      <c r="J3669" s="334"/>
    </row>
    <row r="3670" spans="1:10" ht="15" thickTop="1" x14ac:dyDescent="0.35">
      <c r="A3670" s="332"/>
      <c r="B3670" s="332"/>
      <c r="C3670" s="332"/>
      <c r="D3670" s="332"/>
      <c r="E3670" s="332"/>
      <c r="F3670" s="332"/>
      <c r="G3670" s="332"/>
      <c r="H3670" s="332"/>
      <c r="I3670" s="332"/>
      <c r="J3670" s="332"/>
    </row>
    <row r="3671" spans="1:10" x14ac:dyDescent="0.35">
      <c r="A3671" s="298" t="s">
        <v>1345</v>
      </c>
      <c r="B3671" s="300" t="s">
        <v>3</v>
      </c>
      <c r="C3671" s="298" t="s">
        <v>4</v>
      </c>
      <c r="D3671" s="298" t="s">
        <v>5</v>
      </c>
      <c r="E3671" s="461" t="s">
        <v>249</v>
      </c>
      <c r="F3671" s="461"/>
      <c r="G3671" s="299" t="s">
        <v>6</v>
      </c>
      <c r="H3671" s="300" t="s">
        <v>7</v>
      </c>
      <c r="I3671" s="300" t="s">
        <v>8</v>
      </c>
      <c r="J3671" s="300" t="s">
        <v>10</v>
      </c>
    </row>
    <row r="3672" spans="1:10" ht="37.5" x14ac:dyDescent="0.35">
      <c r="A3672" s="301" t="s">
        <v>246</v>
      </c>
      <c r="B3672" s="303" t="s">
        <v>1346</v>
      </c>
      <c r="C3672" s="301" t="s">
        <v>200</v>
      </c>
      <c r="D3672" s="301" t="s">
        <v>1347</v>
      </c>
      <c r="E3672" s="462" t="s">
        <v>1620</v>
      </c>
      <c r="F3672" s="462"/>
      <c r="G3672" s="302" t="s">
        <v>226</v>
      </c>
      <c r="H3672" s="305">
        <v>1</v>
      </c>
      <c r="I3672" s="304">
        <v>69.92</v>
      </c>
      <c r="J3672" s="304">
        <v>69.92</v>
      </c>
    </row>
    <row r="3673" spans="1:10" ht="25" x14ac:dyDescent="0.35">
      <c r="A3673" s="306" t="s">
        <v>251</v>
      </c>
      <c r="B3673" s="308" t="s">
        <v>1560</v>
      </c>
      <c r="C3673" s="306" t="s">
        <v>200</v>
      </c>
      <c r="D3673" s="306" t="s">
        <v>1561</v>
      </c>
      <c r="E3673" s="465" t="s">
        <v>254</v>
      </c>
      <c r="F3673" s="465"/>
      <c r="G3673" s="307" t="s">
        <v>201</v>
      </c>
      <c r="H3673" s="310">
        <v>6.7199999999999996E-2</v>
      </c>
      <c r="I3673" s="309">
        <v>27.11</v>
      </c>
      <c r="J3673" s="309">
        <v>1.82</v>
      </c>
    </row>
    <row r="3674" spans="1:10" ht="25" x14ac:dyDescent="0.35">
      <c r="A3674" s="306" t="s">
        <v>251</v>
      </c>
      <c r="B3674" s="308" t="s">
        <v>1558</v>
      </c>
      <c r="C3674" s="306" t="s">
        <v>200</v>
      </c>
      <c r="D3674" s="306" t="s">
        <v>1559</v>
      </c>
      <c r="E3674" s="465" t="s">
        <v>254</v>
      </c>
      <c r="F3674" s="465"/>
      <c r="G3674" s="307" t="s">
        <v>201</v>
      </c>
      <c r="H3674" s="310">
        <v>0.33600000000000002</v>
      </c>
      <c r="I3674" s="309">
        <v>34.78</v>
      </c>
      <c r="J3674" s="309">
        <v>11.68</v>
      </c>
    </row>
    <row r="3675" spans="1:10" ht="50" x14ac:dyDescent="0.35">
      <c r="A3675" s="311" t="s">
        <v>260</v>
      </c>
      <c r="B3675" s="313" t="s">
        <v>1652</v>
      </c>
      <c r="C3675" s="311" t="s">
        <v>200</v>
      </c>
      <c r="D3675" s="311" t="s">
        <v>1653</v>
      </c>
      <c r="E3675" s="463" t="s">
        <v>263</v>
      </c>
      <c r="F3675" s="463"/>
      <c r="G3675" s="312" t="s">
        <v>226</v>
      </c>
      <c r="H3675" s="315">
        <v>2</v>
      </c>
      <c r="I3675" s="314">
        <v>1.38</v>
      </c>
      <c r="J3675" s="314">
        <v>2.76</v>
      </c>
    </row>
    <row r="3676" spans="1:10" x14ac:dyDescent="0.35">
      <c r="A3676" s="311" t="s">
        <v>260</v>
      </c>
      <c r="B3676" s="313" t="s">
        <v>1660</v>
      </c>
      <c r="C3676" s="311" t="s">
        <v>200</v>
      </c>
      <c r="D3676" s="311" t="s">
        <v>1661</v>
      </c>
      <c r="E3676" s="463" t="s">
        <v>263</v>
      </c>
      <c r="F3676" s="463"/>
      <c r="G3676" s="312" t="s">
        <v>226</v>
      </c>
      <c r="H3676" s="315">
        <v>2</v>
      </c>
      <c r="I3676" s="314">
        <v>0.3</v>
      </c>
      <c r="J3676" s="314">
        <v>0.6</v>
      </c>
    </row>
    <row r="3677" spans="1:10" x14ac:dyDescent="0.35">
      <c r="A3677" s="311" t="s">
        <v>260</v>
      </c>
      <c r="B3677" s="313" t="s">
        <v>1646</v>
      </c>
      <c r="C3677" s="311" t="s">
        <v>200</v>
      </c>
      <c r="D3677" s="311" t="s">
        <v>1647</v>
      </c>
      <c r="E3677" s="463" t="s">
        <v>263</v>
      </c>
      <c r="F3677" s="463"/>
      <c r="G3677" s="312" t="s">
        <v>208</v>
      </c>
      <c r="H3677" s="315">
        <v>0.16639999999999999</v>
      </c>
      <c r="I3677" s="314">
        <v>5.38</v>
      </c>
      <c r="J3677" s="314">
        <v>0.89523200000000003</v>
      </c>
    </row>
    <row r="3678" spans="1:10" ht="37.5" x14ac:dyDescent="0.35">
      <c r="A3678" s="311" t="s">
        <v>260</v>
      </c>
      <c r="B3678" s="313" t="s">
        <v>2472</v>
      </c>
      <c r="C3678" s="311" t="s">
        <v>200</v>
      </c>
      <c r="D3678" s="311" t="s">
        <v>2473</v>
      </c>
      <c r="E3678" s="463" t="s">
        <v>263</v>
      </c>
      <c r="F3678" s="463"/>
      <c r="G3678" s="312" t="s">
        <v>226</v>
      </c>
      <c r="H3678" s="315">
        <v>1</v>
      </c>
      <c r="I3678" s="314">
        <v>52.17</v>
      </c>
      <c r="J3678" s="314">
        <v>52.17</v>
      </c>
    </row>
    <row r="3679" spans="1:10" x14ac:dyDescent="0.35">
      <c r="A3679" s="316"/>
      <c r="B3679" s="316"/>
      <c r="C3679" s="316"/>
      <c r="D3679" s="316"/>
      <c r="E3679" s="316" t="s">
        <v>275</v>
      </c>
      <c r="F3679" s="317">
        <v>9.6300000000000008</v>
      </c>
      <c r="G3679" s="316" t="s">
        <v>276</v>
      </c>
      <c r="H3679" s="317">
        <v>0</v>
      </c>
      <c r="I3679" s="316" t="s">
        <v>277</v>
      </c>
      <c r="J3679" s="317">
        <v>9.6300000000000008</v>
      </c>
    </row>
    <row r="3680" spans="1:10" x14ac:dyDescent="0.35">
      <c r="A3680" s="316"/>
      <c r="B3680" s="316"/>
      <c r="C3680" s="316"/>
      <c r="D3680" s="316"/>
      <c r="E3680" s="316" t="s">
        <v>278</v>
      </c>
      <c r="F3680" s="317">
        <v>14.55</v>
      </c>
      <c r="G3680" s="316"/>
      <c r="H3680" s="464" t="s">
        <v>279</v>
      </c>
      <c r="I3680" s="464"/>
      <c r="J3680" s="317">
        <v>84.47</v>
      </c>
    </row>
    <row r="3681" spans="1:10" ht="15" thickBot="1" x14ac:dyDescent="0.4">
      <c r="A3681" s="333"/>
      <c r="B3681" s="333"/>
      <c r="C3681" s="333"/>
      <c r="D3681" s="333"/>
      <c r="E3681" s="333"/>
      <c r="F3681" s="333"/>
      <c r="G3681" s="333"/>
      <c r="H3681" s="335"/>
      <c r="I3681" s="333"/>
      <c r="J3681" s="334"/>
    </row>
    <row r="3682" spans="1:10" ht="15" thickTop="1" x14ac:dyDescent="0.35">
      <c r="A3682" s="332"/>
      <c r="B3682" s="332"/>
      <c r="C3682" s="332"/>
      <c r="D3682" s="332"/>
      <c r="E3682" s="332"/>
      <c r="F3682" s="332"/>
      <c r="G3682" s="332"/>
      <c r="H3682" s="332"/>
      <c r="I3682" s="332"/>
      <c r="J3682" s="332"/>
    </row>
    <row r="3683" spans="1:10" x14ac:dyDescent="0.35">
      <c r="A3683" s="298" t="s">
        <v>1348</v>
      </c>
      <c r="B3683" s="300" t="s">
        <v>3</v>
      </c>
      <c r="C3683" s="298" t="s">
        <v>4</v>
      </c>
      <c r="D3683" s="298" t="s">
        <v>5</v>
      </c>
      <c r="E3683" s="461" t="s">
        <v>249</v>
      </c>
      <c r="F3683" s="461"/>
      <c r="G3683" s="299" t="s">
        <v>6</v>
      </c>
      <c r="H3683" s="300" t="s">
        <v>7</v>
      </c>
      <c r="I3683" s="300" t="s">
        <v>8</v>
      </c>
      <c r="J3683" s="300" t="s">
        <v>10</v>
      </c>
    </row>
    <row r="3684" spans="1:10" ht="37.5" x14ac:dyDescent="0.35">
      <c r="A3684" s="301" t="s">
        <v>246</v>
      </c>
      <c r="B3684" s="303" t="s">
        <v>1349</v>
      </c>
      <c r="C3684" s="301" t="s">
        <v>200</v>
      </c>
      <c r="D3684" s="301" t="s">
        <v>1350</v>
      </c>
      <c r="E3684" s="462" t="s">
        <v>1634</v>
      </c>
      <c r="F3684" s="462"/>
      <c r="G3684" s="302" t="s">
        <v>226</v>
      </c>
      <c r="H3684" s="305">
        <v>1</v>
      </c>
      <c r="I3684" s="304">
        <v>8456.92</v>
      </c>
      <c r="J3684" s="304">
        <v>8456.92</v>
      </c>
    </row>
    <row r="3685" spans="1:10" ht="25" x14ac:dyDescent="0.35">
      <c r="A3685" s="306" t="s">
        <v>251</v>
      </c>
      <c r="B3685" s="308" t="s">
        <v>1558</v>
      </c>
      <c r="C3685" s="306" t="s">
        <v>200</v>
      </c>
      <c r="D3685" s="306" t="s">
        <v>1559</v>
      </c>
      <c r="E3685" s="465" t="s">
        <v>254</v>
      </c>
      <c r="F3685" s="465"/>
      <c r="G3685" s="307" t="s">
        <v>201</v>
      </c>
      <c r="H3685" s="310">
        <v>6.9638</v>
      </c>
      <c r="I3685" s="309">
        <v>34.78</v>
      </c>
      <c r="J3685" s="309">
        <v>242.2</v>
      </c>
    </row>
    <row r="3686" spans="1:10" ht="25" x14ac:dyDescent="0.35">
      <c r="A3686" s="306" t="s">
        <v>251</v>
      </c>
      <c r="B3686" s="308" t="s">
        <v>1560</v>
      </c>
      <c r="C3686" s="306" t="s">
        <v>200</v>
      </c>
      <c r="D3686" s="306" t="s">
        <v>1561</v>
      </c>
      <c r="E3686" s="465" t="s">
        <v>254</v>
      </c>
      <c r="F3686" s="465"/>
      <c r="G3686" s="307" t="s">
        <v>201</v>
      </c>
      <c r="H3686" s="310">
        <v>6.9638</v>
      </c>
      <c r="I3686" s="309">
        <v>27.11</v>
      </c>
      <c r="J3686" s="309">
        <v>188.78</v>
      </c>
    </row>
    <row r="3687" spans="1:10" ht="62.5" x14ac:dyDescent="0.35">
      <c r="A3687" s="311" t="s">
        <v>260</v>
      </c>
      <c r="B3687" s="313" t="s">
        <v>2474</v>
      </c>
      <c r="C3687" s="311" t="s">
        <v>200</v>
      </c>
      <c r="D3687" s="311" t="s">
        <v>2475</v>
      </c>
      <c r="E3687" s="463" t="s">
        <v>263</v>
      </c>
      <c r="F3687" s="463"/>
      <c r="G3687" s="312" t="s">
        <v>226</v>
      </c>
      <c r="H3687" s="315">
        <v>1</v>
      </c>
      <c r="I3687" s="314">
        <v>8025.94</v>
      </c>
      <c r="J3687" s="314">
        <v>8025.94</v>
      </c>
    </row>
    <row r="3688" spans="1:10" x14ac:dyDescent="0.35">
      <c r="A3688" s="316"/>
      <c r="B3688" s="316"/>
      <c r="C3688" s="316"/>
      <c r="D3688" s="316"/>
      <c r="E3688" s="316" t="s">
        <v>275</v>
      </c>
      <c r="F3688" s="317">
        <v>297.41000000000003</v>
      </c>
      <c r="G3688" s="316" t="s">
        <v>276</v>
      </c>
      <c r="H3688" s="317">
        <v>0</v>
      </c>
      <c r="I3688" s="316" t="s">
        <v>277</v>
      </c>
      <c r="J3688" s="317">
        <v>297.41000000000003</v>
      </c>
    </row>
    <row r="3689" spans="1:10" x14ac:dyDescent="0.35">
      <c r="A3689" s="316"/>
      <c r="B3689" s="316"/>
      <c r="C3689" s="316"/>
      <c r="D3689" s="316"/>
      <c r="E3689" s="316" t="s">
        <v>278</v>
      </c>
      <c r="F3689" s="317">
        <v>1759.88</v>
      </c>
      <c r="G3689" s="316"/>
      <c r="H3689" s="464" t="s">
        <v>279</v>
      </c>
      <c r="I3689" s="464"/>
      <c r="J3689" s="317">
        <v>10216.799999999999</v>
      </c>
    </row>
    <row r="3690" spans="1:10" ht="15" thickBot="1" x14ac:dyDescent="0.4">
      <c r="A3690" s="333"/>
      <c r="B3690" s="333"/>
      <c r="C3690" s="333"/>
      <c r="D3690" s="333"/>
      <c r="E3690" s="333"/>
      <c r="F3690" s="333"/>
      <c r="G3690" s="333"/>
      <c r="H3690" s="335"/>
      <c r="I3690" s="333"/>
      <c r="J3690" s="334"/>
    </row>
    <row r="3691" spans="1:10" ht="15" thickTop="1" x14ac:dyDescent="0.35">
      <c r="A3691" s="332"/>
      <c r="B3691" s="332"/>
      <c r="C3691" s="332"/>
      <c r="D3691" s="332"/>
      <c r="E3691" s="332"/>
      <c r="F3691" s="332"/>
      <c r="G3691" s="332"/>
      <c r="H3691" s="332"/>
      <c r="I3691" s="332"/>
      <c r="J3691" s="332"/>
    </row>
    <row r="3692" spans="1:10" x14ac:dyDescent="0.35">
      <c r="A3692" s="298" t="s">
        <v>1351</v>
      </c>
      <c r="B3692" s="300" t="s">
        <v>3</v>
      </c>
      <c r="C3692" s="298" t="s">
        <v>4</v>
      </c>
      <c r="D3692" s="298" t="s">
        <v>5</v>
      </c>
      <c r="E3692" s="461" t="s">
        <v>249</v>
      </c>
      <c r="F3692" s="461"/>
      <c r="G3692" s="299" t="s">
        <v>6</v>
      </c>
      <c r="H3692" s="300" t="s">
        <v>7</v>
      </c>
      <c r="I3692" s="300" t="s">
        <v>8</v>
      </c>
      <c r="J3692" s="300" t="s">
        <v>10</v>
      </c>
    </row>
    <row r="3693" spans="1:10" ht="50" x14ac:dyDescent="0.35">
      <c r="A3693" s="301" t="s">
        <v>246</v>
      </c>
      <c r="B3693" s="303" t="s">
        <v>1352</v>
      </c>
      <c r="C3693" s="301" t="s">
        <v>214</v>
      </c>
      <c r="D3693" s="301" t="s">
        <v>1353</v>
      </c>
      <c r="E3693" s="462" t="s">
        <v>2376</v>
      </c>
      <c r="F3693" s="462"/>
      <c r="G3693" s="302" t="s">
        <v>226</v>
      </c>
      <c r="H3693" s="305">
        <v>1</v>
      </c>
      <c r="I3693" s="304">
        <v>2609.84</v>
      </c>
      <c r="J3693" s="304">
        <v>2609.84</v>
      </c>
    </row>
    <row r="3694" spans="1:10" ht="25" x14ac:dyDescent="0.35">
      <c r="A3694" s="306" t="s">
        <v>251</v>
      </c>
      <c r="B3694" s="308" t="s">
        <v>1558</v>
      </c>
      <c r="C3694" s="306" t="s">
        <v>200</v>
      </c>
      <c r="D3694" s="306" t="s">
        <v>1559</v>
      </c>
      <c r="E3694" s="465" t="s">
        <v>254</v>
      </c>
      <c r="F3694" s="465"/>
      <c r="G3694" s="307" t="s">
        <v>201</v>
      </c>
      <c r="H3694" s="310">
        <v>14</v>
      </c>
      <c r="I3694" s="309">
        <v>34.78</v>
      </c>
      <c r="J3694" s="309">
        <v>486.92</v>
      </c>
    </row>
    <row r="3695" spans="1:10" ht="25" x14ac:dyDescent="0.35">
      <c r="A3695" s="306" t="s">
        <v>251</v>
      </c>
      <c r="B3695" s="308" t="s">
        <v>255</v>
      </c>
      <c r="C3695" s="306" t="s">
        <v>200</v>
      </c>
      <c r="D3695" s="306" t="s">
        <v>248</v>
      </c>
      <c r="E3695" s="465" t="s">
        <v>254</v>
      </c>
      <c r="F3695" s="465"/>
      <c r="G3695" s="307" t="s">
        <v>201</v>
      </c>
      <c r="H3695" s="310">
        <v>3.5</v>
      </c>
      <c r="I3695" s="309">
        <v>34.28</v>
      </c>
      <c r="J3695" s="309">
        <v>119.98</v>
      </c>
    </row>
    <row r="3696" spans="1:10" ht="25" x14ac:dyDescent="0.35">
      <c r="A3696" s="306" t="s">
        <v>251</v>
      </c>
      <c r="B3696" s="308" t="s">
        <v>256</v>
      </c>
      <c r="C3696" s="306" t="s">
        <v>200</v>
      </c>
      <c r="D3696" s="306" t="s">
        <v>247</v>
      </c>
      <c r="E3696" s="465" t="s">
        <v>254</v>
      </c>
      <c r="F3696" s="465"/>
      <c r="G3696" s="307" t="s">
        <v>201</v>
      </c>
      <c r="H3696" s="310">
        <v>5.2</v>
      </c>
      <c r="I3696" s="309">
        <v>25.81</v>
      </c>
      <c r="J3696" s="309">
        <v>134.21</v>
      </c>
    </row>
    <row r="3697" spans="1:10" ht="62.5" x14ac:dyDescent="0.35">
      <c r="A3697" s="306" t="s">
        <v>251</v>
      </c>
      <c r="B3697" s="308" t="s">
        <v>2476</v>
      </c>
      <c r="C3697" s="306" t="s">
        <v>200</v>
      </c>
      <c r="D3697" s="306" t="s">
        <v>2477</v>
      </c>
      <c r="E3697" s="465" t="s">
        <v>1637</v>
      </c>
      <c r="F3697" s="465"/>
      <c r="G3697" s="307" t="s">
        <v>217</v>
      </c>
      <c r="H3697" s="310">
        <v>2.4E-2</v>
      </c>
      <c r="I3697" s="309">
        <v>780.76</v>
      </c>
      <c r="J3697" s="309">
        <v>18.73</v>
      </c>
    </row>
    <row r="3698" spans="1:10" ht="25" x14ac:dyDescent="0.35">
      <c r="A3698" s="311" t="s">
        <v>260</v>
      </c>
      <c r="B3698" s="313" t="s">
        <v>2478</v>
      </c>
      <c r="C3698" s="311" t="s">
        <v>1803</v>
      </c>
      <c r="D3698" s="311" t="s">
        <v>2479</v>
      </c>
      <c r="E3698" s="463" t="s">
        <v>263</v>
      </c>
      <c r="F3698" s="463"/>
      <c r="G3698" s="312" t="s">
        <v>1834</v>
      </c>
      <c r="H3698" s="315">
        <v>1</v>
      </c>
      <c r="I3698" s="314">
        <v>1850</v>
      </c>
      <c r="J3698" s="314">
        <v>1850</v>
      </c>
    </row>
    <row r="3699" spans="1:10" x14ac:dyDescent="0.35">
      <c r="A3699" s="316"/>
      <c r="B3699" s="316"/>
      <c r="C3699" s="316"/>
      <c r="D3699" s="316"/>
      <c r="E3699" s="316" t="s">
        <v>275</v>
      </c>
      <c r="F3699" s="317">
        <v>527.62</v>
      </c>
      <c r="G3699" s="316" t="s">
        <v>276</v>
      </c>
      <c r="H3699" s="317">
        <v>0</v>
      </c>
      <c r="I3699" s="316" t="s">
        <v>277</v>
      </c>
      <c r="J3699" s="317">
        <v>527.62</v>
      </c>
    </row>
    <row r="3700" spans="1:10" x14ac:dyDescent="0.35">
      <c r="A3700" s="316"/>
      <c r="B3700" s="316"/>
      <c r="C3700" s="316"/>
      <c r="D3700" s="316"/>
      <c r="E3700" s="316" t="s">
        <v>278</v>
      </c>
      <c r="F3700" s="317">
        <v>543.1</v>
      </c>
      <c r="G3700" s="316"/>
      <c r="H3700" s="464" t="s">
        <v>279</v>
      </c>
      <c r="I3700" s="464"/>
      <c r="J3700" s="317">
        <v>3152.94</v>
      </c>
    </row>
    <row r="3701" spans="1:10" ht="15" thickBot="1" x14ac:dyDescent="0.4">
      <c r="A3701" s="333"/>
      <c r="B3701" s="333"/>
      <c r="C3701" s="333"/>
      <c r="D3701" s="333"/>
      <c r="E3701" s="333"/>
      <c r="F3701" s="333"/>
      <c r="G3701" s="333"/>
      <c r="H3701" s="335"/>
      <c r="I3701" s="333"/>
      <c r="J3701" s="334"/>
    </row>
    <row r="3702" spans="1:10" ht="15" thickTop="1" x14ac:dyDescent="0.35">
      <c r="A3702" s="332"/>
      <c r="B3702" s="332"/>
      <c r="C3702" s="332"/>
      <c r="D3702" s="332"/>
      <c r="E3702" s="332"/>
      <c r="F3702" s="332"/>
      <c r="G3702" s="332"/>
      <c r="H3702" s="332"/>
      <c r="I3702" s="332"/>
      <c r="J3702" s="332"/>
    </row>
    <row r="3703" spans="1:10" x14ac:dyDescent="0.35">
      <c r="A3703" s="298" t="s">
        <v>1354</v>
      </c>
      <c r="B3703" s="300" t="s">
        <v>3</v>
      </c>
      <c r="C3703" s="298" t="s">
        <v>4</v>
      </c>
      <c r="D3703" s="298" t="s">
        <v>5</v>
      </c>
      <c r="E3703" s="461" t="s">
        <v>249</v>
      </c>
      <c r="F3703" s="461"/>
      <c r="G3703" s="299" t="s">
        <v>6</v>
      </c>
      <c r="H3703" s="300" t="s">
        <v>7</v>
      </c>
      <c r="I3703" s="300" t="s">
        <v>8</v>
      </c>
      <c r="J3703" s="300" t="s">
        <v>10</v>
      </c>
    </row>
    <row r="3704" spans="1:10" ht="50" x14ac:dyDescent="0.35">
      <c r="A3704" s="301" t="s">
        <v>246</v>
      </c>
      <c r="B3704" s="303" t="s">
        <v>1355</v>
      </c>
      <c r="C3704" s="301" t="s">
        <v>214</v>
      </c>
      <c r="D3704" s="301" t="s">
        <v>1356</v>
      </c>
      <c r="E3704" s="462" t="s">
        <v>280</v>
      </c>
      <c r="F3704" s="462"/>
      <c r="G3704" s="302" t="s">
        <v>226</v>
      </c>
      <c r="H3704" s="305">
        <v>1</v>
      </c>
      <c r="I3704" s="304">
        <v>638.83000000000004</v>
      </c>
      <c r="J3704" s="304">
        <v>638.83000000000004</v>
      </c>
    </row>
    <row r="3705" spans="1:10" ht="25" x14ac:dyDescent="0.35">
      <c r="A3705" s="306" t="s">
        <v>251</v>
      </c>
      <c r="B3705" s="308" t="s">
        <v>256</v>
      </c>
      <c r="C3705" s="306" t="s">
        <v>200</v>
      </c>
      <c r="D3705" s="306" t="s">
        <v>247</v>
      </c>
      <c r="E3705" s="465" t="s">
        <v>254</v>
      </c>
      <c r="F3705" s="465"/>
      <c r="G3705" s="307" t="s">
        <v>201</v>
      </c>
      <c r="H3705" s="310">
        <v>2.4</v>
      </c>
      <c r="I3705" s="309">
        <v>25.81</v>
      </c>
      <c r="J3705" s="309">
        <v>61.94</v>
      </c>
    </row>
    <row r="3706" spans="1:10" ht="25" x14ac:dyDescent="0.35">
      <c r="A3706" s="306" t="s">
        <v>251</v>
      </c>
      <c r="B3706" s="308" t="s">
        <v>255</v>
      </c>
      <c r="C3706" s="306" t="s">
        <v>200</v>
      </c>
      <c r="D3706" s="306" t="s">
        <v>248</v>
      </c>
      <c r="E3706" s="465" t="s">
        <v>254</v>
      </c>
      <c r="F3706" s="465"/>
      <c r="G3706" s="307" t="s">
        <v>201</v>
      </c>
      <c r="H3706" s="310">
        <v>1.6</v>
      </c>
      <c r="I3706" s="309">
        <v>34.28</v>
      </c>
      <c r="J3706" s="309">
        <v>54.84</v>
      </c>
    </row>
    <row r="3707" spans="1:10" ht="25" x14ac:dyDescent="0.35">
      <c r="A3707" s="306" t="s">
        <v>251</v>
      </c>
      <c r="B3707" s="308" t="s">
        <v>1558</v>
      </c>
      <c r="C3707" s="306" t="s">
        <v>200</v>
      </c>
      <c r="D3707" s="306" t="s">
        <v>1559</v>
      </c>
      <c r="E3707" s="465" t="s">
        <v>254</v>
      </c>
      <c r="F3707" s="465"/>
      <c r="G3707" s="307" t="s">
        <v>201</v>
      </c>
      <c r="H3707" s="310">
        <v>6.4</v>
      </c>
      <c r="I3707" s="309">
        <v>34.78</v>
      </c>
      <c r="J3707" s="309">
        <v>222.59</v>
      </c>
    </row>
    <row r="3708" spans="1:10" ht="62.5" x14ac:dyDescent="0.35">
      <c r="A3708" s="306" t="s">
        <v>251</v>
      </c>
      <c r="B3708" s="308" t="s">
        <v>2476</v>
      </c>
      <c r="C3708" s="306" t="s">
        <v>200</v>
      </c>
      <c r="D3708" s="306" t="s">
        <v>2477</v>
      </c>
      <c r="E3708" s="465" t="s">
        <v>1637</v>
      </c>
      <c r="F3708" s="465"/>
      <c r="G3708" s="307" t="s">
        <v>217</v>
      </c>
      <c r="H3708" s="310">
        <v>1.7000000000000001E-2</v>
      </c>
      <c r="I3708" s="309">
        <v>780.76</v>
      </c>
      <c r="J3708" s="309">
        <v>13.27</v>
      </c>
    </row>
    <row r="3709" spans="1:10" ht="25" x14ac:dyDescent="0.35">
      <c r="A3709" s="311" t="s">
        <v>260</v>
      </c>
      <c r="B3709" s="313" t="s">
        <v>2480</v>
      </c>
      <c r="C3709" s="311" t="s">
        <v>1803</v>
      </c>
      <c r="D3709" s="311" t="s">
        <v>2481</v>
      </c>
      <c r="E3709" s="463" t="s">
        <v>263</v>
      </c>
      <c r="F3709" s="463"/>
      <c r="G3709" s="312" t="s">
        <v>1834</v>
      </c>
      <c r="H3709" s="315">
        <v>1</v>
      </c>
      <c r="I3709" s="314">
        <v>286.19</v>
      </c>
      <c r="J3709" s="314">
        <v>286.19</v>
      </c>
    </row>
    <row r="3710" spans="1:10" x14ac:dyDescent="0.35">
      <c r="A3710" s="316"/>
      <c r="B3710" s="316"/>
      <c r="C3710" s="316"/>
      <c r="D3710" s="316"/>
      <c r="E3710" s="316" t="s">
        <v>275</v>
      </c>
      <c r="F3710" s="317">
        <v>242.32</v>
      </c>
      <c r="G3710" s="316" t="s">
        <v>276</v>
      </c>
      <c r="H3710" s="317">
        <v>0</v>
      </c>
      <c r="I3710" s="316" t="s">
        <v>277</v>
      </c>
      <c r="J3710" s="317">
        <v>242.32</v>
      </c>
    </row>
    <row r="3711" spans="1:10" x14ac:dyDescent="0.35">
      <c r="A3711" s="316"/>
      <c r="B3711" s="316"/>
      <c r="C3711" s="316"/>
      <c r="D3711" s="316"/>
      <c r="E3711" s="316" t="s">
        <v>278</v>
      </c>
      <c r="F3711" s="317">
        <v>132.94</v>
      </c>
      <c r="G3711" s="316"/>
      <c r="H3711" s="464" t="s">
        <v>279</v>
      </c>
      <c r="I3711" s="464"/>
      <c r="J3711" s="317">
        <v>771.77</v>
      </c>
    </row>
    <row r="3712" spans="1:10" ht="15" thickBot="1" x14ac:dyDescent="0.4">
      <c r="A3712" s="333"/>
      <c r="B3712" s="333"/>
      <c r="C3712" s="333"/>
      <c r="D3712" s="333"/>
      <c r="E3712" s="333"/>
      <c r="F3712" s="333"/>
      <c r="G3712" s="333"/>
      <c r="H3712" s="335"/>
      <c r="I3712" s="333"/>
      <c r="J3712" s="334"/>
    </row>
    <row r="3713" spans="1:10" ht="15" thickTop="1" x14ac:dyDescent="0.35">
      <c r="A3713" s="332"/>
      <c r="B3713" s="332"/>
      <c r="C3713" s="332"/>
      <c r="D3713" s="332"/>
      <c r="E3713" s="332"/>
      <c r="F3713" s="332"/>
      <c r="G3713" s="332"/>
      <c r="H3713" s="332"/>
      <c r="I3713" s="332"/>
      <c r="J3713" s="332"/>
    </row>
    <row r="3714" spans="1:10" x14ac:dyDescent="0.35">
      <c r="A3714" s="298" t="s">
        <v>1357</v>
      </c>
      <c r="B3714" s="300" t="s">
        <v>3</v>
      </c>
      <c r="C3714" s="298" t="s">
        <v>4</v>
      </c>
      <c r="D3714" s="298" t="s">
        <v>5</v>
      </c>
      <c r="E3714" s="461" t="s">
        <v>249</v>
      </c>
      <c r="F3714" s="461"/>
      <c r="G3714" s="299" t="s">
        <v>6</v>
      </c>
      <c r="H3714" s="300" t="s">
        <v>7</v>
      </c>
      <c r="I3714" s="300" t="s">
        <v>8</v>
      </c>
      <c r="J3714" s="300" t="s">
        <v>10</v>
      </c>
    </row>
    <row r="3715" spans="1:10" ht="62.5" x14ac:dyDescent="0.35">
      <c r="A3715" s="301" t="s">
        <v>246</v>
      </c>
      <c r="B3715" s="303" t="s">
        <v>1358</v>
      </c>
      <c r="C3715" s="301" t="s">
        <v>200</v>
      </c>
      <c r="D3715" s="301" t="s">
        <v>1359</v>
      </c>
      <c r="E3715" s="462" t="s">
        <v>1634</v>
      </c>
      <c r="F3715" s="462"/>
      <c r="G3715" s="302" t="s">
        <v>226</v>
      </c>
      <c r="H3715" s="305">
        <v>1</v>
      </c>
      <c r="I3715" s="304">
        <v>969.51</v>
      </c>
      <c r="J3715" s="304">
        <v>969.51</v>
      </c>
    </row>
    <row r="3716" spans="1:10" ht="25" x14ac:dyDescent="0.35">
      <c r="A3716" s="306" t="s">
        <v>251</v>
      </c>
      <c r="B3716" s="308" t="s">
        <v>1560</v>
      </c>
      <c r="C3716" s="306" t="s">
        <v>200</v>
      </c>
      <c r="D3716" s="306" t="s">
        <v>1561</v>
      </c>
      <c r="E3716" s="465" t="s">
        <v>254</v>
      </c>
      <c r="F3716" s="465"/>
      <c r="G3716" s="307" t="s">
        <v>201</v>
      </c>
      <c r="H3716" s="310">
        <v>2.056</v>
      </c>
      <c r="I3716" s="309">
        <v>27.11</v>
      </c>
      <c r="J3716" s="309">
        <v>55.73</v>
      </c>
    </row>
    <row r="3717" spans="1:10" ht="25" x14ac:dyDescent="0.35">
      <c r="A3717" s="306" t="s">
        <v>251</v>
      </c>
      <c r="B3717" s="308" t="s">
        <v>1558</v>
      </c>
      <c r="C3717" s="306" t="s">
        <v>200</v>
      </c>
      <c r="D3717" s="306" t="s">
        <v>1559</v>
      </c>
      <c r="E3717" s="465" t="s">
        <v>254</v>
      </c>
      <c r="F3717" s="465"/>
      <c r="G3717" s="307" t="s">
        <v>201</v>
      </c>
      <c r="H3717" s="310">
        <v>2.056</v>
      </c>
      <c r="I3717" s="309">
        <v>34.78</v>
      </c>
      <c r="J3717" s="309">
        <v>71.5</v>
      </c>
    </row>
    <row r="3718" spans="1:10" ht="50" x14ac:dyDescent="0.35">
      <c r="A3718" s="306" t="s">
        <v>251</v>
      </c>
      <c r="B3718" s="308" t="s">
        <v>1635</v>
      </c>
      <c r="C3718" s="306" t="s">
        <v>200</v>
      </c>
      <c r="D3718" s="306" t="s">
        <v>1636</v>
      </c>
      <c r="E3718" s="465" t="s">
        <v>1637</v>
      </c>
      <c r="F3718" s="465"/>
      <c r="G3718" s="307" t="s">
        <v>217</v>
      </c>
      <c r="H3718" s="310">
        <v>1.89E-2</v>
      </c>
      <c r="I3718" s="309">
        <v>908.78</v>
      </c>
      <c r="J3718" s="309">
        <v>17.170000000000002</v>
      </c>
    </row>
    <row r="3719" spans="1:10" ht="37.5" x14ac:dyDescent="0.35">
      <c r="A3719" s="311" t="s">
        <v>260</v>
      </c>
      <c r="B3719" s="313" t="s">
        <v>2482</v>
      </c>
      <c r="C3719" s="311" t="s">
        <v>200</v>
      </c>
      <c r="D3719" s="311" t="s">
        <v>2483</v>
      </c>
      <c r="E3719" s="463" t="s">
        <v>263</v>
      </c>
      <c r="F3719" s="463"/>
      <c r="G3719" s="312" t="s">
        <v>226</v>
      </c>
      <c r="H3719" s="315">
        <v>1</v>
      </c>
      <c r="I3719" s="314">
        <v>825.11</v>
      </c>
      <c r="J3719" s="314">
        <v>825.11</v>
      </c>
    </row>
    <row r="3720" spans="1:10" x14ac:dyDescent="0.35">
      <c r="A3720" s="316"/>
      <c r="B3720" s="316"/>
      <c r="C3720" s="316"/>
      <c r="D3720" s="316"/>
      <c r="E3720" s="316" t="s">
        <v>275</v>
      </c>
      <c r="F3720" s="317">
        <v>91.28</v>
      </c>
      <c r="G3720" s="316" t="s">
        <v>276</v>
      </c>
      <c r="H3720" s="317">
        <v>0</v>
      </c>
      <c r="I3720" s="316" t="s">
        <v>277</v>
      </c>
      <c r="J3720" s="317">
        <v>91.28</v>
      </c>
    </row>
    <row r="3721" spans="1:10" x14ac:dyDescent="0.35">
      <c r="A3721" s="316"/>
      <c r="B3721" s="316"/>
      <c r="C3721" s="316"/>
      <c r="D3721" s="316"/>
      <c r="E3721" s="316" t="s">
        <v>278</v>
      </c>
      <c r="F3721" s="317">
        <v>201.75</v>
      </c>
      <c r="G3721" s="316"/>
      <c r="H3721" s="464" t="s">
        <v>279</v>
      </c>
      <c r="I3721" s="464"/>
      <c r="J3721" s="317">
        <v>1171.26</v>
      </c>
    </row>
    <row r="3722" spans="1:10" ht="15" thickBot="1" x14ac:dyDescent="0.4">
      <c r="A3722" s="333"/>
      <c r="B3722" s="333"/>
      <c r="C3722" s="333"/>
      <c r="D3722" s="333"/>
      <c r="E3722" s="333"/>
      <c r="F3722" s="333"/>
      <c r="G3722" s="333"/>
      <c r="H3722" s="335"/>
      <c r="I3722" s="333"/>
      <c r="J3722" s="334"/>
    </row>
    <row r="3723" spans="1:10" ht="15" thickTop="1" x14ac:dyDescent="0.35">
      <c r="A3723" s="332"/>
      <c r="B3723" s="332"/>
      <c r="C3723" s="332"/>
      <c r="D3723" s="332"/>
      <c r="E3723" s="332"/>
      <c r="F3723" s="332"/>
      <c r="G3723" s="332"/>
      <c r="H3723" s="332"/>
      <c r="I3723" s="332"/>
      <c r="J3723" s="332"/>
    </row>
    <row r="3724" spans="1:10" x14ac:dyDescent="0.35">
      <c r="A3724" s="298" t="s">
        <v>1360</v>
      </c>
      <c r="B3724" s="300" t="s">
        <v>3</v>
      </c>
      <c r="C3724" s="298" t="s">
        <v>4</v>
      </c>
      <c r="D3724" s="298" t="s">
        <v>5</v>
      </c>
      <c r="E3724" s="461" t="s">
        <v>249</v>
      </c>
      <c r="F3724" s="461"/>
      <c r="G3724" s="299" t="s">
        <v>6</v>
      </c>
      <c r="H3724" s="300" t="s">
        <v>7</v>
      </c>
      <c r="I3724" s="300" t="s">
        <v>8</v>
      </c>
      <c r="J3724" s="300" t="s">
        <v>10</v>
      </c>
    </row>
    <row r="3725" spans="1:10" ht="50" x14ac:dyDescent="0.35">
      <c r="A3725" s="301" t="s">
        <v>246</v>
      </c>
      <c r="B3725" s="303" t="s">
        <v>1361</v>
      </c>
      <c r="C3725" s="301" t="s">
        <v>214</v>
      </c>
      <c r="D3725" s="301" t="s">
        <v>1362</v>
      </c>
      <c r="E3725" s="462" t="s">
        <v>2376</v>
      </c>
      <c r="F3725" s="462"/>
      <c r="G3725" s="302" t="s">
        <v>226</v>
      </c>
      <c r="H3725" s="305">
        <v>1</v>
      </c>
      <c r="I3725" s="304">
        <v>10425.75</v>
      </c>
      <c r="J3725" s="304">
        <v>10425.75</v>
      </c>
    </row>
    <row r="3726" spans="1:10" ht="25" x14ac:dyDescent="0.35">
      <c r="A3726" s="306" t="s">
        <v>251</v>
      </c>
      <c r="B3726" s="308" t="s">
        <v>256</v>
      </c>
      <c r="C3726" s="306" t="s">
        <v>200</v>
      </c>
      <c r="D3726" s="306" t="s">
        <v>247</v>
      </c>
      <c r="E3726" s="465" t="s">
        <v>254</v>
      </c>
      <c r="F3726" s="465"/>
      <c r="G3726" s="307" t="s">
        <v>201</v>
      </c>
      <c r="H3726" s="310">
        <v>8</v>
      </c>
      <c r="I3726" s="309">
        <v>25.81</v>
      </c>
      <c r="J3726" s="309">
        <v>206.48</v>
      </c>
    </row>
    <row r="3727" spans="1:10" ht="25" x14ac:dyDescent="0.35">
      <c r="A3727" s="306" t="s">
        <v>251</v>
      </c>
      <c r="B3727" s="308" t="s">
        <v>1558</v>
      </c>
      <c r="C3727" s="306" t="s">
        <v>200</v>
      </c>
      <c r="D3727" s="306" t="s">
        <v>1559</v>
      </c>
      <c r="E3727" s="465" t="s">
        <v>254</v>
      </c>
      <c r="F3727" s="465"/>
      <c r="G3727" s="307" t="s">
        <v>201</v>
      </c>
      <c r="H3727" s="310">
        <v>8</v>
      </c>
      <c r="I3727" s="309">
        <v>34.78</v>
      </c>
      <c r="J3727" s="309">
        <v>278.24</v>
      </c>
    </row>
    <row r="3728" spans="1:10" ht="37.5" x14ac:dyDescent="0.35">
      <c r="A3728" s="311" t="s">
        <v>260</v>
      </c>
      <c r="B3728" s="313" t="s">
        <v>2484</v>
      </c>
      <c r="C3728" s="311" t="s">
        <v>1803</v>
      </c>
      <c r="D3728" s="311" t="s">
        <v>2485</v>
      </c>
      <c r="E3728" s="463" t="s">
        <v>263</v>
      </c>
      <c r="F3728" s="463"/>
      <c r="G3728" s="312" t="s">
        <v>1834</v>
      </c>
      <c r="H3728" s="315">
        <v>1</v>
      </c>
      <c r="I3728" s="314">
        <v>9941.0300000000007</v>
      </c>
      <c r="J3728" s="314">
        <v>9941.0300000000007</v>
      </c>
    </row>
    <row r="3729" spans="1:10" x14ac:dyDescent="0.35">
      <c r="A3729" s="316"/>
      <c r="B3729" s="316"/>
      <c r="C3729" s="316"/>
      <c r="D3729" s="316"/>
      <c r="E3729" s="316" t="s">
        <v>275</v>
      </c>
      <c r="F3729" s="317">
        <v>332.56</v>
      </c>
      <c r="G3729" s="316" t="s">
        <v>276</v>
      </c>
      <c r="H3729" s="317">
        <v>0</v>
      </c>
      <c r="I3729" s="316" t="s">
        <v>277</v>
      </c>
      <c r="J3729" s="317">
        <v>332.56</v>
      </c>
    </row>
    <row r="3730" spans="1:10" x14ac:dyDescent="0.35">
      <c r="A3730" s="316"/>
      <c r="B3730" s="316"/>
      <c r="C3730" s="316"/>
      <c r="D3730" s="316"/>
      <c r="E3730" s="316" t="s">
        <v>278</v>
      </c>
      <c r="F3730" s="317">
        <v>2169.59</v>
      </c>
      <c r="G3730" s="316"/>
      <c r="H3730" s="464" t="s">
        <v>279</v>
      </c>
      <c r="I3730" s="464"/>
      <c r="J3730" s="317">
        <v>12595.34</v>
      </c>
    </row>
    <row r="3731" spans="1:10" ht="15" thickBot="1" x14ac:dyDescent="0.4">
      <c r="A3731" s="333"/>
      <c r="B3731" s="333"/>
      <c r="C3731" s="333"/>
      <c r="D3731" s="333"/>
      <c r="E3731" s="333"/>
      <c r="F3731" s="333"/>
      <c r="G3731" s="333"/>
      <c r="H3731" s="335"/>
      <c r="I3731" s="333"/>
      <c r="J3731" s="334"/>
    </row>
    <row r="3732" spans="1:10" ht="15" thickTop="1" x14ac:dyDescent="0.35">
      <c r="A3732" s="332"/>
      <c r="B3732" s="332"/>
      <c r="C3732" s="332"/>
      <c r="D3732" s="332"/>
      <c r="E3732" s="332"/>
      <c r="F3732" s="332"/>
      <c r="G3732" s="332"/>
      <c r="H3732" s="332"/>
      <c r="I3732" s="332"/>
      <c r="J3732" s="332"/>
    </row>
    <row r="3733" spans="1:10" x14ac:dyDescent="0.35">
      <c r="A3733" s="361" t="s">
        <v>1363</v>
      </c>
      <c r="B3733" s="361"/>
      <c r="C3733" s="361"/>
      <c r="D3733" s="361" t="s">
        <v>1364</v>
      </c>
      <c r="E3733" s="361"/>
      <c r="F3733" s="476"/>
      <c r="G3733" s="476"/>
      <c r="H3733" s="362"/>
      <c r="I3733" s="361"/>
      <c r="J3733" s="363">
        <v>48441.33</v>
      </c>
    </row>
    <row r="3734" spans="1:10" x14ac:dyDescent="0.35">
      <c r="A3734" s="341" t="s">
        <v>1365</v>
      </c>
      <c r="B3734" s="342" t="s">
        <v>3</v>
      </c>
      <c r="C3734" s="341" t="s">
        <v>4</v>
      </c>
      <c r="D3734" s="341" t="s">
        <v>5</v>
      </c>
      <c r="E3734" s="457" t="s">
        <v>249</v>
      </c>
      <c r="F3734" s="457"/>
      <c r="G3734" s="343" t="s">
        <v>6</v>
      </c>
      <c r="H3734" s="342" t="s">
        <v>7</v>
      </c>
      <c r="I3734" s="342" t="s">
        <v>8</v>
      </c>
      <c r="J3734" s="342" t="s">
        <v>10</v>
      </c>
    </row>
    <row r="3735" spans="1:10" ht="26.5" customHeight="1" x14ac:dyDescent="0.35">
      <c r="A3735" s="344" t="s">
        <v>246</v>
      </c>
      <c r="B3735" s="345" t="s">
        <v>1366</v>
      </c>
      <c r="C3735" s="344" t="s">
        <v>214</v>
      </c>
      <c r="D3735" s="344" t="s">
        <v>1367</v>
      </c>
      <c r="E3735" s="458" t="s">
        <v>2376</v>
      </c>
      <c r="F3735" s="458"/>
      <c r="G3735" s="346" t="s">
        <v>226</v>
      </c>
      <c r="H3735" s="347">
        <v>1</v>
      </c>
      <c r="I3735" s="348">
        <v>126.38</v>
      </c>
      <c r="J3735" s="348">
        <v>126.38</v>
      </c>
    </row>
    <row r="3736" spans="1:10" ht="26.5" customHeight="1" x14ac:dyDescent="0.35">
      <c r="A3736" s="349" t="s">
        <v>251</v>
      </c>
      <c r="B3736" s="350" t="s">
        <v>1560</v>
      </c>
      <c r="C3736" s="349" t="s">
        <v>200</v>
      </c>
      <c r="D3736" s="349" t="s">
        <v>1561</v>
      </c>
      <c r="E3736" s="459" t="s">
        <v>254</v>
      </c>
      <c r="F3736" s="459"/>
      <c r="G3736" s="351" t="s">
        <v>201</v>
      </c>
      <c r="H3736" s="352">
        <v>1.0309999999999999</v>
      </c>
      <c r="I3736" s="353">
        <v>27.11</v>
      </c>
      <c r="J3736" s="353">
        <v>27.95</v>
      </c>
    </row>
    <row r="3737" spans="1:10" ht="26.5" customHeight="1" x14ac:dyDescent="0.35">
      <c r="A3737" s="349" t="s">
        <v>251</v>
      </c>
      <c r="B3737" s="350" t="s">
        <v>1558</v>
      </c>
      <c r="C3737" s="349" t="s">
        <v>200</v>
      </c>
      <c r="D3737" s="349" t="s">
        <v>1559</v>
      </c>
      <c r="E3737" s="459" t="s">
        <v>254</v>
      </c>
      <c r="F3737" s="459"/>
      <c r="G3737" s="351" t="s">
        <v>201</v>
      </c>
      <c r="H3737" s="352">
        <v>1.0309999999999999</v>
      </c>
      <c r="I3737" s="353">
        <v>34.78</v>
      </c>
      <c r="J3737" s="353">
        <v>35.85</v>
      </c>
    </row>
    <row r="3738" spans="1:10" ht="25" x14ac:dyDescent="0.35">
      <c r="A3738" s="356" t="s">
        <v>260</v>
      </c>
      <c r="B3738" s="357" t="s">
        <v>3079</v>
      </c>
      <c r="C3738" s="356" t="s">
        <v>1803</v>
      </c>
      <c r="D3738" s="356" t="s">
        <v>3080</v>
      </c>
      <c r="E3738" s="475" t="s">
        <v>263</v>
      </c>
      <c r="F3738" s="475"/>
      <c r="G3738" s="358" t="s">
        <v>1834</v>
      </c>
      <c r="H3738" s="359">
        <v>1</v>
      </c>
      <c r="I3738" s="360">
        <v>60.46</v>
      </c>
      <c r="J3738" s="360">
        <v>60.46</v>
      </c>
    </row>
    <row r="3739" spans="1:10" ht="25" x14ac:dyDescent="0.35">
      <c r="A3739" s="356" t="s">
        <v>260</v>
      </c>
      <c r="B3739" s="357" t="s">
        <v>2420</v>
      </c>
      <c r="C3739" s="356" t="s">
        <v>200</v>
      </c>
      <c r="D3739" s="356" t="s">
        <v>2421</v>
      </c>
      <c r="E3739" s="475" t="s">
        <v>263</v>
      </c>
      <c r="F3739" s="475"/>
      <c r="G3739" s="358" t="s">
        <v>226</v>
      </c>
      <c r="H3739" s="359">
        <v>0.1</v>
      </c>
      <c r="I3739" s="360">
        <v>21.2</v>
      </c>
      <c r="J3739" s="360">
        <v>2.12</v>
      </c>
    </row>
    <row r="3740" spans="1:10" x14ac:dyDescent="0.35">
      <c r="A3740" s="354"/>
      <c r="B3740" s="354"/>
      <c r="C3740" s="354"/>
      <c r="D3740" s="354"/>
      <c r="E3740" s="354" t="s">
        <v>275</v>
      </c>
      <c r="F3740" s="355">
        <v>44.03</v>
      </c>
      <c r="G3740" s="354" t="s">
        <v>276</v>
      </c>
      <c r="H3740" s="355">
        <v>0</v>
      </c>
      <c r="I3740" s="354" t="s">
        <v>277</v>
      </c>
      <c r="J3740" s="355">
        <v>44.03</v>
      </c>
    </row>
    <row r="3741" spans="1:10" ht="14.5" customHeight="1" x14ac:dyDescent="0.35">
      <c r="A3741" s="354"/>
      <c r="B3741" s="354"/>
      <c r="C3741" s="354"/>
      <c r="D3741" s="354"/>
      <c r="E3741" s="354" t="s">
        <v>278</v>
      </c>
      <c r="F3741" s="355">
        <v>26.29</v>
      </c>
      <c r="G3741" s="354"/>
      <c r="H3741" s="460" t="s">
        <v>279</v>
      </c>
      <c r="I3741" s="460"/>
      <c r="J3741" s="355">
        <v>152.66999999999999</v>
      </c>
    </row>
    <row r="3742" spans="1:10" ht="15" thickBot="1" x14ac:dyDescent="0.4">
      <c r="A3742" s="333"/>
      <c r="B3742" s="333"/>
      <c r="C3742" s="333"/>
      <c r="D3742" s="333"/>
      <c r="E3742" s="333"/>
      <c r="F3742" s="333"/>
      <c r="G3742" s="333"/>
      <c r="H3742" s="335"/>
      <c r="I3742" s="333"/>
      <c r="J3742" s="334"/>
    </row>
    <row r="3743" spans="1:10" ht="15" thickTop="1" x14ac:dyDescent="0.35">
      <c r="A3743" s="332"/>
      <c r="B3743" s="332"/>
      <c r="C3743" s="332"/>
      <c r="D3743" s="332"/>
      <c r="E3743" s="332"/>
      <c r="F3743" s="332"/>
      <c r="G3743" s="332"/>
      <c r="H3743" s="332"/>
      <c r="I3743" s="332"/>
      <c r="J3743" s="332"/>
    </row>
    <row r="3744" spans="1:10" x14ac:dyDescent="0.35">
      <c r="A3744" s="341" t="s">
        <v>1368</v>
      </c>
      <c r="B3744" s="342" t="s">
        <v>3</v>
      </c>
      <c r="C3744" s="341" t="s">
        <v>4</v>
      </c>
      <c r="D3744" s="341" t="s">
        <v>5</v>
      </c>
      <c r="E3744" s="466" t="s">
        <v>249</v>
      </c>
      <c r="F3744" s="467"/>
      <c r="G3744" s="343" t="s">
        <v>6</v>
      </c>
      <c r="H3744" s="342" t="s">
        <v>7</v>
      </c>
      <c r="I3744" s="342" t="s">
        <v>8</v>
      </c>
      <c r="J3744" s="342" t="s">
        <v>10</v>
      </c>
    </row>
    <row r="3745" spans="1:10" ht="52.9" customHeight="1" x14ac:dyDescent="0.35">
      <c r="A3745" s="344" t="s">
        <v>246</v>
      </c>
      <c r="B3745" s="345" t="s">
        <v>1369</v>
      </c>
      <c r="C3745" s="344" t="s">
        <v>214</v>
      </c>
      <c r="D3745" s="344" t="s">
        <v>1370</v>
      </c>
      <c r="E3745" s="468" t="s">
        <v>2376</v>
      </c>
      <c r="F3745" s="469"/>
      <c r="G3745" s="346" t="s">
        <v>226</v>
      </c>
      <c r="H3745" s="347">
        <v>1</v>
      </c>
      <c r="I3745" s="348">
        <v>227.56</v>
      </c>
      <c r="J3745" s="348">
        <v>227.56</v>
      </c>
    </row>
    <row r="3746" spans="1:10" ht="26.5" customHeight="1" x14ac:dyDescent="0.35">
      <c r="A3746" s="349" t="s">
        <v>251</v>
      </c>
      <c r="B3746" s="350" t="s">
        <v>1560</v>
      </c>
      <c r="C3746" s="349" t="s">
        <v>200</v>
      </c>
      <c r="D3746" s="349" t="s">
        <v>1561</v>
      </c>
      <c r="E3746" s="470" t="s">
        <v>254</v>
      </c>
      <c r="F3746" s="471"/>
      <c r="G3746" s="351" t="s">
        <v>201</v>
      </c>
      <c r="H3746" s="352">
        <v>0.19220000000000001</v>
      </c>
      <c r="I3746" s="353">
        <v>27.11</v>
      </c>
      <c r="J3746" s="353">
        <v>5.21</v>
      </c>
    </row>
    <row r="3747" spans="1:10" ht="26.5" customHeight="1" x14ac:dyDescent="0.35">
      <c r="A3747" s="349" t="s">
        <v>251</v>
      </c>
      <c r="B3747" s="350" t="s">
        <v>1558</v>
      </c>
      <c r="C3747" s="349" t="s">
        <v>200</v>
      </c>
      <c r="D3747" s="349" t="s">
        <v>1559</v>
      </c>
      <c r="E3747" s="470" t="s">
        <v>254</v>
      </c>
      <c r="F3747" s="471"/>
      <c r="G3747" s="351" t="s">
        <v>201</v>
      </c>
      <c r="H3747" s="352">
        <v>0.47320000000000001</v>
      </c>
      <c r="I3747" s="353">
        <v>34.78</v>
      </c>
      <c r="J3747" s="353">
        <v>16.45</v>
      </c>
    </row>
    <row r="3748" spans="1:10" ht="25" x14ac:dyDescent="0.35">
      <c r="A3748" s="356" t="s">
        <v>260</v>
      </c>
      <c r="B3748" s="357" t="s">
        <v>3081</v>
      </c>
      <c r="C3748" s="356" t="s">
        <v>1803</v>
      </c>
      <c r="D3748" s="356" t="s">
        <v>3082</v>
      </c>
      <c r="E3748" s="477" t="s">
        <v>263</v>
      </c>
      <c r="F3748" s="478"/>
      <c r="G3748" s="358" t="s">
        <v>1834</v>
      </c>
      <c r="H3748" s="359">
        <v>1</v>
      </c>
      <c r="I3748" s="360">
        <v>205.9</v>
      </c>
      <c r="J3748" s="360">
        <v>205.9</v>
      </c>
    </row>
    <row r="3749" spans="1:10" x14ac:dyDescent="0.35">
      <c r="A3749" s="354"/>
      <c r="B3749" s="354"/>
      <c r="C3749" s="354"/>
      <c r="D3749" s="354"/>
      <c r="E3749" s="354" t="s">
        <v>275</v>
      </c>
      <c r="F3749" s="355">
        <v>15.27</v>
      </c>
      <c r="G3749" s="354" t="s">
        <v>276</v>
      </c>
      <c r="H3749" s="355">
        <v>0</v>
      </c>
      <c r="I3749" s="354" t="s">
        <v>277</v>
      </c>
      <c r="J3749" s="355">
        <v>15.27</v>
      </c>
    </row>
    <row r="3750" spans="1:10" ht="14.5" customHeight="1" x14ac:dyDescent="0.35">
      <c r="A3750" s="354"/>
      <c r="B3750" s="354"/>
      <c r="C3750" s="354"/>
      <c r="D3750" s="354"/>
      <c r="E3750" s="354" t="s">
        <v>278</v>
      </c>
      <c r="F3750" s="355">
        <v>47.35</v>
      </c>
      <c r="G3750" s="354"/>
      <c r="H3750" s="460" t="s">
        <v>279</v>
      </c>
      <c r="I3750" s="460"/>
      <c r="J3750" s="355">
        <v>274.91000000000003</v>
      </c>
    </row>
    <row r="3751" spans="1:10" ht="15" thickBot="1" x14ac:dyDescent="0.4">
      <c r="A3751" s="333"/>
      <c r="B3751" s="333"/>
      <c r="C3751" s="333"/>
      <c r="D3751" s="333"/>
      <c r="E3751" s="333"/>
      <c r="F3751" s="333"/>
      <c r="G3751" s="333"/>
      <c r="H3751" s="335"/>
      <c r="I3751" s="333"/>
      <c r="J3751" s="334"/>
    </row>
    <row r="3752" spans="1:10" ht="15" thickTop="1" x14ac:dyDescent="0.35">
      <c r="A3752" s="332"/>
      <c r="B3752" s="332"/>
      <c r="C3752" s="332"/>
      <c r="D3752" s="332"/>
      <c r="E3752" s="332"/>
      <c r="F3752" s="332"/>
      <c r="G3752" s="332"/>
      <c r="H3752" s="332"/>
      <c r="I3752" s="332"/>
      <c r="J3752" s="332"/>
    </row>
    <row r="3753" spans="1:10" x14ac:dyDescent="0.35">
      <c r="A3753" s="341" t="s">
        <v>1371</v>
      </c>
      <c r="B3753" s="342" t="s">
        <v>3</v>
      </c>
      <c r="C3753" s="341" t="s">
        <v>4</v>
      </c>
      <c r="D3753" s="341" t="s">
        <v>5</v>
      </c>
      <c r="E3753" s="457" t="s">
        <v>249</v>
      </c>
      <c r="F3753" s="457"/>
      <c r="G3753" s="343" t="s">
        <v>6</v>
      </c>
      <c r="H3753" s="342" t="s">
        <v>7</v>
      </c>
      <c r="I3753" s="342" t="s">
        <v>8</v>
      </c>
      <c r="J3753" s="342" t="s">
        <v>10</v>
      </c>
    </row>
    <row r="3754" spans="1:10" ht="52.9" customHeight="1" x14ac:dyDescent="0.35">
      <c r="A3754" s="344" t="s">
        <v>246</v>
      </c>
      <c r="B3754" s="345" t="s">
        <v>1372</v>
      </c>
      <c r="C3754" s="344" t="s">
        <v>214</v>
      </c>
      <c r="D3754" s="344" t="s">
        <v>1373</v>
      </c>
      <c r="E3754" s="458" t="s">
        <v>2376</v>
      </c>
      <c r="F3754" s="458"/>
      <c r="G3754" s="346" t="s">
        <v>226</v>
      </c>
      <c r="H3754" s="347">
        <v>1</v>
      </c>
      <c r="I3754" s="348">
        <v>227.56</v>
      </c>
      <c r="J3754" s="348">
        <v>227.56</v>
      </c>
    </row>
    <row r="3755" spans="1:10" ht="26.5" customHeight="1" x14ac:dyDescent="0.35">
      <c r="A3755" s="349" t="s">
        <v>251</v>
      </c>
      <c r="B3755" s="350" t="s">
        <v>1558</v>
      </c>
      <c r="C3755" s="349" t="s">
        <v>200</v>
      </c>
      <c r="D3755" s="349" t="s">
        <v>1559</v>
      </c>
      <c r="E3755" s="459" t="s">
        <v>254</v>
      </c>
      <c r="F3755" s="459"/>
      <c r="G3755" s="351" t="s">
        <v>201</v>
      </c>
      <c r="H3755" s="352">
        <v>0.47320000000000001</v>
      </c>
      <c r="I3755" s="353">
        <v>34.78</v>
      </c>
      <c r="J3755" s="353">
        <v>16.45</v>
      </c>
    </row>
    <row r="3756" spans="1:10" ht="26.5" customHeight="1" x14ac:dyDescent="0.35">
      <c r="A3756" s="349" t="s">
        <v>251</v>
      </c>
      <c r="B3756" s="350" t="s">
        <v>1560</v>
      </c>
      <c r="C3756" s="349" t="s">
        <v>200</v>
      </c>
      <c r="D3756" s="349" t="s">
        <v>1561</v>
      </c>
      <c r="E3756" s="459" t="s">
        <v>254</v>
      </c>
      <c r="F3756" s="459"/>
      <c r="G3756" s="351" t="s">
        <v>201</v>
      </c>
      <c r="H3756" s="352">
        <v>0.19220000000000001</v>
      </c>
      <c r="I3756" s="353">
        <v>27.11</v>
      </c>
      <c r="J3756" s="353">
        <v>5.21</v>
      </c>
    </row>
    <row r="3757" spans="1:10" ht="25" x14ac:dyDescent="0.35">
      <c r="A3757" s="356" t="s">
        <v>260</v>
      </c>
      <c r="B3757" s="357" t="s">
        <v>3081</v>
      </c>
      <c r="C3757" s="356" t="s">
        <v>1803</v>
      </c>
      <c r="D3757" s="356" t="s">
        <v>3082</v>
      </c>
      <c r="E3757" s="475" t="s">
        <v>263</v>
      </c>
      <c r="F3757" s="475"/>
      <c r="G3757" s="358" t="s">
        <v>1834</v>
      </c>
      <c r="H3757" s="359">
        <v>1</v>
      </c>
      <c r="I3757" s="360">
        <v>205.9</v>
      </c>
      <c r="J3757" s="360">
        <v>205.9</v>
      </c>
    </row>
    <row r="3758" spans="1:10" x14ac:dyDescent="0.35">
      <c r="A3758" s="354"/>
      <c r="B3758" s="354"/>
      <c r="C3758" s="354"/>
      <c r="D3758" s="354"/>
      <c r="E3758" s="354" t="s">
        <v>275</v>
      </c>
      <c r="F3758" s="355">
        <v>15.27</v>
      </c>
      <c r="G3758" s="354" t="s">
        <v>276</v>
      </c>
      <c r="H3758" s="355">
        <v>0</v>
      </c>
      <c r="I3758" s="354" t="s">
        <v>277</v>
      </c>
      <c r="J3758" s="355">
        <v>15.27</v>
      </c>
    </row>
    <row r="3759" spans="1:10" ht="14.5" customHeight="1" x14ac:dyDescent="0.35">
      <c r="A3759" s="354"/>
      <c r="B3759" s="354"/>
      <c r="C3759" s="354"/>
      <c r="D3759" s="354"/>
      <c r="E3759" s="354" t="s">
        <v>278</v>
      </c>
      <c r="F3759" s="355">
        <v>47.35</v>
      </c>
      <c r="G3759" s="354"/>
      <c r="H3759" s="460" t="s">
        <v>279</v>
      </c>
      <c r="I3759" s="460"/>
      <c r="J3759" s="355">
        <v>274.91000000000003</v>
      </c>
    </row>
    <row r="3760" spans="1:10" ht="15" thickBot="1" x14ac:dyDescent="0.4">
      <c r="A3760" s="333"/>
      <c r="B3760" s="333"/>
      <c r="C3760" s="333"/>
      <c r="D3760" s="333"/>
      <c r="E3760" s="333"/>
      <c r="F3760" s="333"/>
      <c r="G3760" s="333"/>
      <c r="H3760" s="335"/>
      <c r="I3760" s="333"/>
      <c r="J3760" s="334"/>
    </row>
    <row r="3761" spans="1:10" ht="15" thickTop="1" x14ac:dyDescent="0.35">
      <c r="A3761" s="332"/>
      <c r="B3761" s="332"/>
      <c r="C3761" s="332"/>
      <c r="D3761" s="332"/>
      <c r="E3761" s="332"/>
      <c r="F3761" s="332"/>
      <c r="G3761" s="332"/>
      <c r="H3761" s="332"/>
      <c r="I3761" s="332"/>
      <c r="J3761" s="332"/>
    </row>
    <row r="3762" spans="1:10" x14ac:dyDescent="0.35">
      <c r="A3762" s="341" t="s">
        <v>1374</v>
      </c>
      <c r="B3762" s="342" t="s">
        <v>3</v>
      </c>
      <c r="C3762" s="341" t="s">
        <v>4</v>
      </c>
      <c r="D3762" s="341" t="s">
        <v>5</v>
      </c>
      <c r="E3762" s="457" t="s">
        <v>249</v>
      </c>
      <c r="F3762" s="457"/>
      <c r="G3762" s="343" t="s">
        <v>6</v>
      </c>
      <c r="H3762" s="342" t="s">
        <v>7</v>
      </c>
      <c r="I3762" s="342" t="s">
        <v>8</v>
      </c>
      <c r="J3762" s="342" t="s">
        <v>10</v>
      </c>
    </row>
    <row r="3763" spans="1:10" ht="100" x14ac:dyDescent="0.35">
      <c r="A3763" s="344" t="s">
        <v>246</v>
      </c>
      <c r="B3763" s="345" t="s">
        <v>1375</v>
      </c>
      <c r="C3763" s="344" t="s">
        <v>214</v>
      </c>
      <c r="D3763" s="344" t="s">
        <v>1376</v>
      </c>
      <c r="E3763" s="458" t="s">
        <v>2376</v>
      </c>
      <c r="F3763" s="458"/>
      <c r="G3763" s="346" t="s">
        <v>226</v>
      </c>
      <c r="H3763" s="347">
        <v>1</v>
      </c>
      <c r="I3763" s="348">
        <v>726.17</v>
      </c>
      <c r="J3763" s="348">
        <v>726.17</v>
      </c>
    </row>
    <row r="3764" spans="1:10" ht="26.5" customHeight="1" x14ac:dyDescent="0.35">
      <c r="A3764" s="349" t="s">
        <v>251</v>
      </c>
      <c r="B3764" s="350" t="s">
        <v>1558</v>
      </c>
      <c r="C3764" s="349" t="s">
        <v>200</v>
      </c>
      <c r="D3764" s="349" t="s">
        <v>1559</v>
      </c>
      <c r="E3764" s="459" t="s">
        <v>254</v>
      </c>
      <c r="F3764" s="459"/>
      <c r="G3764" s="351" t="s">
        <v>201</v>
      </c>
      <c r="H3764" s="352">
        <v>2.4</v>
      </c>
      <c r="I3764" s="353">
        <v>34.78</v>
      </c>
      <c r="J3764" s="353">
        <v>83.47</v>
      </c>
    </row>
    <row r="3765" spans="1:10" ht="26.5" customHeight="1" x14ac:dyDescent="0.35">
      <c r="A3765" s="349" t="s">
        <v>251</v>
      </c>
      <c r="B3765" s="350" t="s">
        <v>256</v>
      </c>
      <c r="C3765" s="349" t="s">
        <v>200</v>
      </c>
      <c r="D3765" s="349" t="s">
        <v>247</v>
      </c>
      <c r="E3765" s="459" t="s">
        <v>254</v>
      </c>
      <c r="F3765" s="459"/>
      <c r="G3765" s="351" t="s">
        <v>201</v>
      </c>
      <c r="H3765" s="352">
        <v>2.4</v>
      </c>
      <c r="I3765" s="353">
        <v>25.81</v>
      </c>
      <c r="J3765" s="353">
        <v>61.94</v>
      </c>
    </row>
    <row r="3766" spans="1:10" ht="37.5" x14ac:dyDescent="0.35">
      <c r="A3766" s="356" t="s">
        <v>260</v>
      </c>
      <c r="B3766" s="357" t="s">
        <v>3083</v>
      </c>
      <c r="C3766" s="356" t="s">
        <v>1803</v>
      </c>
      <c r="D3766" s="356" t="s">
        <v>3084</v>
      </c>
      <c r="E3766" s="475" t="s">
        <v>263</v>
      </c>
      <c r="F3766" s="475"/>
      <c r="G3766" s="358" t="s">
        <v>1834</v>
      </c>
      <c r="H3766" s="359">
        <v>1</v>
      </c>
      <c r="I3766" s="360">
        <v>580.76</v>
      </c>
      <c r="J3766" s="360">
        <v>580.76</v>
      </c>
    </row>
    <row r="3767" spans="1:10" x14ac:dyDescent="0.35">
      <c r="A3767" s="354"/>
      <c r="B3767" s="354"/>
      <c r="C3767" s="354"/>
      <c r="D3767" s="354"/>
      <c r="E3767" s="354" t="s">
        <v>275</v>
      </c>
      <c r="F3767" s="355">
        <v>99.76</v>
      </c>
      <c r="G3767" s="354" t="s">
        <v>276</v>
      </c>
      <c r="H3767" s="355">
        <v>0</v>
      </c>
      <c r="I3767" s="354" t="s">
        <v>277</v>
      </c>
      <c r="J3767" s="355">
        <v>99.76</v>
      </c>
    </row>
    <row r="3768" spans="1:10" ht="14.5" customHeight="1" x14ac:dyDescent="0.35">
      <c r="A3768" s="354"/>
      <c r="B3768" s="354"/>
      <c r="C3768" s="354"/>
      <c r="D3768" s="354"/>
      <c r="E3768" s="354" t="s">
        <v>278</v>
      </c>
      <c r="F3768" s="355">
        <v>151.11000000000001</v>
      </c>
      <c r="G3768" s="354"/>
      <c r="H3768" s="460" t="s">
        <v>279</v>
      </c>
      <c r="I3768" s="460"/>
      <c r="J3768" s="355">
        <v>877.28</v>
      </c>
    </row>
    <row r="3769" spans="1:10" ht="15" thickBot="1" x14ac:dyDescent="0.4">
      <c r="A3769" s="333"/>
      <c r="B3769" s="333"/>
      <c r="C3769" s="333"/>
      <c r="D3769" s="333"/>
      <c r="E3769" s="333"/>
      <c r="F3769" s="333"/>
      <c r="G3769" s="333"/>
      <c r="H3769" s="335"/>
      <c r="I3769" s="333"/>
      <c r="J3769" s="334"/>
    </row>
    <row r="3770" spans="1:10" ht="15" thickTop="1" x14ac:dyDescent="0.35">
      <c r="A3770" s="332"/>
      <c r="B3770" s="332"/>
      <c r="C3770" s="332"/>
      <c r="D3770" s="332"/>
      <c r="E3770" s="332"/>
      <c r="F3770" s="332"/>
      <c r="G3770" s="332"/>
      <c r="H3770" s="332"/>
      <c r="I3770" s="332"/>
      <c r="J3770" s="332"/>
    </row>
    <row r="3771" spans="1:10" x14ac:dyDescent="0.35">
      <c r="A3771" s="298" t="s">
        <v>1377</v>
      </c>
      <c r="B3771" s="300" t="s">
        <v>3</v>
      </c>
      <c r="C3771" s="298" t="s">
        <v>4</v>
      </c>
      <c r="D3771" s="298" t="s">
        <v>5</v>
      </c>
      <c r="E3771" s="461" t="s">
        <v>249</v>
      </c>
      <c r="F3771" s="461"/>
      <c r="G3771" s="299" t="s">
        <v>6</v>
      </c>
      <c r="H3771" s="300" t="s">
        <v>7</v>
      </c>
      <c r="I3771" s="300" t="s">
        <v>8</v>
      </c>
      <c r="J3771" s="300" t="s">
        <v>10</v>
      </c>
    </row>
    <row r="3772" spans="1:10" ht="25" x14ac:dyDescent="0.35">
      <c r="A3772" s="301" t="s">
        <v>246</v>
      </c>
      <c r="B3772" s="303" t="s">
        <v>1378</v>
      </c>
      <c r="C3772" s="301" t="s">
        <v>214</v>
      </c>
      <c r="D3772" s="301" t="s">
        <v>1379</v>
      </c>
      <c r="E3772" s="462" t="s">
        <v>2376</v>
      </c>
      <c r="F3772" s="462"/>
      <c r="G3772" s="302" t="s">
        <v>226</v>
      </c>
      <c r="H3772" s="305">
        <v>1</v>
      </c>
      <c r="I3772" s="304">
        <v>84.53</v>
      </c>
      <c r="J3772" s="304">
        <v>84.53</v>
      </c>
    </row>
    <row r="3773" spans="1:10" ht="25" x14ac:dyDescent="0.35">
      <c r="A3773" s="306" t="s">
        <v>251</v>
      </c>
      <c r="B3773" s="308" t="s">
        <v>1558</v>
      </c>
      <c r="C3773" s="306" t="s">
        <v>200</v>
      </c>
      <c r="D3773" s="306" t="s">
        <v>1559</v>
      </c>
      <c r="E3773" s="465" t="s">
        <v>254</v>
      </c>
      <c r="F3773" s="465"/>
      <c r="G3773" s="307" t="s">
        <v>201</v>
      </c>
      <c r="H3773" s="310">
        <v>1</v>
      </c>
      <c r="I3773" s="309">
        <v>34.78</v>
      </c>
      <c r="J3773" s="309">
        <v>34.78</v>
      </c>
    </row>
    <row r="3774" spans="1:10" ht="25" x14ac:dyDescent="0.35">
      <c r="A3774" s="306" t="s">
        <v>251</v>
      </c>
      <c r="B3774" s="308" t="s">
        <v>256</v>
      </c>
      <c r="C3774" s="306" t="s">
        <v>200</v>
      </c>
      <c r="D3774" s="306" t="s">
        <v>247</v>
      </c>
      <c r="E3774" s="465" t="s">
        <v>254</v>
      </c>
      <c r="F3774" s="465"/>
      <c r="G3774" s="307" t="s">
        <v>201</v>
      </c>
      <c r="H3774" s="310">
        <v>0.5</v>
      </c>
      <c r="I3774" s="309">
        <v>25.81</v>
      </c>
      <c r="J3774" s="309">
        <v>12.9</v>
      </c>
    </row>
    <row r="3775" spans="1:10" ht="25" x14ac:dyDescent="0.35">
      <c r="A3775" s="311" t="s">
        <v>260</v>
      </c>
      <c r="B3775" s="313" t="s">
        <v>2486</v>
      </c>
      <c r="C3775" s="311" t="s">
        <v>1803</v>
      </c>
      <c r="D3775" s="311" t="s">
        <v>2487</v>
      </c>
      <c r="E3775" s="463" t="s">
        <v>263</v>
      </c>
      <c r="F3775" s="463"/>
      <c r="G3775" s="312" t="s">
        <v>1834</v>
      </c>
      <c r="H3775" s="315">
        <v>1</v>
      </c>
      <c r="I3775" s="314">
        <v>36.85</v>
      </c>
      <c r="J3775" s="314">
        <v>36.85</v>
      </c>
    </row>
    <row r="3776" spans="1:10" x14ac:dyDescent="0.35">
      <c r="A3776" s="316"/>
      <c r="B3776" s="316"/>
      <c r="C3776" s="316"/>
      <c r="D3776" s="316"/>
      <c r="E3776" s="316" t="s">
        <v>275</v>
      </c>
      <c r="F3776" s="317">
        <v>33.380000000000003</v>
      </c>
      <c r="G3776" s="316" t="s">
        <v>276</v>
      </c>
      <c r="H3776" s="317">
        <v>0</v>
      </c>
      <c r="I3776" s="316" t="s">
        <v>277</v>
      </c>
      <c r="J3776" s="317">
        <v>33.380000000000003</v>
      </c>
    </row>
    <row r="3777" spans="1:10" x14ac:dyDescent="0.35">
      <c r="A3777" s="316"/>
      <c r="B3777" s="316"/>
      <c r="C3777" s="316"/>
      <c r="D3777" s="316"/>
      <c r="E3777" s="316" t="s">
        <v>278</v>
      </c>
      <c r="F3777" s="317">
        <v>17.59</v>
      </c>
      <c r="G3777" s="316"/>
      <c r="H3777" s="464" t="s">
        <v>279</v>
      </c>
      <c r="I3777" s="464"/>
      <c r="J3777" s="317">
        <v>102.12</v>
      </c>
    </row>
    <row r="3778" spans="1:10" ht="15" thickBot="1" x14ac:dyDescent="0.4">
      <c r="A3778" s="333"/>
      <c r="B3778" s="333"/>
      <c r="C3778" s="333"/>
      <c r="D3778" s="333"/>
      <c r="E3778" s="333"/>
      <c r="F3778" s="333"/>
      <c r="G3778" s="333"/>
      <c r="H3778" s="335"/>
      <c r="I3778" s="333"/>
      <c r="J3778" s="334"/>
    </row>
    <row r="3779" spans="1:10" ht="15" thickTop="1" x14ac:dyDescent="0.35">
      <c r="A3779" s="332"/>
      <c r="B3779" s="332"/>
      <c r="C3779" s="332"/>
      <c r="D3779" s="332"/>
      <c r="E3779" s="332"/>
      <c r="F3779" s="332"/>
      <c r="G3779" s="332"/>
      <c r="H3779" s="332"/>
      <c r="I3779" s="332"/>
      <c r="J3779" s="332"/>
    </row>
    <row r="3780" spans="1:10" x14ac:dyDescent="0.35">
      <c r="A3780" s="341" t="s">
        <v>1380</v>
      </c>
      <c r="B3780" s="342" t="s">
        <v>3</v>
      </c>
      <c r="C3780" s="341" t="s">
        <v>4</v>
      </c>
      <c r="D3780" s="341" t="s">
        <v>5</v>
      </c>
      <c r="E3780" s="457" t="s">
        <v>249</v>
      </c>
      <c r="F3780" s="457"/>
      <c r="G3780" s="343" t="s">
        <v>6</v>
      </c>
      <c r="H3780" s="342" t="s">
        <v>7</v>
      </c>
      <c r="I3780" s="342" t="s">
        <v>8</v>
      </c>
      <c r="J3780" s="342" t="s">
        <v>10</v>
      </c>
    </row>
    <row r="3781" spans="1:10" ht="39.65" customHeight="1" x14ac:dyDescent="0.35">
      <c r="A3781" s="344" t="s">
        <v>246</v>
      </c>
      <c r="B3781" s="345" t="s">
        <v>1381</v>
      </c>
      <c r="C3781" s="344" t="s">
        <v>214</v>
      </c>
      <c r="D3781" s="344" t="s">
        <v>1382</v>
      </c>
      <c r="E3781" s="458" t="s">
        <v>2376</v>
      </c>
      <c r="F3781" s="458"/>
      <c r="G3781" s="346" t="s">
        <v>226</v>
      </c>
      <c r="H3781" s="347">
        <v>1</v>
      </c>
      <c r="I3781" s="348">
        <v>85.69</v>
      </c>
      <c r="J3781" s="348">
        <v>85.69</v>
      </c>
    </row>
    <row r="3782" spans="1:10" ht="26.5" customHeight="1" x14ac:dyDescent="0.35">
      <c r="A3782" s="349" t="s">
        <v>251</v>
      </c>
      <c r="B3782" s="350" t="s">
        <v>1558</v>
      </c>
      <c r="C3782" s="349" t="s">
        <v>200</v>
      </c>
      <c r="D3782" s="349" t="s">
        <v>1559</v>
      </c>
      <c r="E3782" s="459" t="s">
        <v>254</v>
      </c>
      <c r="F3782" s="459"/>
      <c r="G3782" s="351" t="s">
        <v>201</v>
      </c>
      <c r="H3782" s="352">
        <v>0.3226</v>
      </c>
      <c r="I3782" s="353">
        <v>34.78</v>
      </c>
      <c r="J3782" s="353">
        <v>11.22</v>
      </c>
    </row>
    <row r="3783" spans="1:10" ht="26.5" customHeight="1" x14ac:dyDescent="0.35">
      <c r="A3783" s="349" t="s">
        <v>251</v>
      </c>
      <c r="B3783" s="350" t="s">
        <v>1560</v>
      </c>
      <c r="C3783" s="349" t="s">
        <v>200</v>
      </c>
      <c r="D3783" s="349" t="s">
        <v>1561</v>
      </c>
      <c r="E3783" s="459" t="s">
        <v>254</v>
      </c>
      <c r="F3783" s="459"/>
      <c r="G3783" s="351" t="s">
        <v>201</v>
      </c>
      <c r="H3783" s="352">
        <v>0.51690000000000003</v>
      </c>
      <c r="I3783" s="353">
        <v>27.11</v>
      </c>
      <c r="J3783" s="353">
        <v>14.01</v>
      </c>
    </row>
    <row r="3784" spans="1:10" ht="25" x14ac:dyDescent="0.35">
      <c r="A3784" s="356" t="s">
        <v>260</v>
      </c>
      <c r="B3784" s="357" t="s">
        <v>3079</v>
      </c>
      <c r="C3784" s="356" t="s">
        <v>1803</v>
      </c>
      <c r="D3784" s="356" t="s">
        <v>3080</v>
      </c>
      <c r="E3784" s="475" t="s">
        <v>263</v>
      </c>
      <c r="F3784" s="475"/>
      <c r="G3784" s="358" t="s">
        <v>1834</v>
      </c>
      <c r="H3784" s="359">
        <v>1</v>
      </c>
      <c r="I3784" s="360">
        <v>60.46</v>
      </c>
      <c r="J3784" s="360">
        <v>60.46</v>
      </c>
    </row>
    <row r="3785" spans="1:10" x14ac:dyDescent="0.35">
      <c r="A3785" s="354"/>
      <c r="B3785" s="354"/>
      <c r="C3785" s="354"/>
      <c r="D3785" s="354"/>
      <c r="E3785" s="354" t="s">
        <v>275</v>
      </c>
      <c r="F3785" s="355">
        <v>17.170000000000002</v>
      </c>
      <c r="G3785" s="354" t="s">
        <v>276</v>
      </c>
      <c r="H3785" s="355">
        <v>0</v>
      </c>
      <c r="I3785" s="354" t="s">
        <v>277</v>
      </c>
      <c r="J3785" s="355">
        <v>17.170000000000002</v>
      </c>
    </row>
    <row r="3786" spans="1:10" ht="14.5" customHeight="1" x14ac:dyDescent="0.35">
      <c r="A3786" s="354"/>
      <c r="B3786" s="354"/>
      <c r="C3786" s="354"/>
      <c r="D3786" s="354"/>
      <c r="E3786" s="354" t="s">
        <v>278</v>
      </c>
      <c r="F3786" s="355">
        <v>17.829999999999998</v>
      </c>
      <c r="G3786" s="354"/>
      <c r="H3786" s="460" t="s">
        <v>279</v>
      </c>
      <c r="I3786" s="460"/>
      <c r="J3786" s="355">
        <v>103.52</v>
      </c>
    </row>
    <row r="3787" spans="1:10" ht="15" thickBot="1" x14ac:dyDescent="0.4">
      <c r="A3787" s="333"/>
      <c r="B3787" s="333"/>
      <c r="C3787" s="333"/>
      <c r="D3787" s="333"/>
      <c r="E3787" s="333"/>
      <c r="F3787" s="333"/>
      <c r="G3787" s="333"/>
      <c r="H3787" s="335"/>
      <c r="I3787" s="333"/>
      <c r="J3787" s="334"/>
    </row>
    <row r="3788" spans="1:10" ht="15" thickTop="1" x14ac:dyDescent="0.35">
      <c r="A3788" s="332"/>
      <c r="B3788" s="332"/>
      <c r="C3788" s="332"/>
      <c r="D3788" s="332"/>
      <c r="E3788" s="332"/>
      <c r="F3788" s="332"/>
      <c r="G3788" s="332"/>
      <c r="H3788" s="332"/>
      <c r="I3788" s="332"/>
      <c r="J3788" s="332"/>
    </row>
    <row r="3789" spans="1:10" x14ac:dyDescent="0.35">
      <c r="A3789" s="341" t="s">
        <v>1383</v>
      </c>
      <c r="B3789" s="342" t="s">
        <v>3</v>
      </c>
      <c r="C3789" s="341" t="s">
        <v>4</v>
      </c>
      <c r="D3789" s="341" t="s">
        <v>5</v>
      </c>
      <c r="E3789" s="457" t="s">
        <v>249</v>
      </c>
      <c r="F3789" s="457"/>
      <c r="G3789" s="343" t="s">
        <v>6</v>
      </c>
      <c r="H3789" s="342" t="s">
        <v>7</v>
      </c>
      <c r="I3789" s="342" t="s">
        <v>8</v>
      </c>
      <c r="J3789" s="342" t="s">
        <v>10</v>
      </c>
    </row>
    <row r="3790" spans="1:10" ht="26.5" customHeight="1" x14ac:dyDescent="0.35">
      <c r="A3790" s="344" t="s">
        <v>246</v>
      </c>
      <c r="B3790" s="345" t="s">
        <v>1384</v>
      </c>
      <c r="C3790" s="344" t="s">
        <v>214</v>
      </c>
      <c r="D3790" s="344" t="s">
        <v>1385</v>
      </c>
      <c r="E3790" s="458" t="s">
        <v>2376</v>
      </c>
      <c r="F3790" s="458"/>
      <c r="G3790" s="346" t="s">
        <v>226</v>
      </c>
      <c r="H3790" s="347">
        <v>1</v>
      </c>
      <c r="I3790" s="348">
        <v>191.41</v>
      </c>
      <c r="J3790" s="348">
        <v>191.41</v>
      </c>
    </row>
    <row r="3791" spans="1:10" ht="26.5" customHeight="1" x14ac:dyDescent="0.35">
      <c r="A3791" s="349" t="s">
        <v>251</v>
      </c>
      <c r="B3791" s="350" t="s">
        <v>1558</v>
      </c>
      <c r="C3791" s="349" t="s">
        <v>200</v>
      </c>
      <c r="D3791" s="349" t="s">
        <v>1559</v>
      </c>
      <c r="E3791" s="459" t="s">
        <v>254</v>
      </c>
      <c r="F3791" s="459"/>
      <c r="G3791" s="351" t="s">
        <v>201</v>
      </c>
      <c r="H3791" s="352">
        <v>1.3149999999999999</v>
      </c>
      <c r="I3791" s="353">
        <v>34.78</v>
      </c>
      <c r="J3791" s="353">
        <v>45.73</v>
      </c>
    </row>
    <row r="3792" spans="1:10" ht="26.5" customHeight="1" x14ac:dyDescent="0.35">
      <c r="A3792" s="349" t="s">
        <v>251</v>
      </c>
      <c r="B3792" s="350" t="s">
        <v>1560</v>
      </c>
      <c r="C3792" s="349" t="s">
        <v>200</v>
      </c>
      <c r="D3792" s="349" t="s">
        <v>1561</v>
      </c>
      <c r="E3792" s="459" t="s">
        <v>254</v>
      </c>
      <c r="F3792" s="459"/>
      <c r="G3792" s="351" t="s">
        <v>201</v>
      </c>
      <c r="H3792" s="352">
        <v>1.754</v>
      </c>
      <c r="I3792" s="353">
        <v>27.11</v>
      </c>
      <c r="J3792" s="353">
        <v>47.55</v>
      </c>
    </row>
    <row r="3793" spans="1:10" ht="50" x14ac:dyDescent="0.35">
      <c r="A3793" s="356" t="s">
        <v>260</v>
      </c>
      <c r="B3793" s="357" t="s">
        <v>3085</v>
      </c>
      <c r="C3793" s="356" t="s">
        <v>1803</v>
      </c>
      <c r="D3793" s="356" t="s">
        <v>3086</v>
      </c>
      <c r="E3793" s="475" t="s">
        <v>263</v>
      </c>
      <c r="F3793" s="475"/>
      <c r="G3793" s="358" t="s">
        <v>1834</v>
      </c>
      <c r="H3793" s="359">
        <v>1</v>
      </c>
      <c r="I3793" s="360">
        <v>98.13</v>
      </c>
      <c r="J3793" s="360">
        <v>98.13</v>
      </c>
    </row>
    <row r="3794" spans="1:10" x14ac:dyDescent="0.35">
      <c r="A3794" s="354"/>
      <c r="B3794" s="354"/>
      <c r="C3794" s="354"/>
      <c r="D3794" s="354"/>
      <c r="E3794" s="354" t="s">
        <v>275</v>
      </c>
      <c r="F3794" s="355">
        <v>63.85</v>
      </c>
      <c r="G3794" s="354" t="s">
        <v>276</v>
      </c>
      <c r="H3794" s="355">
        <v>0</v>
      </c>
      <c r="I3794" s="354" t="s">
        <v>277</v>
      </c>
      <c r="J3794" s="355">
        <v>63.85</v>
      </c>
    </row>
    <row r="3795" spans="1:10" ht="14.5" customHeight="1" x14ac:dyDescent="0.35">
      <c r="A3795" s="354"/>
      <c r="B3795" s="354"/>
      <c r="C3795" s="354"/>
      <c r="D3795" s="354"/>
      <c r="E3795" s="354" t="s">
        <v>278</v>
      </c>
      <c r="F3795" s="355">
        <v>39.83</v>
      </c>
      <c r="G3795" s="354"/>
      <c r="H3795" s="460" t="s">
        <v>279</v>
      </c>
      <c r="I3795" s="460"/>
      <c r="J3795" s="355">
        <v>231.24</v>
      </c>
    </row>
    <row r="3796" spans="1:10" ht="15" thickBot="1" x14ac:dyDescent="0.4">
      <c r="A3796" s="333"/>
      <c r="B3796" s="333"/>
      <c r="C3796" s="333"/>
      <c r="D3796" s="333"/>
      <c r="E3796" s="333"/>
      <c r="F3796" s="333"/>
      <c r="G3796" s="333"/>
      <c r="H3796" s="335"/>
      <c r="I3796" s="333"/>
      <c r="J3796" s="334"/>
    </row>
    <row r="3797" spans="1:10" ht="15" thickTop="1" x14ac:dyDescent="0.35">
      <c r="A3797" s="332"/>
      <c r="B3797" s="332"/>
      <c r="C3797" s="332"/>
      <c r="D3797" s="332"/>
      <c r="E3797" s="332"/>
      <c r="F3797" s="332"/>
      <c r="G3797" s="332"/>
      <c r="H3797" s="332"/>
      <c r="I3797" s="332"/>
      <c r="J3797" s="332"/>
    </row>
    <row r="3798" spans="1:10" x14ac:dyDescent="0.35">
      <c r="A3798" s="341" t="s">
        <v>1386</v>
      </c>
      <c r="B3798" s="342" t="s">
        <v>3</v>
      </c>
      <c r="C3798" s="341" t="s">
        <v>4</v>
      </c>
      <c r="D3798" s="341" t="s">
        <v>5</v>
      </c>
      <c r="E3798" s="457" t="s">
        <v>249</v>
      </c>
      <c r="F3798" s="457"/>
      <c r="G3798" s="343" t="s">
        <v>6</v>
      </c>
      <c r="H3798" s="342" t="s">
        <v>7</v>
      </c>
      <c r="I3798" s="342" t="s">
        <v>8</v>
      </c>
      <c r="J3798" s="342" t="s">
        <v>10</v>
      </c>
    </row>
    <row r="3799" spans="1:10" ht="39.65" customHeight="1" x14ac:dyDescent="0.35">
      <c r="A3799" s="344" t="s">
        <v>246</v>
      </c>
      <c r="B3799" s="345" t="s">
        <v>1387</v>
      </c>
      <c r="C3799" s="344" t="s">
        <v>214</v>
      </c>
      <c r="D3799" s="344" t="s">
        <v>1388</v>
      </c>
      <c r="E3799" s="458" t="s">
        <v>2376</v>
      </c>
      <c r="F3799" s="458"/>
      <c r="G3799" s="346" t="s">
        <v>226</v>
      </c>
      <c r="H3799" s="347">
        <v>1</v>
      </c>
      <c r="I3799" s="348">
        <v>225.39</v>
      </c>
      <c r="J3799" s="348">
        <v>225.39</v>
      </c>
    </row>
    <row r="3800" spans="1:10" ht="26.5" customHeight="1" x14ac:dyDescent="0.35">
      <c r="A3800" s="349" t="s">
        <v>251</v>
      </c>
      <c r="B3800" s="350" t="s">
        <v>1560</v>
      </c>
      <c r="C3800" s="349" t="s">
        <v>200</v>
      </c>
      <c r="D3800" s="349" t="s">
        <v>1561</v>
      </c>
      <c r="E3800" s="459" t="s">
        <v>254</v>
      </c>
      <c r="F3800" s="459"/>
      <c r="G3800" s="351" t="s">
        <v>201</v>
      </c>
      <c r="H3800" s="352">
        <v>1</v>
      </c>
      <c r="I3800" s="353">
        <v>27.11</v>
      </c>
      <c r="J3800" s="353">
        <v>27.11</v>
      </c>
    </row>
    <row r="3801" spans="1:10" ht="26.5" customHeight="1" x14ac:dyDescent="0.35">
      <c r="A3801" s="349" t="s">
        <v>251</v>
      </c>
      <c r="B3801" s="350" t="s">
        <v>1558</v>
      </c>
      <c r="C3801" s="349" t="s">
        <v>200</v>
      </c>
      <c r="D3801" s="349" t="s">
        <v>1559</v>
      </c>
      <c r="E3801" s="459" t="s">
        <v>254</v>
      </c>
      <c r="F3801" s="459"/>
      <c r="G3801" s="351" t="s">
        <v>201</v>
      </c>
      <c r="H3801" s="352">
        <v>0.5</v>
      </c>
      <c r="I3801" s="353">
        <v>34.78</v>
      </c>
      <c r="J3801" s="353">
        <v>17.39</v>
      </c>
    </row>
    <row r="3802" spans="1:10" x14ac:dyDescent="0.35">
      <c r="A3802" s="356" t="s">
        <v>260</v>
      </c>
      <c r="B3802" s="357" t="s">
        <v>3087</v>
      </c>
      <c r="C3802" s="356" t="s">
        <v>1803</v>
      </c>
      <c r="D3802" s="356" t="s">
        <v>3088</v>
      </c>
      <c r="E3802" s="475" t="s">
        <v>263</v>
      </c>
      <c r="F3802" s="475"/>
      <c r="G3802" s="358" t="s">
        <v>1834</v>
      </c>
      <c r="H3802" s="359">
        <v>1</v>
      </c>
      <c r="I3802" s="360">
        <v>180.68</v>
      </c>
      <c r="J3802" s="360">
        <v>180.68</v>
      </c>
    </row>
    <row r="3803" spans="1:10" ht="25" x14ac:dyDescent="0.35">
      <c r="A3803" s="356" t="s">
        <v>260</v>
      </c>
      <c r="B3803" s="357" t="s">
        <v>2420</v>
      </c>
      <c r="C3803" s="356" t="s">
        <v>200</v>
      </c>
      <c r="D3803" s="356" t="s">
        <v>2421</v>
      </c>
      <c r="E3803" s="475" t="s">
        <v>263</v>
      </c>
      <c r="F3803" s="475"/>
      <c r="G3803" s="358" t="s">
        <v>226</v>
      </c>
      <c r="H3803" s="359">
        <v>0.01</v>
      </c>
      <c r="I3803" s="360">
        <v>21.2</v>
      </c>
      <c r="J3803" s="360">
        <v>0.21199999999999999</v>
      </c>
    </row>
    <row r="3804" spans="1:10" x14ac:dyDescent="0.35">
      <c r="A3804" s="354"/>
      <c r="B3804" s="354"/>
      <c r="C3804" s="354"/>
      <c r="D3804" s="354"/>
      <c r="E3804" s="354" t="s">
        <v>275</v>
      </c>
      <c r="F3804" s="355">
        <v>30.11</v>
      </c>
      <c r="G3804" s="354" t="s">
        <v>276</v>
      </c>
      <c r="H3804" s="355">
        <v>0</v>
      </c>
      <c r="I3804" s="354" t="s">
        <v>277</v>
      </c>
      <c r="J3804" s="355">
        <v>30.11</v>
      </c>
    </row>
    <row r="3805" spans="1:10" ht="14.5" customHeight="1" x14ac:dyDescent="0.35">
      <c r="A3805" s="354"/>
      <c r="B3805" s="354"/>
      <c r="C3805" s="354"/>
      <c r="D3805" s="354"/>
      <c r="E3805" s="354" t="s">
        <v>278</v>
      </c>
      <c r="F3805" s="355">
        <v>46.9</v>
      </c>
      <c r="G3805" s="354"/>
      <c r="H3805" s="460" t="s">
        <v>279</v>
      </c>
      <c r="I3805" s="460"/>
      <c r="J3805" s="355">
        <v>272.29000000000002</v>
      </c>
    </row>
    <row r="3806" spans="1:10" ht="15" thickBot="1" x14ac:dyDescent="0.4">
      <c r="A3806" s="333"/>
      <c r="B3806" s="333"/>
      <c r="C3806" s="333"/>
      <c r="D3806" s="333"/>
      <c r="E3806" s="333"/>
      <c r="F3806" s="333"/>
      <c r="G3806" s="333"/>
      <c r="H3806" s="335"/>
      <c r="I3806" s="333"/>
      <c r="J3806" s="334"/>
    </row>
    <row r="3807" spans="1:10" ht="15" thickTop="1" x14ac:dyDescent="0.35">
      <c r="A3807" s="332"/>
      <c r="B3807" s="332"/>
      <c r="C3807" s="332"/>
      <c r="D3807" s="332"/>
      <c r="E3807" s="332"/>
      <c r="F3807" s="332"/>
      <c r="G3807" s="332"/>
      <c r="H3807" s="332"/>
      <c r="I3807" s="332"/>
      <c r="J3807" s="332"/>
    </row>
    <row r="3808" spans="1:10" x14ac:dyDescent="0.35">
      <c r="A3808" s="341" t="s">
        <v>1389</v>
      </c>
      <c r="B3808" s="342" t="s">
        <v>3</v>
      </c>
      <c r="C3808" s="341" t="s">
        <v>4</v>
      </c>
      <c r="D3808" s="341" t="s">
        <v>5</v>
      </c>
      <c r="E3808" s="457" t="s">
        <v>249</v>
      </c>
      <c r="F3808" s="457"/>
      <c r="G3808" s="343" t="s">
        <v>6</v>
      </c>
      <c r="H3808" s="342" t="s">
        <v>7</v>
      </c>
      <c r="I3808" s="342" t="s">
        <v>8</v>
      </c>
      <c r="J3808" s="342" t="s">
        <v>10</v>
      </c>
    </row>
    <row r="3809" spans="1:10" ht="26.5" customHeight="1" x14ac:dyDescent="0.35">
      <c r="A3809" s="344" t="s">
        <v>246</v>
      </c>
      <c r="B3809" s="345" t="s">
        <v>1336</v>
      </c>
      <c r="C3809" s="344" t="s">
        <v>214</v>
      </c>
      <c r="D3809" s="344" t="s">
        <v>1337</v>
      </c>
      <c r="E3809" s="458" t="s">
        <v>280</v>
      </c>
      <c r="F3809" s="458"/>
      <c r="G3809" s="346" t="s">
        <v>208</v>
      </c>
      <c r="H3809" s="347">
        <v>1</v>
      </c>
      <c r="I3809" s="348">
        <v>106.9</v>
      </c>
      <c r="J3809" s="348">
        <v>106.9</v>
      </c>
    </row>
    <row r="3810" spans="1:10" ht="26.5" customHeight="1" x14ac:dyDescent="0.35">
      <c r="A3810" s="349" t="s">
        <v>251</v>
      </c>
      <c r="B3810" s="350" t="s">
        <v>1558</v>
      </c>
      <c r="C3810" s="349" t="s">
        <v>200</v>
      </c>
      <c r="D3810" s="349" t="s">
        <v>1559</v>
      </c>
      <c r="E3810" s="459" t="s">
        <v>254</v>
      </c>
      <c r="F3810" s="459"/>
      <c r="G3810" s="351" t="s">
        <v>201</v>
      </c>
      <c r="H3810" s="352">
        <v>0.8</v>
      </c>
      <c r="I3810" s="353">
        <v>34.78</v>
      </c>
      <c r="J3810" s="353">
        <v>27.82</v>
      </c>
    </row>
    <row r="3811" spans="1:10" ht="26.5" customHeight="1" x14ac:dyDescent="0.35">
      <c r="A3811" s="349" t="s">
        <v>251</v>
      </c>
      <c r="B3811" s="350" t="s">
        <v>1560</v>
      </c>
      <c r="C3811" s="349" t="s">
        <v>200</v>
      </c>
      <c r="D3811" s="349" t="s">
        <v>1561</v>
      </c>
      <c r="E3811" s="459" t="s">
        <v>254</v>
      </c>
      <c r="F3811" s="459"/>
      <c r="G3811" s="351" t="s">
        <v>201</v>
      </c>
      <c r="H3811" s="352">
        <v>0.8</v>
      </c>
      <c r="I3811" s="353">
        <v>27.11</v>
      </c>
      <c r="J3811" s="353">
        <v>21.68</v>
      </c>
    </row>
    <row r="3812" spans="1:10" ht="37.5" x14ac:dyDescent="0.35">
      <c r="A3812" s="356" t="s">
        <v>260</v>
      </c>
      <c r="B3812" s="357" t="s">
        <v>3077</v>
      </c>
      <c r="C3812" s="356" t="s">
        <v>200</v>
      </c>
      <c r="D3812" s="356" t="s">
        <v>3078</v>
      </c>
      <c r="E3812" s="475" t="s">
        <v>263</v>
      </c>
      <c r="F3812" s="475"/>
      <c r="G3812" s="358" t="s">
        <v>208</v>
      </c>
      <c r="H3812" s="359">
        <v>1.05</v>
      </c>
      <c r="I3812" s="360">
        <v>54.67</v>
      </c>
      <c r="J3812" s="360">
        <v>57.403500000000001</v>
      </c>
    </row>
    <row r="3813" spans="1:10" x14ac:dyDescent="0.35">
      <c r="A3813" s="354"/>
      <c r="B3813" s="354"/>
      <c r="C3813" s="354"/>
      <c r="D3813" s="354"/>
      <c r="E3813" s="354" t="s">
        <v>275</v>
      </c>
      <c r="F3813" s="355">
        <v>34.159999999999997</v>
      </c>
      <c r="G3813" s="354" t="s">
        <v>276</v>
      </c>
      <c r="H3813" s="355">
        <v>0</v>
      </c>
      <c r="I3813" s="354" t="s">
        <v>277</v>
      </c>
      <c r="J3813" s="355">
        <v>34.159999999999997</v>
      </c>
    </row>
    <row r="3814" spans="1:10" ht="14.5" customHeight="1" x14ac:dyDescent="0.35">
      <c r="A3814" s="354"/>
      <c r="B3814" s="354"/>
      <c r="C3814" s="354"/>
      <c r="D3814" s="354"/>
      <c r="E3814" s="354" t="s">
        <v>278</v>
      </c>
      <c r="F3814" s="355">
        <v>22.24</v>
      </c>
      <c r="G3814" s="354"/>
      <c r="H3814" s="460" t="s">
        <v>279</v>
      </c>
      <c r="I3814" s="460"/>
      <c r="J3814" s="355">
        <v>129.13999999999999</v>
      </c>
    </row>
    <row r="3815" spans="1:10" ht="15" thickBot="1" x14ac:dyDescent="0.4">
      <c r="A3815" s="333"/>
      <c r="B3815" s="333"/>
      <c r="C3815" s="333"/>
      <c r="D3815" s="333"/>
      <c r="E3815" s="333"/>
      <c r="F3815" s="333"/>
      <c r="G3815" s="333"/>
      <c r="H3815" s="335"/>
      <c r="I3815" s="333"/>
      <c r="J3815" s="334"/>
    </row>
    <row r="3816" spans="1:10" ht="15" thickTop="1" x14ac:dyDescent="0.35">
      <c r="A3816" s="332"/>
      <c r="B3816" s="332"/>
      <c r="C3816" s="332"/>
      <c r="D3816" s="332"/>
      <c r="E3816" s="332"/>
      <c r="F3816" s="332"/>
      <c r="G3816" s="332"/>
      <c r="H3816" s="332"/>
      <c r="I3816" s="332"/>
      <c r="J3816" s="332"/>
    </row>
    <row r="3817" spans="1:10" x14ac:dyDescent="0.35">
      <c r="A3817" s="329" t="s">
        <v>1390</v>
      </c>
      <c r="B3817" s="329"/>
      <c r="C3817" s="329"/>
      <c r="D3817" s="329" t="s">
        <v>1391</v>
      </c>
      <c r="E3817" s="329"/>
      <c r="F3817" s="472"/>
      <c r="G3817" s="472"/>
      <c r="H3817" s="330"/>
      <c r="I3817" s="329"/>
      <c r="J3817" s="331">
        <v>47657.39</v>
      </c>
    </row>
    <row r="3818" spans="1:10" x14ac:dyDescent="0.35">
      <c r="A3818" s="298" t="s">
        <v>1392</v>
      </c>
      <c r="B3818" s="300" t="s">
        <v>3</v>
      </c>
      <c r="C3818" s="298" t="s">
        <v>4</v>
      </c>
      <c r="D3818" s="298" t="s">
        <v>5</v>
      </c>
      <c r="E3818" s="461" t="s">
        <v>249</v>
      </c>
      <c r="F3818" s="461"/>
      <c r="G3818" s="299" t="s">
        <v>6</v>
      </c>
      <c r="H3818" s="300" t="s">
        <v>7</v>
      </c>
      <c r="I3818" s="300" t="s">
        <v>8</v>
      </c>
      <c r="J3818" s="300" t="s">
        <v>10</v>
      </c>
    </row>
    <row r="3819" spans="1:10" ht="37.5" x14ac:dyDescent="0.35">
      <c r="A3819" s="301" t="s">
        <v>246</v>
      </c>
      <c r="B3819" s="303" t="s">
        <v>1393</v>
      </c>
      <c r="C3819" s="301" t="s">
        <v>214</v>
      </c>
      <c r="D3819" s="301" t="s">
        <v>1394</v>
      </c>
      <c r="E3819" s="462" t="s">
        <v>2376</v>
      </c>
      <c r="F3819" s="462"/>
      <c r="G3819" s="302" t="s">
        <v>226</v>
      </c>
      <c r="H3819" s="305">
        <v>1</v>
      </c>
      <c r="I3819" s="304">
        <v>390.17</v>
      </c>
      <c r="J3819" s="304">
        <v>390.17</v>
      </c>
    </row>
    <row r="3820" spans="1:10" ht="25" x14ac:dyDescent="0.35">
      <c r="A3820" s="306" t="s">
        <v>251</v>
      </c>
      <c r="B3820" s="308" t="s">
        <v>1558</v>
      </c>
      <c r="C3820" s="306" t="s">
        <v>200</v>
      </c>
      <c r="D3820" s="306" t="s">
        <v>1559</v>
      </c>
      <c r="E3820" s="465" t="s">
        <v>254</v>
      </c>
      <c r="F3820" s="465"/>
      <c r="G3820" s="307" t="s">
        <v>201</v>
      </c>
      <c r="H3820" s="310">
        <v>1.5</v>
      </c>
      <c r="I3820" s="309">
        <v>34.78</v>
      </c>
      <c r="J3820" s="309">
        <v>52.17</v>
      </c>
    </row>
    <row r="3821" spans="1:10" ht="37.5" x14ac:dyDescent="0.35">
      <c r="A3821" s="311" t="s">
        <v>260</v>
      </c>
      <c r="B3821" s="313" t="s">
        <v>2488</v>
      </c>
      <c r="C3821" s="311" t="s">
        <v>1803</v>
      </c>
      <c r="D3821" s="311" t="s">
        <v>2489</v>
      </c>
      <c r="E3821" s="463" t="s">
        <v>263</v>
      </c>
      <c r="F3821" s="463"/>
      <c r="G3821" s="312" t="s">
        <v>1834</v>
      </c>
      <c r="H3821" s="315">
        <v>1</v>
      </c>
      <c r="I3821" s="314">
        <v>338</v>
      </c>
      <c r="J3821" s="314">
        <v>338</v>
      </c>
    </row>
    <row r="3822" spans="1:10" x14ac:dyDescent="0.35">
      <c r="A3822" s="316"/>
      <c r="B3822" s="316"/>
      <c r="C3822" s="316"/>
      <c r="D3822" s="316"/>
      <c r="E3822" s="316" t="s">
        <v>275</v>
      </c>
      <c r="F3822" s="317">
        <v>37.78</v>
      </c>
      <c r="G3822" s="316" t="s">
        <v>276</v>
      </c>
      <c r="H3822" s="317">
        <v>0</v>
      </c>
      <c r="I3822" s="316" t="s">
        <v>277</v>
      </c>
      <c r="J3822" s="317">
        <v>37.78</v>
      </c>
    </row>
    <row r="3823" spans="1:10" x14ac:dyDescent="0.35">
      <c r="A3823" s="316"/>
      <c r="B3823" s="316"/>
      <c r="C3823" s="316"/>
      <c r="D3823" s="316"/>
      <c r="E3823" s="316" t="s">
        <v>278</v>
      </c>
      <c r="F3823" s="317">
        <v>81.19</v>
      </c>
      <c r="G3823" s="316"/>
      <c r="H3823" s="464" t="s">
        <v>279</v>
      </c>
      <c r="I3823" s="464"/>
      <c r="J3823" s="317">
        <v>471.36</v>
      </c>
    </row>
    <row r="3824" spans="1:10" ht="15" thickBot="1" x14ac:dyDescent="0.4">
      <c r="A3824" s="333"/>
      <c r="B3824" s="333"/>
      <c r="C3824" s="333"/>
      <c r="D3824" s="333"/>
      <c r="E3824" s="333"/>
      <c r="F3824" s="333"/>
      <c r="G3824" s="333"/>
      <c r="H3824" s="335"/>
      <c r="I3824" s="333"/>
      <c r="J3824" s="334"/>
    </row>
    <row r="3825" spans="1:10" ht="15" thickTop="1" x14ac:dyDescent="0.35">
      <c r="A3825" s="332"/>
      <c r="B3825" s="332"/>
      <c r="C3825" s="332"/>
      <c r="D3825" s="332"/>
      <c r="E3825" s="332"/>
      <c r="F3825" s="332"/>
      <c r="G3825" s="332"/>
      <c r="H3825" s="332"/>
      <c r="I3825" s="332"/>
      <c r="J3825" s="332"/>
    </row>
    <row r="3826" spans="1:10" x14ac:dyDescent="0.35">
      <c r="A3826" s="298" t="s">
        <v>1395</v>
      </c>
      <c r="B3826" s="300" t="s">
        <v>3</v>
      </c>
      <c r="C3826" s="298" t="s">
        <v>4</v>
      </c>
      <c r="D3826" s="298" t="s">
        <v>5</v>
      </c>
      <c r="E3826" s="461" t="s">
        <v>249</v>
      </c>
      <c r="F3826" s="461"/>
      <c r="G3826" s="299" t="s">
        <v>6</v>
      </c>
      <c r="H3826" s="300" t="s">
        <v>7</v>
      </c>
      <c r="I3826" s="300" t="s">
        <v>8</v>
      </c>
      <c r="J3826" s="300" t="s">
        <v>10</v>
      </c>
    </row>
    <row r="3827" spans="1:10" ht="50" x14ac:dyDescent="0.35">
      <c r="A3827" s="301" t="s">
        <v>246</v>
      </c>
      <c r="B3827" s="303" t="s">
        <v>1396</v>
      </c>
      <c r="C3827" s="301" t="s">
        <v>200</v>
      </c>
      <c r="D3827" s="301" t="s">
        <v>1397</v>
      </c>
      <c r="E3827" s="462" t="s">
        <v>2195</v>
      </c>
      <c r="F3827" s="462"/>
      <c r="G3827" s="302" t="s">
        <v>226</v>
      </c>
      <c r="H3827" s="305">
        <v>1</v>
      </c>
      <c r="I3827" s="304">
        <v>1239.81</v>
      </c>
      <c r="J3827" s="304">
        <v>1239.81</v>
      </c>
    </row>
    <row r="3828" spans="1:10" ht="37.5" x14ac:dyDescent="0.35">
      <c r="A3828" s="306" t="s">
        <v>251</v>
      </c>
      <c r="B3828" s="308" t="s">
        <v>2210</v>
      </c>
      <c r="C3828" s="306" t="s">
        <v>200</v>
      </c>
      <c r="D3828" s="306" t="s">
        <v>2211</v>
      </c>
      <c r="E3828" s="465" t="s">
        <v>1637</v>
      </c>
      <c r="F3828" s="465"/>
      <c r="G3828" s="307" t="s">
        <v>217</v>
      </c>
      <c r="H3828" s="310">
        <v>0.1363</v>
      </c>
      <c r="I3828" s="309">
        <v>777.15</v>
      </c>
      <c r="J3828" s="309">
        <v>105.92</v>
      </c>
    </row>
    <row r="3829" spans="1:10" ht="25" x14ac:dyDescent="0.35">
      <c r="A3829" s="306" t="s">
        <v>251</v>
      </c>
      <c r="B3829" s="308" t="s">
        <v>256</v>
      </c>
      <c r="C3829" s="306" t="s">
        <v>200</v>
      </c>
      <c r="D3829" s="306" t="s">
        <v>247</v>
      </c>
      <c r="E3829" s="465" t="s">
        <v>254</v>
      </c>
      <c r="F3829" s="465"/>
      <c r="G3829" s="307" t="s">
        <v>201</v>
      </c>
      <c r="H3829" s="310">
        <v>4.6847000000000003</v>
      </c>
      <c r="I3829" s="309">
        <v>25.81</v>
      </c>
      <c r="J3829" s="309">
        <v>120.91</v>
      </c>
    </row>
    <row r="3830" spans="1:10" ht="50" x14ac:dyDescent="0.35">
      <c r="A3830" s="306" t="s">
        <v>251</v>
      </c>
      <c r="B3830" s="308" t="s">
        <v>2198</v>
      </c>
      <c r="C3830" s="306" t="s">
        <v>200</v>
      </c>
      <c r="D3830" s="306" t="s">
        <v>2199</v>
      </c>
      <c r="E3830" s="465" t="s">
        <v>299</v>
      </c>
      <c r="F3830" s="465"/>
      <c r="G3830" s="307" t="s">
        <v>217</v>
      </c>
      <c r="H3830" s="310">
        <v>0.114</v>
      </c>
      <c r="I3830" s="309">
        <v>607.67999999999995</v>
      </c>
      <c r="J3830" s="309">
        <v>69.27</v>
      </c>
    </row>
    <row r="3831" spans="1:10" ht="50" x14ac:dyDescent="0.35">
      <c r="A3831" s="306" t="s">
        <v>251</v>
      </c>
      <c r="B3831" s="308" t="s">
        <v>2205</v>
      </c>
      <c r="C3831" s="306" t="s">
        <v>200</v>
      </c>
      <c r="D3831" s="306" t="s">
        <v>2206</v>
      </c>
      <c r="E3831" s="465" t="s">
        <v>2207</v>
      </c>
      <c r="F3831" s="465"/>
      <c r="G3831" s="307" t="s">
        <v>205</v>
      </c>
      <c r="H3831" s="310">
        <v>0.78</v>
      </c>
      <c r="I3831" s="309">
        <v>9.09</v>
      </c>
      <c r="J3831" s="309">
        <v>7.09</v>
      </c>
    </row>
    <row r="3832" spans="1:10" ht="50" x14ac:dyDescent="0.35">
      <c r="A3832" s="306" t="s">
        <v>251</v>
      </c>
      <c r="B3832" s="308" t="s">
        <v>2203</v>
      </c>
      <c r="C3832" s="306" t="s">
        <v>200</v>
      </c>
      <c r="D3832" s="306" t="s">
        <v>2204</v>
      </c>
      <c r="E3832" s="465" t="s">
        <v>1637</v>
      </c>
      <c r="F3832" s="465"/>
      <c r="G3832" s="307" t="s">
        <v>217</v>
      </c>
      <c r="H3832" s="310">
        <v>2.8799999999999999E-2</v>
      </c>
      <c r="I3832" s="309">
        <v>690.36</v>
      </c>
      <c r="J3832" s="309">
        <v>19.88</v>
      </c>
    </row>
    <row r="3833" spans="1:10" ht="25" x14ac:dyDescent="0.35">
      <c r="A3833" s="306" t="s">
        <v>251</v>
      </c>
      <c r="B3833" s="308" t="s">
        <v>255</v>
      </c>
      <c r="C3833" s="306" t="s">
        <v>200</v>
      </c>
      <c r="D3833" s="306" t="s">
        <v>248</v>
      </c>
      <c r="E3833" s="465" t="s">
        <v>254</v>
      </c>
      <c r="F3833" s="465"/>
      <c r="G3833" s="307" t="s">
        <v>201</v>
      </c>
      <c r="H3833" s="310">
        <v>5.9622999999999999</v>
      </c>
      <c r="I3833" s="309">
        <v>34.28</v>
      </c>
      <c r="J3833" s="309">
        <v>204.38</v>
      </c>
    </row>
    <row r="3834" spans="1:10" ht="25" x14ac:dyDescent="0.35">
      <c r="A3834" s="306" t="s">
        <v>251</v>
      </c>
      <c r="B3834" s="308" t="s">
        <v>1836</v>
      </c>
      <c r="C3834" s="306" t="s">
        <v>200</v>
      </c>
      <c r="D3834" s="306" t="s">
        <v>1837</v>
      </c>
      <c r="E3834" s="465" t="s">
        <v>1838</v>
      </c>
      <c r="F3834" s="465"/>
      <c r="G3834" s="307" t="s">
        <v>217</v>
      </c>
      <c r="H3834" s="310">
        <v>5.2299999999999999E-2</v>
      </c>
      <c r="I3834" s="309">
        <v>1276.01</v>
      </c>
      <c r="J3834" s="309">
        <v>66.73</v>
      </c>
    </row>
    <row r="3835" spans="1:10" ht="25" x14ac:dyDescent="0.35">
      <c r="A3835" s="306" t="s">
        <v>251</v>
      </c>
      <c r="B3835" s="308" t="s">
        <v>2490</v>
      </c>
      <c r="C3835" s="306" t="s">
        <v>200</v>
      </c>
      <c r="D3835" s="306" t="s">
        <v>2491</v>
      </c>
      <c r="E3835" s="465" t="s">
        <v>1838</v>
      </c>
      <c r="F3835" s="465"/>
      <c r="G3835" s="307" t="s">
        <v>264</v>
      </c>
      <c r="H3835" s="310">
        <v>2.0977999999999999</v>
      </c>
      <c r="I3835" s="309">
        <v>9.58</v>
      </c>
      <c r="J3835" s="309">
        <v>20.09</v>
      </c>
    </row>
    <row r="3836" spans="1:10" ht="37.5" x14ac:dyDescent="0.35">
      <c r="A3836" s="311" t="s">
        <v>260</v>
      </c>
      <c r="B3836" s="313" t="s">
        <v>1807</v>
      </c>
      <c r="C3836" s="311" t="s">
        <v>200</v>
      </c>
      <c r="D3836" s="311" t="s">
        <v>1808</v>
      </c>
      <c r="E3836" s="463" t="s">
        <v>263</v>
      </c>
      <c r="F3836" s="463"/>
      <c r="G3836" s="312" t="s">
        <v>208</v>
      </c>
      <c r="H3836" s="315">
        <v>0.5796</v>
      </c>
      <c r="I3836" s="314">
        <v>17.53</v>
      </c>
      <c r="J3836" s="314">
        <v>10.160387999999999</v>
      </c>
    </row>
    <row r="3837" spans="1:10" ht="25" x14ac:dyDescent="0.35">
      <c r="A3837" s="311" t="s">
        <v>260</v>
      </c>
      <c r="B3837" s="313" t="s">
        <v>1724</v>
      </c>
      <c r="C3837" s="311" t="s">
        <v>200</v>
      </c>
      <c r="D3837" s="311" t="s">
        <v>1725</v>
      </c>
      <c r="E3837" s="463" t="s">
        <v>263</v>
      </c>
      <c r="F3837" s="463"/>
      <c r="G3837" s="312" t="s">
        <v>208</v>
      </c>
      <c r="H3837" s="315">
        <v>0.18479999999999999</v>
      </c>
      <c r="I3837" s="314">
        <v>3.6</v>
      </c>
      <c r="J3837" s="314">
        <v>0.66527999999999998</v>
      </c>
    </row>
    <row r="3838" spans="1:10" ht="25" x14ac:dyDescent="0.35">
      <c r="A3838" s="311" t="s">
        <v>260</v>
      </c>
      <c r="B3838" s="313" t="s">
        <v>2492</v>
      </c>
      <c r="C3838" s="311" t="s">
        <v>200</v>
      </c>
      <c r="D3838" s="311" t="s">
        <v>2493</v>
      </c>
      <c r="E3838" s="463" t="s">
        <v>263</v>
      </c>
      <c r="F3838" s="463"/>
      <c r="G3838" s="312" t="s">
        <v>226</v>
      </c>
      <c r="H3838" s="315">
        <v>25.125699999999998</v>
      </c>
      <c r="I3838" s="314">
        <v>4.6399999999999997</v>
      </c>
      <c r="J3838" s="314">
        <v>116.583248</v>
      </c>
    </row>
    <row r="3839" spans="1:10" ht="25" x14ac:dyDescent="0.35">
      <c r="A3839" s="311" t="s">
        <v>260</v>
      </c>
      <c r="B3839" s="313" t="s">
        <v>1670</v>
      </c>
      <c r="C3839" s="311" t="s">
        <v>200</v>
      </c>
      <c r="D3839" s="311" t="s">
        <v>1671</v>
      </c>
      <c r="E3839" s="463" t="s">
        <v>263</v>
      </c>
      <c r="F3839" s="463"/>
      <c r="G3839" s="312" t="s">
        <v>264</v>
      </c>
      <c r="H3839" s="315">
        <v>1.6400000000000001E-2</v>
      </c>
      <c r="I3839" s="314">
        <v>16.63</v>
      </c>
      <c r="J3839" s="314">
        <v>0.27273199999999997</v>
      </c>
    </row>
    <row r="3840" spans="1:10" ht="37.5" x14ac:dyDescent="0.35">
      <c r="A3840" s="311" t="s">
        <v>260</v>
      </c>
      <c r="B3840" s="313" t="s">
        <v>2494</v>
      </c>
      <c r="C3840" s="311" t="s">
        <v>200</v>
      </c>
      <c r="D3840" s="311" t="s">
        <v>2495</v>
      </c>
      <c r="E3840" s="463" t="s">
        <v>263</v>
      </c>
      <c r="F3840" s="463"/>
      <c r="G3840" s="312" t="s">
        <v>226</v>
      </c>
      <c r="H3840" s="315">
        <v>1</v>
      </c>
      <c r="I3840" s="314">
        <v>444.84</v>
      </c>
      <c r="J3840" s="314">
        <v>444.84</v>
      </c>
    </row>
    <row r="3841" spans="1:10" ht="25" x14ac:dyDescent="0.35">
      <c r="A3841" s="311" t="s">
        <v>260</v>
      </c>
      <c r="B3841" s="313" t="s">
        <v>1726</v>
      </c>
      <c r="C3841" s="311" t="s">
        <v>200</v>
      </c>
      <c r="D3841" s="311" t="s">
        <v>1727</v>
      </c>
      <c r="E3841" s="463" t="s">
        <v>263</v>
      </c>
      <c r="F3841" s="463"/>
      <c r="G3841" s="312" t="s">
        <v>89</v>
      </c>
      <c r="H3841" s="315">
        <v>7.1000000000000004E-3</v>
      </c>
      <c r="I3841" s="314">
        <v>6.24</v>
      </c>
      <c r="J3841" s="314">
        <v>4.4304000000000003E-2</v>
      </c>
    </row>
    <row r="3842" spans="1:10" ht="25" x14ac:dyDescent="0.35">
      <c r="A3842" s="311" t="s">
        <v>260</v>
      </c>
      <c r="B3842" s="313" t="s">
        <v>1581</v>
      </c>
      <c r="C3842" s="311" t="s">
        <v>200</v>
      </c>
      <c r="D3842" s="311" t="s">
        <v>1582</v>
      </c>
      <c r="E3842" s="463" t="s">
        <v>263</v>
      </c>
      <c r="F3842" s="463"/>
      <c r="G3842" s="312" t="s">
        <v>208</v>
      </c>
      <c r="H3842" s="315">
        <v>0.15540000000000001</v>
      </c>
      <c r="I3842" s="314">
        <v>10.28</v>
      </c>
      <c r="J3842" s="314">
        <v>1.597512</v>
      </c>
    </row>
    <row r="3843" spans="1:10" ht="25" x14ac:dyDescent="0.35">
      <c r="A3843" s="311" t="s">
        <v>260</v>
      </c>
      <c r="B3843" s="313" t="s">
        <v>1841</v>
      </c>
      <c r="C3843" s="311" t="s">
        <v>200</v>
      </c>
      <c r="D3843" s="311" t="s">
        <v>1842</v>
      </c>
      <c r="E3843" s="463" t="s">
        <v>263</v>
      </c>
      <c r="F3843" s="463"/>
      <c r="G3843" s="312" t="s">
        <v>226</v>
      </c>
      <c r="H3843" s="315">
        <v>17.850000000000001</v>
      </c>
      <c r="I3843" s="314">
        <v>2.88</v>
      </c>
      <c r="J3843" s="314">
        <v>51.408000000000001</v>
      </c>
    </row>
    <row r="3844" spans="1:10" x14ac:dyDescent="0.35">
      <c r="A3844" s="316"/>
      <c r="B3844" s="316"/>
      <c r="C3844" s="316"/>
      <c r="D3844" s="316"/>
      <c r="E3844" s="316" t="s">
        <v>275</v>
      </c>
      <c r="F3844" s="317">
        <v>283.26</v>
      </c>
      <c r="G3844" s="316" t="s">
        <v>276</v>
      </c>
      <c r="H3844" s="317">
        <v>0</v>
      </c>
      <c r="I3844" s="316" t="s">
        <v>277</v>
      </c>
      <c r="J3844" s="317">
        <v>283.26</v>
      </c>
    </row>
    <row r="3845" spans="1:10" x14ac:dyDescent="0.35">
      <c r="A3845" s="316"/>
      <c r="B3845" s="316"/>
      <c r="C3845" s="316"/>
      <c r="D3845" s="316"/>
      <c r="E3845" s="316" t="s">
        <v>278</v>
      </c>
      <c r="F3845" s="317">
        <v>258</v>
      </c>
      <c r="G3845" s="316"/>
      <c r="H3845" s="464" t="s">
        <v>279</v>
      </c>
      <c r="I3845" s="464"/>
      <c r="J3845" s="317">
        <v>1497.81</v>
      </c>
    </row>
    <row r="3846" spans="1:10" ht="15" thickBot="1" x14ac:dyDescent="0.4">
      <c r="A3846" s="333"/>
      <c r="B3846" s="333"/>
      <c r="C3846" s="333"/>
      <c r="D3846" s="333"/>
      <c r="E3846" s="333"/>
      <c r="F3846" s="333"/>
      <c r="G3846" s="333"/>
      <c r="H3846" s="335"/>
      <c r="I3846" s="333"/>
      <c r="J3846" s="334"/>
    </row>
    <row r="3847" spans="1:10" ht="15" thickTop="1" x14ac:dyDescent="0.35">
      <c r="A3847" s="332"/>
      <c r="B3847" s="332"/>
      <c r="C3847" s="332"/>
      <c r="D3847" s="332"/>
      <c r="E3847" s="332"/>
      <c r="F3847" s="332"/>
      <c r="G3847" s="332"/>
      <c r="H3847" s="332"/>
      <c r="I3847" s="332"/>
      <c r="J3847" s="332"/>
    </row>
    <row r="3848" spans="1:10" x14ac:dyDescent="0.35">
      <c r="A3848" s="298" t="s">
        <v>1398</v>
      </c>
      <c r="B3848" s="300" t="s">
        <v>3</v>
      </c>
      <c r="C3848" s="298" t="s">
        <v>4</v>
      </c>
      <c r="D3848" s="298" t="s">
        <v>5</v>
      </c>
      <c r="E3848" s="461" t="s">
        <v>249</v>
      </c>
      <c r="F3848" s="461"/>
      <c r="G3848" s="299" t="s">
        <v>6</v>
      </c>
      <c r="H3848" s="300" t="s">
        <v>7</v>
      </c>
      <c r="I3848" s="300" t="s">
        <v>8</v>
      </c>
      <c r="J3848" s="300" t="s">
        <v>10</v>
      </c>
    </row>
    <row r="3849" spans="1:10" ht="37.5" x14ac:dyDescent="0.35">
      <c r="A3849" s="301" t="s">
        <v>246</v>
      </c>
      <c r="B3849" s="303" t="s">
        <v>1399</v>
      </c>
      <c r="C3849" s="301" t="s">
        <v>200</v>
      </c>
      <c r="D3849" s="301" t="s">
        <v>1400</v>
      </c>
      <c r="E3849" s="462" t="s">
        <v>1629</v>
      </c>
      <c r="F3849" s="462"/>
      <c r="G3849" s="302" t="s">
        <v>226</v>
      </c>
      <c r="H3849" s="305">
        <v>1</v>
      </c>
      <c r="I3849" s="304">
        <v>133</v>
      </c>
      <c r="J3849" s="304">
        <v>133</v>
      </c>
    </row>
    <row r="3850" spans="1:10" ht="25" x14ac:dyDescent="0.35">
      <c r="A3850" s="306" t="s">
        <v>251</v>
      </c>
      <c r="B3850" s="308" t="s">
        <v>1560</v>
      </c>
      <c r="C3850" s="306" t="s">
        <v>200</v>
      </c>
      <c r="D3850" s="306" t="s">
        <v>1561</v>
      </c>
      <c r="E3850" s="465" t="s">
        <v>254</v>
      </c>
      <c r="F3850" s="465"/>
      <c r="G3850" s="307" t="s">
        <v>201</v>
      </c>
      <c r="H3850" s="310">
        <v>0.38819999999999999</v>
      </c>
      <c r="I3850" s="309">
        <v>27.11</v>
      </c>
      <c r="J3850" s="309">
        <v>10.52</v>
      </c>
    </row>
    <row r="3851" spans="1:10" ht="25" x14ac:dyDescent="0.35">
      <c r="A3851" s="306" t="s">
        <v>251</v>
      </c>
      <c r="B3851" s="308" t="s">
        <v>1558</v>
      </c>
      <c r="C3851" s="306" t="s">
        <v>200</v>
      </c>
      <c r="D3851" s="306" t="s">
        <v>1559</v>
      </c>
      <c r="E3851" s="465" t="s">
        <v>254</v>
      </c>
      <c r="F3851" s="465"/>
      <c r="G3851" s="307" t="s">
        <v>201</v>
      </c>
      <c r="H3851" s="310">
        <v>0.38819999999999999</v>
      </c>
      <c r="I3851" s="309">
        <v>34.78</v>
      </c>
      <c r="J3851" s="309">
        <v>13.5</v>
      </c>
    </row>
    <row r="3852" spans="1:10" ht="37.5" x14ac:dyDescent="0.35">
      <c r="A3852" s="311" t="s">
        <v>260</v>
      </c>
      <c r="B3852" s="313" t="s">
        <v>2496</v>
      </c>
      <c r="C3852" s="311" t="s">
        <v>200</v>
      </c>
      <c r="D3852" s="311" t="s">
        <v>2497</v>
      </c>
      <c r="E3852" s="463" t="s">
        <v>263</v>
      </c>
      <c r="F3852" s="463"/>
      <c r="G3852" s="312" t="s">
        <v>226</v>
      </c>
      <c r="H3852" s="315">
        <v>1</v>
      </c>
      <c r="I3852" s="314">
        <v>108.98</v>
      </c>
      <c r="J3852" s="314">
        <v>108.98</v>
      </c>
    </row>
    <row r="3853" spans="1:10" x14ac:dyDescent="0.35">
      <c r="A3853" s="316"/>
      <c r="B3853" s="316"/>
      <c r="C3853" s="316"/>
      <c r="D3853" s="316"/>
      <c r="E3853" s="316" t="s">
        <v>275</v>
      </c>
      <c r="F3853" s="317">
        <v>16.57</v>
      </c>
      <c r="G3853" s="316" t="s">
        <v>276</v>
      </c>
      <c r="H3853" s="317">
        <v>0</v>
      </c>
      <c r="I3853" s="316" t="s">
        <v>277</v>
      </c>
      <c r="J3853" s="317">
        <v>16.57</v>
      </c>
    </row>
    <row r="3854" spans="1:10" x14ac:dyDescent="0.35">
      <c r="A3854" s="316"/>
      <c r="B3854" s="316"/>
      <c r="C3854" s="316"/>
      <c r="D3854" s="316"/>
      <c r="E3854" s="316" t="s">
        <v>278</v>
      </c>
      <c r="F3854" s="317">
        <v>27.67</v>
      </c>
      <c r="G3854" s="316"/>
      <c r="H3854" s="464" t="s">
        <v>279</v>
      </c>
      <c r="I3854" s="464"/>
      <c r="J3854" s="317">
        <v>160.66999999999999</v>
      </c>
    </row>
    <row r="3855" spans="1:10" ht="15" thickBot="1" x14ac:dyDescent="0.4">
      <c r="A3855" s="333"/>
      <c r="B3855" s="333"/>
      <c r="C3855" s="333"/>
      <c r="D3855" s="333"/>
      <c r="E3855" s="333"/>
      <c r="F3855" s="333"/>
      <c r="G3855" s="333"/>
      <c r="H3855" s="335"/>
      <c r="I3855" s="333"/>
      <c r="J3855" s="334"/>
    </row>
    <row r="3856" spans="1:10" ht="15" thickTop="1" x14ac:dyDescent="0.35">
      <c r="A3856" s="332"/>
      <c r="B3856" s="332"/>
      <c r="C3856" s="332"/>
      <c r="D3856" s="332"/>
      <c r="E3856" s="332"/>
      <c r="F3856" s="332"/>
      <c r="G3856" s="332"/>
      <c r="H3856" s="332"/>
      <c r="I3856" s="332"/>
      <c r="J3856" s="332"/>
    </row>
    <row r="3857" spans="1:10" x14ac:dyDescent="0.35">
      <c r="A3857" s="298" t="s">
        <v>1401</v>
      </c>
      <c r="B3857" s="300" t="s">
        <v>3</v>
      </c>
      <c r="C3857" s="298" t="s">
        <v>4</v>
      </c>
      <c r="D3857" s="298" t="s">
        <v>5</v>
      </c>
      <c r="E3857" s="461" t="s">
        <v>249</v>
      </c>
      <c r="F3857" s="461"/>
      <c r="G3857" s="299" t="s">
        <v>6</v>
      </c>
      <c r="H3857" s="300" t="s">
        <v>7</v>
      </c>
      <c r="I3857" s="300" t="s">
        <v>8</v>
      </c>
      <c r="J3857" s="300" t="s">
        <v>10</v>
      </c>
    </row>
    <row r="3858" spans="1:10" ht="25" x14ac:dyDescent="0.35">
      <c r="A3858" s="301" t="s">
        <v>246</v>
      </c>
      <c r="B3858" s="303" t="s">
        <v>1402</v>
      </c>
      <c r="C3858" s="301" t="s">
        <v>200</v>
      </c>
      <c r="D3858" s="301" t="s">
        <v>1403</v>
      </c>
      <c r="E3858" s="462" t="s">
        <v>1629</v>
      </c>
      <c r="F3858" s="462"/>
      <c r="G3858" s="302" t="s">
        <v>226</v>
      </c>
      <c r="H3858" s="305">
        <v>1</v>
      </c>
      <c r="I3858" s="304">
        <v>152.27000000000001</v>
      </c>
      <c r="J3858" s="304">
        <v>152.27000000000001</v>
      </c>
    </row>
    <row r="3859" spans="1:10" ht="25" x14ac:dyDescent="0.35">
      <c r="A3859" s="306" t="s">
        <v>251</v>
      </c>
      <c r="B3859" s="308" t="s">
        <v>1558</v>
      </c>
      <c r="C3859" s="306" t="s">
        <v>200</v>
      </c>
      <c r="D3859" s="306" t="s">
        <v>1559</v>
      </c>
      <c r="E3859" s="465" t="s">
        <v>254</v>
      </c>
      <c r="F3859" s="465"/>
      <c r="G3859" s="307" t="s">
        <v>201</v>
      </c>
      <c r="H3859" s="310">
        <v>0.1346</v>
      </c>
      <c r="I3859" s="309">
        <v>34.78</v>
      </c>
      <c r="J3859" s="309">
        <v>4.68</v>
      </c>
    </row>
    <row r="3860" spans="1:10" ht="25" x14ac:dyDescent="0.35">
      <c r="A3860" s="306" t="s">
        <v>251</v>
      </c>
      <c r="B3860" s="308" t="s">
        <v>1560</v>
      </c>
      <c r="C3860" s="306" t="s">
        <v>200</v>
      </c>
      <c r="D3860" s="306" t="s">
        <v>1561</v>
      </c>
      <c r="E3860" s="465" t="s">
        <v>254</v>
      </c>
      <c r="F3860" s="465"/>
      <c r="G3860" s="307" t="s">
        <v>201</v>
      </c>
      <c r="H3860" s="310">
        <v>0.1346</v>
      </c>
      <c r="I3860" s="309">
        <v>27.11</v>
      </c>
      <c r="J3860" s="309">
        <v>3.64</v>
      </c>
    </row>
    <row r="3861" spans="1:10" ht="37.5" x14ac:dyDescent="0.35">
      <c r="A3861" s="311" t="s">
        <v>260</v>
      </c>
      <c r="B3861" s="313" t="s">
        <v>2498</v>
      </c>
      <c r="C3861" s="311" t="s">
        <v>200</v>
      </c>
      <c r="D3861" s="311" t="s">
        <v>2499</v>
      </c>
      <c r="E3861" s="463" t="s">
        <v>263</v>
      </c>
      <c r="F3861" s="463"/>
      <c r="G3861" s="312" t="s">
        <v>226</v>
      </c>
      <c r="H3861" s="315">
        <v>1</v>
      </c>
      <c r="I3861" s="314">
        <v>143.94999999999999</v>
      </c>
      <c r="J3861" s="314">
        <v>143.94999999999999</v>
      </c>
    </row>
    <row r="3862" spans="1:10" x14ac:dyDescent="0.35">
      <c r="A3862" s="316"/>
      <c r="B3862" s="316"/>
      <c r="C3862" s="316"/>
      <c r="D3862" s="316"/>
      <c r="E3862" s="316" t="s">
        <v>275</v>
      </c>
      <c r="F3862" s="317">
        <v>5.74</v>
      </c>
      <c r="G3862" s="316" t="s">
        <v>276</v>
      </c>
      <c r="H3862" s="317">
        <v>0</v>
      </c>
      <c r="I3862" s="316" t="s">
        <v>277</v>
      </c>
      <c r="J3862" s="317">
        <v>5.74</v>
      </c>
    </row>
    <row r="3863" spans="1:10" x14ac:dyDescent="0.35">
      <c r="A3863" s="316"/>
      <c r="B3863" s="316"/>
      <c r="C3863" s="316"/>
      <c r="D3863" s="316"/>
      <c r="E3863" s="316" t="s">
        <v>278</v>
      </c>
      <c r="F3863" s="317">
        <v>31.68</v>
      </c>
      <c r="G3863" s="316"/>
      <c r="H3863" s="464" t="s">
        <v>279</v>
      </c>
      <c r="I3863" s="464"/>
      <c r="J3863" s="317">
        <v>183.95</v>
      </c>
    </row>
    <row r="3864" spans="1:10" ht="15" thickBot="1" x14ac:dyDescent="0.4">
      <c r="A3864" s="333"/>
      <c r="B3864" s="333"/>
      <c r="C3864" s="333"/>
      <c r="D3864" s="333"/>
      <c r="E3864" s="333"/>
      <c r="F3864" s="333"/>
      <c r="G3864" s="333"/>
      <c r="H3864" s="335"/>
      <c r="I3864" s="333"/>
      <c r="J3864" s="334"/>
    </row>
    <row r="3865" spans="1:10" ht="15" thickTop="1" x14ac:dyDescent="0.35">
      <c r="A3865" s="332"/>
      <c r="B3865" s="332"/>
      <c r="C3865" s="332"/>
      <c r="D3865" s="332"/>
      <c r="E3865" s="332"/>
      <c r="F3865" s="332"/>
      <c r="G3865" s="332"/>
      <c r="H3865" s="332"/>
      <c r="I3865" s="332"/>
      <c r="J3865" s="332"/>
    </row>
    <row r="3866" spans="1:10" x14ac:dyDescent="0.35">
      <c r="A3866" s="298" t="s">
        <v>1404</v>
      </c>
      <c r="B3866" s="300" t="s">
        <v>3</v>
      </c>
      <c r="C3866" s="298" t="s">
        <v>4</v>
      </c>
      <c r="D3866" s="298" t="s">
        <v>5</v>
      </c>
      <c r="E3866" s="461" t="s">
        <v>249</v>
      </c>
      <c r="F3866" s="461"/>
      <c r="G3866" s="299" t="s">
        <v>6</v>
      </c>
      <c r="H3866" s="300" t="s">
        <v>7</v>
      </c>
      <c r="I3866" s="300" t="s">
        <v>8</v>
      </c>
      <c r="J3866" s="300" t="s">
        <v>10</v>
      </c>
    </row>
    <row r="3867" spans="1:10" ht="25" x14ac:dyDescent="0.35">
      <c r="A3867" s="301" t="s">
        <v>246</v>
      </c>
      <c r="B3867" s="303" t="s">
        <v>1405</v>
      </c>
      <c r="C3867" s="301" t="s">
        <v>200</v>
      </c>
      <c r="D3867" s="301" t="s">
        <v>1406</v>
      </c>
      <c r="E3867" s="462" t="s">
        <v>1629</v>
      </c>
      <c r="F3867" s="462"/>
      <c r="G3867" s="302" t="s">
        <v>226</v>
      </c>
      <c r="H3867" s="305">
        <v>1</v>
      </c>
      <c r="I3867" s="304">
        <v>181.93</v>
      </c>
      <c r="J3867" s="304">
        <v>181.93</v>
      </c>
    </row>
    <row r="3868" spans="1:10" ht="25" x14ac:dyDescent="0.35">
      <c r="A3868" s="306" t="s">
        <v>251</v>
      </c>
      <c r="B3868" s="308" t="s">
        <v>1560</v>
      </c>
      <c r="C3868" s="306" t="s">
        <v>200</v>
      </c>
      <c r="D3868" s="306" t="s">
        <v>1561</v>
      </c>
      <c r="E3868" s="465" t="s">
        <v>254</v>
      </c>
      <c r="F3868" s="465"/>
      <c r="G3868" s="307" t="s">
        <v>201</v>
      </c>
      <c r="H3868" s="310">
        <v>0.16669999999999999</v>
      </c>
      <c r="I3868" s="309">
        <v>27.11</v>
      </c>
      <c r="J3868" s="309">
        <v>4.51</v>
      </c>
    </row>
    <row r="3869" spans="1:10" ht="25" x14ac:dyDescent="0.35">
      <c r="A3869" s="306" t="s">
        <v>251</v>
      </c>
      <c r="B3869" s="308" t="s">
        <v>1558</v>
      </c>
      <c r="C3869" s="306" t="s">
        <v>200</v>
      </c>
      <c r="D3869" s="306" t="s">
        <v>1559</v>
      </c>
      <c r="E3869" s="465" t="s">
        <v>254</v>
      </c>
      <c r="F3869" s="465"/>
      <c r="G3869" s="307" t="s">
        <v>201</v>
      </c>
      <c r="H3869" s="310">
        <v>0.16669999999999999</v>
      </c>
      <c r="I3869" s="309">
        <v>34.78</v>
      </c>
      <c r="J3869" s="309">
        <v>5.79</v>
      </c>
    </row>
    <row r="3870" spans="1:10" ht="25" x14ac:dyDescent="0.35">
      <c r="A3870" s="311" t="s">
        <v>260</v>
      </c>
      <c r="B3870" s="313" t="s">
        <v>2500</v>
      </c>
      <c r="C3870" s="311" t="s">
        <v>200</v>
      </c>
      <c r="D3870" s="311" t="s">
        <v>2501</v>
      </c>
      <c r="E3870" s="463" t="s">
        <v>263</v>
      </c>
      <c r="F3870" s="463"/>
      <c r="G3870" s="312" t="s">
        <v>208</v>
      </c>
      <c r="H3870" s="315">
        <v>3</v>
      </c>
      <c r="I3870" s="314">
        <v>57.21</v>
      </c>
      <c r="J3870" s="314">
        <v>171.63</v>
      </c>
    </row>
    <row r="3871" spans="1:10" x14ac:dyDescent="0.35">
      <c r="A3871" s="316"/>
      <c r="B3871" s="316"/>
      <c r="C3871" s="316"/>
      <c r="D3871" s="316"/>
      <c r="E3871" s="316" t="s">
        <v>275</v>
      </c>
      <c r="F3871" s="317">
        <v>7.11</v>
      </c>
      <c r="G3871" s="316" t="s">
        <v>276</v>
      </c>
      <c r="H3871" s="317">
        <v>0</v>
      </c>
      <c r="I3871" s="316" t="s">
        <v>277</v>
      </c>
      <c r="J3871" s="317">
        <v>7.11</v>
      </c>
    </row>
    <row r="3872" spans="1:10" x14ac:dyDescent="0.35">
      <c r="A3872" s="316"/>
      <c r="B3872" s="316"/>
      <c r="C3872" s="316"/>
      <c r="D3872" s="316"/>
      <c r="E3872" s="316" t="s">
        <v>278</v>
      </c>
      <c r="F3872" s="317">
        <v>37.85</v>
      </c>
      <c r="G3872" s="316"/>
      <c r="H3872" s="464" t="s">
        <v>279</v>
      </c>
      <c r="I3872" s="464"/>
      <c r="J3872" s="317">
        <v>219.78</v>
      </c>
    </row>
    <row r="3873" spans="1:10" ht="15" thickBot="1" x14ac:dyDescent="0.4">
      <c r="A3873" s="333"/>
      <c r="B3873" s="333"/>
      <c r="C3873" s="333"/>
      <c r="D3873" s="333"/>
      <c r="E3873" s="333"/>
      <c r="F3873" s="333"/>
      <c r="G3873" s="333"/>
      <c r="H3873" s="335"/>
      <c r="I3873" s="333"/>
      <c r="J3873" s="334"/>
    </row>
    <row r="3874" spans="1:10" ht="15" thickTop="1" x14ac:dyDescent="0.35">
      <c r="A3874" s="332"/>
      <c r="B3874" s="332"/>
      <c r="C3874" s="332"/>
      <c r="D3874" s="332"/>
      <c r="E3874" s="332"/>
      <c r="F3874" s="332"/>
      <c r="G3874" s="332"/>
      <c r="H3874" s="332"/>
      <c r="I3874" s="332"/>
      <c r="J3874" s="332"/>
    </row>
    <row r="3875" spans="1:10" x14ac:dyDescent="0.35">
      <c r="A3875" s="298" t="s">
        <v>1407</v>
      </c>
      <c r="B3875" s="300" t="s">
        <v>3</v>
      </c>
      <c r="C3875" s="298" t="s">
        <v>4</v>
      </c>
      <c r="D3875" s="298" t="s">
        <v>5</v>
      </c>
      <c r="E3875" s="461" t="s">
        <v>249</v>
      </c>
      <c r="F3875" s="461"/>
      <c r="G3875" s="299" t="s">
        <v>6</v>
      </c>
      <c r="H3875" s="300" t="s">
        <v>7</v>
      </c>
      <c r="I3875" s="300" t="s">
        <v>8</v>
      </c>
      <c r="J3875" s="300" t="s">
        <v>10</v>
      </c>
    </row>
    <row r="3876" spans="1:10" ht="25" x14ac:dyDescent="0.35">
      <c r="A3876" s="301" t="s">
        <v>246</v>
      </c>
      <c r="B3876" s="303" t="s">
        <v>1408</v>
      </c>
      <c r="C3876" s="301" t="s">
        <v>200</v>
      </c>
      <c r="D3876" s="301" t="s">
        <v>1409</v>
      </c>
      <c r="E3876" s="462" t="s">
        <v>1629</v>
      </c>
      <c r="F3876" s="462"/>
      <c r="G3876" s="302" t="s">
        <v>226</v>
      </c>
      <c r="H3876" s="305">
        <v>1</v>
      </c>
      <c r="I3876" s="304">
        <v>30.03</v>
      </c>
      <c r="J3876" s="304">
        <v>30.03</v>
      </c>
    </row>
    <row r="3877" spans="1:10" ht="25" x14ac:dyDescent="0.35">
      <c r="A3877" s="306" t="s">
        <v>251</v>
      </c>
      <c r="B3877" s="308" t="s">
        <v>1560</v>
      </c>
      <c r="C3877" s="306" t="s">
        <v>200</v>
      </c>
      <c r="D3877" s="306" t="s">
        <v>1561</v>
      </c>
      <c r="E3877" s="465" t="s">
        <v>254</v>
      </c>
      <c r="F3877" s="465"/>
      <c r="G3877" s="307" t="s">
        <v>201</v>
      </c>
      <c r="H3877" s="310">
        <v>0.1905</v>
      </c>
      <c r="I3877" s="309">
        <v>27.11</v>
      </c>
      <c r="J3877" s="309">
        <v>5.16</v>
      </c>
    </row>
    <row r="3878" spans="1:10" ht="25" x14ac:dyDescent="0.35">
      <c r="A3878" s="306" t="s">
        <v>251</v>
      </c>
      <c r="B3878" s="308" t="s">
        <v>1558</v>
      </c>
      <c r="C3878" s="306" t="s">
        <v>200</v>
      </c>
      <c r="D3878" s="306" t="s">
        <v>1559</v>
      </c>
      <c r="E3878" s="465" t="s">
        <v>254</v>
      </c>
      <c r="F3878" s="465"/>
      <c r="G3878" s="307" t="s">
        <v>201</v>
      </c>
      <c r="H3878" s="310">
        <v>0.1905</v>
      </c>
      <c r="I3878" s="309">
        <v>34.78</v>
      </c>
      <c r="J3878" s="309">
        <v>6.62</v>
      </c>
    </row>
    <row r="3879" spans="1:10" ht="37.5" x14ac:dyDescent="0.35">
      <c r="A3879" s="311" t="s">
        <v>260</v>
      </c>
      <c r="B3879" s="313" t="s">
        <v>2502</v>
      </c>
      <c r="C3879" s="311" t="s">
        <v>200</v>
      </c>
      <c r="D3879" s="311" t="s">
        <v>2503</v>
      </c>
      <c r="E3879" s="463" t="s">
        <v>263</v>
      </c>
      <c r="F3879" s="463"/>
      <c r="G3879" s="312" t="s">
        <v>226</v>
      </c>
      <c r="H3879" s="315">
        <v>2</v>
      </c>
      <c r="I3879" s="314">
        <v>0.41</v>
      </c>
      <c r="J3879" s="314">
        <v>0.82</v>
      </c>
    </row>
    <row r="3880" spans="1:10" ht="37.5" x14ac:dyDescent="0.35">
      <c r="A3880" s="311" t="s">
        <v>260</v>
      </c>
      <c r="B3880" s="313" t="s">
        <v>2504</v>
      </c>
      <c r="C3880" s="311" t="s">
        <v>200</v>
      </c>
      <c r="D3880" s="311" t="s">
        <v>2505</v>
      </c>
      <c r="E3880" s="463" t="s">
        <v>263</v>
      </c>
      <c r="F3880" s="463"/>
      <c r="G3880" s="312" t="s">
        <v>226</v>
      </c>
      <c r="H3880" s="315">
        <v>1</v>
      </c>
      <c r="I3880" s="314">
        <v>14.67</v>
      </c>
      <c r="J3880" s="314">
        <v>14.67</v>
      </c>
    </row>
    <row r="3881" spans="1:10" ht="50" x14ac:dyDescent="0.35">
      <c r="A3881" s="311" t="s">
        <v>260</v>
      </c>
      <c r="B3881" s="313" t="s">
        <v>1652</v>
      </c>
      <c r="C3881" s="311" t="s">
        <v>200</v>
      </c>
      <c r="D3881" s="311" t="s">
        <v>1653</v>
      </c>
      <c r="E3881" s="463" t="s">
        <v>263</v>
      </c>
      <c r="F3881" s="463"/>
      <c r="G3881" s="312" t="s">
        <v>226</v>
      </c>
      <c r="H3881" s="315">
        <v>2</v>
      </c>
      <c r="I3881" s="314">
        <v>1.38</v>
      </c>
      <c r="J3881" s="314">
        <v>2.76</v>
      </c>
    </row>
    <row r="3882" spans="1:10" x14ac:dyDescent="0.35">
      <c r="A3882" s="316"/>
      <c r="B3882" s="316"/>
      <c r="C3882" s="316"/>
      <c r="D3882" s="316"/>
      <c r="E3882" s="316" t="s">
        <v>275</v>
      </c>
      <c r="F3882" s="317">
        <v>8.1199999999999992</v>
      </c>
      <c r="G3882" s="316" t="s">
        <v>276</v>
      </c>
      <c r="H3882" s="317">
        <v>0</v>
      </c>
      <c r="I3882" s="316" t="s">
        <v>277</v>
      </c>
      <c r="J3882" s="317">
        <v>8.1199999999999992</v>
      </c>
    </row>
    <row r="3883" spans="1:10" x14ac:dyDescent="0.35">
      <c r="A3883" s="316"/>
      <c r="B3883" s="316"/>
      <c r="C3883" s="316"/>
      <c r="D3883" s="316"/>
      <c r="E3883" s="316" t="s">
        <v>278</v>
      </c>
      <c r="F3883" s="317">
        <v>6.24</v>
      </c>
      <c r="G3883" s="316"/>
      <c r="H3883" s="464" t="s">
        <v>279</v>
      </c>
      <c r="I3883" s="464"/>
      <c r="J3883" s="317">
        <v>36.270000000000003</v>
      </c>
    </row>
    <row r="3884" spans="1:10" ht="15" thickBot="1" x14ac:dyDescent="0.4">
      <c r="A3884" s="333"/>
      <c r="B3884" s="333"/>
      <c r="C3884" s="333"/>
      <c r="D3884" s="333"/>
      <c r="E3884" s="333"/>
      <c r="F3884" s="333"/>
      <c r="G3884" s="333"/>
      <c r="H3884" s="335"/>
      <c r="I3884" s="333"/>
      <c r="J3884" s="334"/>
    </row>
    <row r="3885" spans="1:10" ht="15" thickTop="1" x14ac:dyDescent="0.35">
      <c r="A3885" s="332"/>
      <c r="B3885" s="332"/>
      <c r="C3885" s="332"/>
      <c r="D3885" s="332"/>
      <c r="E3885" s="332"/>
      <c r="F3885" s="332"/>
      <c r="G3885" s="332"/>
      <c r="H3885" s="332"/>
      <c r="I3885" s="332"/>
      <c r="J3885" s="332"/>
    </row>
    <row r="3886" spans="1:10" x14ac:dyDescent="0.35">
      <c r="A3886" s="298" t="s">
        <v>1410</v>
      </c>
      <c r="B3886" s="300" t="s">
        <v>3</v>
      </c>
      <c r="C3886" s="298" t="s">
        <v>4</v>
      </c>
      <c r="D3886" s="298" t="s">
        <v>5</v>
      </c>
      <c r="E3886" s="461" t="s">
        <v>249</v>
      </c>
      <c r="F3886" s="461"/>
      <c r="G3886" s="299" t="s">
        <v>6</v>
      </c>
      <c r="H3886" s="300" t="s">
        <v>7</v>
      </c>
      <c r="I3886" s="300" t="s">
        <v>8</v>
      </c>
      <c r="J3886" s="300" t="s">
        <v>10</v>
      </c>
    </row>
    <row r="3887" spans="1:10" ht="25" x14ac:dyDescent="0.35">
      <c r="A3887" s="301" t="s">
        <v>246</v>
      </c>
      <c r="B3887" s="303" t="s">
        <v>1411</v>
      </c>
      <c r="C3887" s="301" t="s">
        <v>200</v>
      </c>
      <c r="D3887" s="301" t="s">
        <v>1412</v>
      </c>
      <c r="E3887" s="462" t="s">
        <v>1629</v>
      </c>
      <c r="F3887" s="462"/>
      <c r="G3887" s="302" t="s">
        <v>226</v>
      </c>
      <c r="H3887" s="305">
        <v>1</v>
      </c>
      <c r="I3887" s="304">
        <v>139.12</v>
      </c>
      <c r="J3887" s="304">
        <v>139.12</v>
      </c>
    </row>
    <row r="3888" spans="1:10" ht="25" x14ac:dyDescent="0.35">
      <c r="A3888" s="306" t="s">
        <v>251</v>
      </c>
      <c r="B3888" s="308" t="s">
        <v>1560</v>
      </c>
      <c r="C3888" s="306" t="s">
        <v>200</v>
      </c>
      <c r="D3888" s="306" t="s">
        <v>1561</v>
      </c>
      <c r="E3888" s="465" t="s">
        <v>254</v>
      </c>
      <c r="F3888" s="465"/>
      <c r="G3888" s="307" t="s">
        <v>201</v>
      </c>
      <c r="H3888" s="310">
        <v>1.1811</v>
      </c>
      <c r="I3888" s="309">
        <v>27.11</v>
      </c>
      <c r="J3888" s="309">
        <v>32.01</v>
      </c>
    </row>
    <row r="3889" spans="1:10" ht="25" x14ac:dyDescent="0.35">
      <c r="A3889" s="306" t="s">
        <v>251</v>
      </c>
      <c r="B3889" s="308" t="s">
        <v>1558</v>
      </c>
      <c r="C3889" s="306" t="s">
        <v>200</v>
      </c>
      <c r="D3889" s="306" t="s">
        <v>1559</v>
      </c>
      <c r="E3889" s="465" t="s">
        <v>254</v>
      </c>
      <c r="F3889" s="465"/>
      <c r="G3889" s="307" t="s">
        <v>201</v>
      </c>
      <c r="H3889" s="310">
        <v>1.1811</v>
      </c>
      <c r="I3889" s="309">
        <v>34.78</v>
      </c>
      <c r="J3889" s="309">
        <v>41.07</v>
      </c>
    </row>
    <row r="3890" spans="1:10" ht="37.5" x14ac:dyDescent="0.35">
      <c r="A3890" s="311" t="s">
        <v>260</v>
      </c>
      <c r="B3890" s="313" t="s">
        <v>2506</v>
      </c>
      <c r="C3890" s="311" t="s">
        <v>200</v>
      </c>
      <c r="D3890" s="311" t="s">
        <v>2507</v>
      </c>
      <c r="E3890" s="463" t="s">
        <v>263</v>
      </c>
      <c r="F3890" s="463"/>
      <c r="G3890" s="312" t="s">
        <v>226</v>
      </c>
      <c r="H3890" s="315">
        <v>4</v>
      </c>
      <c r="I3890" s="314">
        <v>0.61</v>
      </c>
      <c r="J3890" s="314">
        <v>2.44</v>
      </c>
    </row>
    <row r="3891" spans="1:10" ht="50" x14ac:dyDescent="0.35">
      <c r="A3891" s="311" t="s">
        <v>260</v>
      </c>
      <c r="B3891" s="313" t="s">
        <v>1652</v>
      </c>
      <c r="C3891" s="311" t="s">
        <v>200</v>
      </c>
      <c r="D3891" s="311" t="s">
        <v>1653</v>
      </c>
      <c r="E3891" s="463" t="s">
        <v>263</v>
      </c>
      <c r="F3891" s="463"/>
      <c r="G3891" s="312" t="s">
        <v>226</v>
      </c>
      <c r="H3891" s="315">
        <v>4</v>
      </c>
      <c r="I3891" s="314">
        <v>1.38</v>
      </c>
      <c r="J3891" s="314">
        <v>5.52</v>
      </c>
    </row>
    <row r="3892" spans="1:10" ht="25" x14ac:dyDescent="0.35">
      <c r="A3892" s="311" t="s">
        <v>260</v>
      </c>
      <c r="B3892" s="313" t="s">
        <v>2508</v>
      </c>
      <c r="C3892" s="311" t="s">
        <v>200</v>
      </c>
      <c r="D3892" s="311" t="s">
        <v>2509</v>
      </c>
      <c r="E3892" s="463" t="s">
        <v>263</v>
      </c>
      <c r="F3892" s="463"/>
      <c r="G3892" s="312" t="s">
        <v>226</v>
      </c>
      <c r="H3892" s="315">
        <v>1</v>
      </c>
      <c r="I3892" s="314">
        <v>58.08</v>
      </c>
      <c r="J3892" s="314">
        <v>58.08</v>
      </c>
    </row>
    <row r="3893" spans="1:10" x14ac:dyDescent="0.35">
      <c r="A3893" s="316"/>
      <c r="B3893" s="316"/>
      <c r="C3893" s="316"/>
      <c r="D3893" s="316"/>
      <c r="E3893" s="316" t="s">
        <v>275</v>
      </c>
      <c r="F3893" s="317">
        <v>50.44</v>
      </c>
      <c r="G3893" s="316" t="s">
        <v>276</v>
      </c>
      <c r="H3893" s="317">
        <v>0</v>
      </c>
      <c r="I3893" s="316" t="s">
        <v>277</v>
      </c>
      <c r="J3893" s="317">
        <v>50.44</v>
      </c>
    </row>
    <row r="3894" spans="1:10" x14ac:dyDescent="0.35">
      <c r="A3894" s="316"/>
      <c r="B3894" s="316"/>
      <c r="C3894" s="316"/>
      <c r="D3894" s="316"/>
      <c r="E3894" s="316" t="s">
        <v>278</v>
      </c>
      <c r="F3894" s="317">
        <v>28.95</v>
      </c>
      <c r="G3894" s="316"/>
      <c r="H3894" s="464" t="s">
        <v>279</v>
      </c>
      <c r="I3894" s="464"/>
      <c r="J3894" s="317">
        <v>168.07</v>
      </c>
    </row>
    <row r="3895" spans="1:10" ht="15" thickBot="1" x14ac:dyDescent="0.4">
      <c r="A3895" s="333"/>
      <c r="B3895" s="333"/>
      <c r="C3895" s="333"/>
      <c r="D3895" s="333"/>
      <c r="E3895" s="333"/>
      <c r="F3895" s="333"/>
      <c r="G3895" s="333"/>
      <c r="H3895" s="335"/>
      <c r="I3895" s="333"/>
      <c r="J3895" s="334"/>
    </row>
    <row r="3896" spans="1:10" ht="15" thickTop="1" x14ac:dyDescent="0.35">
      <c r="A3896" s="332"/>
      <c r="B3896" s="332"/>
      <c r="C3896" s="332"/>
      <c r="D3896" s="332"/>
      <c r="E3896" s="332"/>
      <c r="F3896" s="332"/>
      <c r="G3896" s="332"/>
      <c r="H3896" s="332"/>
      <c r="I3896" s="332"/>
      <c r="J3896" s="332"/>
    </row>
    <row r="3897" spans="1:10" x14ac:dyDescent="0.35">
      <c r="A3897" s="298" t="s">
        <v>1413</v>
      </c>
      <c r="B3897" s="300" t="s">
        <v>3</v>
      </c>
      <c r="C3897" s="298" t="s">
        <v>4</v>
      </c>
      <c r="D3897" s="298" t="s">
        <v>5</v>
      </c>
      <c r="E3897" s="461" t="s">
        <v>249</v>
      </c>
      <c r="F3897" s="461"/>
      <c r="G3897" s="299" t="s">
        <v>6</v>
      </c>
      <c r="H3897" s="300" t="s">
        <v>7</v>
      </c>
      <c r="I3897" s="300" t="s">
        <v>8</v>
      </c>
      <c r="J3897" s="300" t="s">
        <v>10</v>
      </c>
    </row>
    <row r="3898" spans="1:10" ht="37.5" x14ac:dyDescent="0.35">
      <c r="A3898" s="301" t="s">
        <v>246</v>
      </c>
      <c r="B3898" s="303" t="s">
        <v>1414</v>
      </c>
      <c r="C3898" s="301" t="s">
        <v>200</v>
      </c>
      <c r="D3898" s="301" t="s">
        <v>1415</v>
      </c>
      <c r="E3898" s="462" t="s">
        <v>2424</v>
      </c>
      <c r="F3898" s="462"/>
      <c r="G3898" s="302" t="s">
        <v>226</v>
      </c>
      <c r="H3898" s="305">
        <v>1</v>
      </c>
      <c r="I3898" s="304">
        <v>27.52</v>
      </c>
      <c r="J3898" s="304">
        <v>27.52</v>
      </c>
    </row>
    <row r="3899" spans="1:10" ht="25" x14ac:dyDescent="0.35">
      <c r="A3899" s="306" t="s">
        <v>251</v>
      </c>
      <c r="B3899" s="308" t="s">
        <v>1558</v>
      </c>
      <c r="C3899" s="306" t="s">
        <v>200</v>
      </c>
      <c r="D3899" s="306" t="s">
        <v>1559</v>
      </c>
      <c r="E3899" s="465" t="s">
        <v>254</v>
      </c>
      <c r="F3899" s="465"/>
      <c r="G3899" s="307" t="s">
        <v>201</v>
      </c>
      <c r="H3899" s="310">
        <v>0.31929999999999997</v>
      </c>
      <c r="I3899" s="309">
        <v>34.78</v>
      </c>
      <c r="J3899" s="309">
        <v>11.1</v>
      </c>
    </row>
    <row r="3900" spans="1:10" ht="25" x14ac:dyDescent="0.35">
      <c r="A3900" s="306" t="s">
        <v>251</v>
      </c>
      <c r="B3900" s="308" t="s">
        <v>1560</v>
      </c>
      <c r="C3900" s="306" t="s">
        <v>200</v>
      </c>
      <c r="D3900" s="306" t="s">
        <v>1561</v>
      </c>
      <c r="E3900" s="465" t="s">
        <v>254</v>
      </c>
      <c r="F3900" s="465"/>
      <c r="G3900" s="307" t="s">
        <v>201</v>
      </c>
      <c r="H3900" s="310">
        <v>0.31929999999999997</v>
      </c>
      <c r="I3900" s="309">
        <v>27.11</v>
      </c>
      <c r="J3900" s="309">
        <v>8.65</v>
      </c>
    </row>
    <row r="3901" spans="1:10" ht="37.5" x14ac:dyDescent="0.35">
      <c r="A3901" s="311" t="s">
        <v>260</v>
      </c>
      <c r="B3901" s="313" t="s">
        <v>2510</v>
      </c>
      <c r="C3901" s="311" t="s">
        <v>200</v>
      </c>
      <c r="D3901" s="311" t="s">
        <v>2511</v>
      </c>
      <c r="E3901" s="463" t="s">
        <v>263</v>
      </c>
      <c r="F3901" s="463"/>
      <c r="G3901" s="312" t="s">
        <v>226</v>
      </c>
      <c r="H3901" s="315">
        <v>1</v>
      </c>
      <c r="I3901" s="314">
        <v>7.77</v>
      </c>
      <c r="J3901" s="314">
        <v>7.77</v>
      </c>
    </row>
    <row r="3902" spans="1:10" x14ac:dyDescent="0.35">
      <c r="A3902" s="316"/>
      <c r="B3902" s="316"/>
      <c r="C3902" s="316"/>
      <c r="D3902" s="316"/>
      <c r="E3902" s="316" t="s">
        <v>275</v>
      </c>
      <c r="F3902" s="317">
        <v>13.63</v>
      </c>
      <c r="G3902" s="316" t="s">
        <v>276</v>
      </c>
      <c r="H3902" s="317">
        <v>0</v>
      </c>
      <c r="I3902" s="316" t="s">
        <v>277</v>
      </c>
      <c r="J3902" s="317">
        <v>13.63</v>
      </c>
    </row>
    <row r="3903" spans="1:10" x14ac:dyDescent="0.35">
      <c r="A3903" s="316"/>
      <c r="B3903" s="316"/>
      <c r="C3903" s="316"/>
      <c r="D3903" s="316"/>
      <c r="E3903" s="316" t="s">
        <v>278</v>
      </c>
      <c r="F3903" s="317">
        <v>5.72</v>
      </c>
      <c r="G3903" s="316"/>
      <c r="H3903" s="464" t="s">
        <v>279</v>
      </c>
      <c r="I3903" s="464"/>
      <c r="J3903" s="317">
        <v>33.24</v>
      </c>
    </row>
    <row r="3904" spans="1:10" ht="17.5" customHeight="1" thickBot="1" x14ac:dyDescent="0.4">
      <c r="A3904" s="333"/>
      <c r="B3904" s="333"/>
      <c r="C3904" s="333"/>
      <c r="D3904" s="333"/>
      <c r="E3904" s="333"/>
      <c r="F3904" s="333"/>
      <c r="G3904" s="333"/>
      <c r="H3904" s="335"/>
      <c r="I3904" s="333"/>
      <c r="J3904" s="334"/>
    </row>
    <row r="3905" spans="1:10" ht="15" thickTop="1" x14ac:dyDescent="0.35">
      <c r="A3905" s="332"/>
      <c r="B3905" s="332"/>
      <c r="C3905" s="332"/>
      <c r="D3905" s="332"/>
      <c r="E3905" s="332"/>
      <c r="F3905" s="332"/>
      <c r="G3905" s="332"/>
      <c r="H3905" s="332"/>
      <c r="I3905" s="332"/>
      <c r="J3905" s="332"/>
    </row>
    <row r="3906" spans="1:10" x14ac:dyDescent="0.35">
      <c r="A3906" s="341" t="s">
        <v>1416</v>
      </c>
      <c r="B3906" s="342" t="s">
        <v>3</v>
      </c>
      <c r="C3906" s="341" t="s">
        <v>4</v>
      </c>
      <c r="D3906" s="341" t="s">
        <v>5</v>
      </c>
      <c r="E3906" s="457" t="s">
        <v>249</v>
      </c>
      <c r="F3906" s="457"/>
      <c r="G3906" s="343" t="s">
        <v>6</v>
      </c>
      <c r="H3906" s="342" t="s">
        <v>7</v>
      </c>
      <c r="I3906" s="342" t="s">
        <v>8</v>
      </c>
      <c r="J3906" s="342" t="s">
        <v>10</v>
      </c>
    </row>
    <row r="3907" spans="1:10" ht="14.5" customHeight="1" x14ac:dyDescent="0.35">
      <c r="A3907" s="344" t="s">
        <v>246</v>
      </c>
      <c r="B3907" s="345" t="s">
        <v>1417</v>
      </c>
      <c r="C3907" s="344" t="s">
        <v>214</v>
      </c>
      <c r="D3907" s="344" t="s">
        <v>1418</v>
      </c>
      <c r="E3907" s="458" t="s">
        <v>2376</v>
      </c>
      <c r="F3907" s="458"/>
      <c r="G3907" s="346" t="s">
        <v>208</v>
      </c>
      <c r="H3907" s="347">
        <v>1</v>
      </c>
      <c r="I3907" s="348">
        <v>46.51</v>
      </c>
      <c r="J3907" s="348">
        <v>46.51</v>
      </c>
    </row>
    <row r="3908" spans="1:10" ht="26.5" customHeight="1" x14ac:dyDescent="0.35">
      <c r="A3908" s="349" t="s">
        <v>251</v>
      </c>
      <c r="B3908" s="350" t="s">
        <v>1558</v>
      </c>
      <c r="C3908" s="349" t="s">
        <v>200</v>
      </c>
      <c r="D3908" s="349" t="s">
        <v>1559</v>
      </c>
      <c r="E3908" s="459" t="s">
        <v>254</v>
      </c>
      <c r="F3908" s="459"/>
      <c r="G3908" s="351" t="s">
        <v>201</v>
      </c>
      <c r="H3908" s="352">
        <v>3.5999999999999997E-2</v>
      </c>
      <c r="I3908" s="353">
        <v>34.78</v>
      </c>
      <c r="J3908" s="353">
        <v>1.25</v>
      </c>
    </row>
    <row r="3909" spans="1:10" ht="26.5" customHeight="1" x14ac:dyDescent="0.35">
      <c r="A3909" s="349" t="s">
        <v>251</v>
      </c>
      <c r="B3909" s="350" t="s">
        <v>1560</v>
      </c>
      <c r="C3909" s="349" t="s">
        <v>200</v>
      </c>
      <c r="D3909" s="349" t="s">
        <v>1561</v>
      </c>
      <c r="E3909" s="459" t="s">
        <v>254</v>
      </c>
      <c r="F3909" s="459"/>
      <c r="G3909" s="351" t="s">
        <v>201</v>
      </c>
      <c r="H3909" s="352">
        <v>3.5999999999999997E-2</v>
      </c>
      <c r="I3909" s="353">
        <v>27.11</v>
      </c>
      <c r="J3909" s="353">
        <v>0.97</v>
      </c>
    </row>
    <row r="3910" spans="1:10" x14ac:dyDescent="0.35">
      <c r="A3910" s="356" t="s">
        <v>260</v>
      </c>
      <c r="B3910" s="357" t="s">
        <v>3089</v>
      </c>
      <c r="C3910" s="356" t="s">
        <v>200</v>
      </c>
      <c r="D3910" s="356" t="s">
        <v>3090</v>
      </c>
      <c r="E3910" s="475" t="s">
        <v>263</v>
      </c>
      <c r="F3910" s="475"/>
      <c r="G3910" s="358" t="s">
        <v>208</v>
      </c>
      <c r="H3910" s="359">
        <v>1</v>
      </c>
      <c r="I3910" s="360">
        <v>44.29</v>
      </c>
      <c r="J3910" s="360">
        <v>44.29</v>
      </c>
    </row>
    <row r="3911" spans="1:10" x14ac:dyDescent="0.35">
      <c r="A3911" s="354"/>
      <c r="B3911" s="354"/>
      <c r="C3911" s="354"/>
      <c r="D3911" s="354"/>
      <c r="E3911" s="354" t="s">
        <v>275</v>
      </c>
      <c r="F3911" s="355">
        <v>1.53</v>
      </c>
      <c r="G3911" s="354" t="s">
        <v>276</v>
      </c>
      <c r="H3911" s="355">
        <v>0</v>
      </c>
      <c r="I3911" s="354" t="s">
        <v>277</v>
      </c>
      <c r="J3911" s="355">
        <v>1.53</v>
      </c>
    </row>
    <row r="3912" spans="1:10" ht="14.5" customHeight="1" x14ac:dyDescent="0.35">
      <c r="A3912" s="354"/>
      <c r="B3912" s="354"/>
      <c r="C3912" s="354"/>
      <c r="D3912" s="354"/>
      <c r="E3912" s="354" t="s">
        <v>278</v>
      </c>
      <c r="F3912" s="355">
        <v>9.67</v>
      </c>
      <c r="G3912" s="354"/>
      <c r="H3912" s="460" t="s">
        <v>279</v>
      </c>
      <c r="I3912" s="460"/>
      <c r="J3912" s="355">
        <v>56.18</v>
      </c>
    </row>
    <row r="3913" spans="1:10" ht="15" thickBot="1" x14ac:dyDescent="0.4">
      <c r="A3913" s="333"/>
      <c r="B3913" s="333"/>
      <c r="C3913" s="333"/>
      <c r="D3913" s="333"/>
      <c r="E3913" s="333"/>
      <c r="F3913" s="333"/>
      <c r="G3913" s="333"/>
      <c r="H3913" s="335"/>
      <c r="I3913" s="333"/>
      <c r="J3913" s="334"/>
    </row>
    <row r="3914" spans="1:10" ht="15" thickTop="1" x14ac:dyDescent="0.35">
      <c r="A3914" s="332"/>
      <c r="B3914" s="332"/>
      <c r="C3914" s="332"/>
      <c r="D3914" s="332"/>
      <c r="E3914" s="332"/>
      <c r="F3914" s="332"/>
      <c r="G3914" s="332"/>
      <c r="H3914" s="332"/>
      <c r="I3914" s="332"/>
      <c r="J3914" s="332"/>
    </row>
    <row r="3915" spans="1:10" x14ac:dyDescent="0.35">
      <c r="A3915" s="298" t="s">
        <v>1419</v>
      </c>
      <c r="B3915" s="300" t="s">
        <v>3</v>
      </c>
      <c r="C3915" s="298" t="s">
        <v>4</v>
      </c>
      <c r="D3915" s="298" t="s">
        <v>5</v>
      </c>
      <c r="E3915" s="461" t="s">
        <v>249</v>
      </c>
      <c r="F3915" s="461"/>
      <c r="G3915" s="299" t="s">
        <v>6</v>
      </c>
      <c r="H3915" s="300" t="s">
        <v>7</v>
      </c>
      <c r="I3915" s="300" t="s">
        <v>8</v>
      </c>
      <c r="J3915" s="300" t="s">
        <v>10</v>
      </c>
    </row>
    <row r="3916" spans="1:10" x14ac:dyDescent="0.35">
      <c r="A3916" s="301" t="s">
        <v>246</v>
      </c>
      <c r="B3916" s="303" t="s">
        <v>1420</v>
      </c>
      <c r="C3916" s="301" t="s">
        <v>214</v>
      </c>
      <c r="D3916" s="301" t="s">
        <v>1421</v>
      </c>
      <c r="E3916" s="462" t="s">
        <v>2376</v>
      </c>
      <c r="F3916" s="462"/>
      <c r="G3916" s="302" t="s">
        <v>208</v>
      </c>
      <c r="H3916" s="305">
        <v>1</v>
      </c>
      <c r="I3916" s="304">
        <v>65.319999999999993</v>
      </c>
      <c r="J3916" s="304">
        <v>65.319999999999993</v>
      </c>
    </row>
    <row r="3917" spans="1:10" ht="25" x14ac:dyDescent="0.35">
      <c r="A3917" s="306" t="s">
        <v>251</v>
      </c>
      <c r="B3917" s="308" t="s">
        <v>1560</v>
      </c>
      <c r="C3917" s="306" t="s">
        <v>200</v>
      </c>
      <c r="D3917" s="306" t="s">
        <v>1561</v>
      </c>
      <c r="E3917" s="465" t="s">
        <v>254</v>
      </c>
      <c r="F3917" s="465"/>
      <c r="G3917" s="307" t="s">
        <v>201</v>
      </c>
      <c r="H3917" s="310">
        <v>3.5999999999999997E-2</v>
      </c>
      <c r="I3917" s="309">
        <v>27.11</v>
      </c>
      <c r="J3917" s="309">
        <v>0.97</v>
      </c>
    </row>
    <row r="3918" spans="1:10" ht="25" x14ac:dyDescent="0.35">
      <c r="A3918" s="306" t="s">
        <v>251</v>
      </c>
      <c r="B3918" s="308" t="s">
        <v>1558</v>
      </c>
      <c r="C3918" s="306" t="s">
        <v>200</v>
      </c>
      <c r="D3918" s="306" t="s">
        <v>1559</v>
      </c>
      <c r="E3918" s="465" t="s">
        <v>254</v>
      </c>
      <c r="F3918" s="465"/>
      <c r="G3918" s="307" t="s">
        <v>201</v>
      </c>
      <c r="H3918" s="310">
        <v>3.5999999999999997E-2</v>
      </c>
      <c r="I3918" s="309">
        <v>34.78</v>
      </c>
      <c r="J3918" s="309">
        <v>1.25</v>
      </c>
    </row>
    <row r="3919" spans="1:10" x14ac:dyDescent="0.35">
      <c r="A3919" s="311" t="s">
        <v>260</v>
      </c>
      <c r="B3919" s="313" t="s">
        <v>2512</v>
      </c>
      <c r="C3919" s="311" t="s">
        <v>200</v>
      </c>
      <c r="D3919" s="311" t="s">
        <v>2513</v>
      </c>
      <c r="E3919" s="463" t="s">
        <v>263</v>
      </c>
      <c r="F3919" s="463"/>
      <c r="G3919" s="312" t="s">
        <v>208</v>
      </c>
      <c r="H3919" s="315">
        <v>1</v>
      </c>
      <c r="I3919" s="314">
        <v>63.1</v>
      </c>
      <c r="J3919" s="314">
        <v>63.1</v>
      </c>
    </row>
    <row r="3920" spans="1:10" x14ac:dyDescent="0.35">
      <c r="A3920" s="316"/>
      <c r="B3920" s="316"/>
      <c r="C3920" s="316"/>
      <c r="D3920" s="316"/>
      <c r="E3920" s="316" t="s">
        <v>275</v>
      </c>
      <c r="F3920" s="317">
        <v>1.53</v>
      </c>
      <c r="G3920" s="316" t="s">
        <v>276</v>
      </c>
      <c r="H3920" s="317">
        <v>0</v>
      </c>
      <c r="I3920" s="316" t="s">
        <v>277</v>
      </c>
      <c r="J3920" s="317">
        <v>1.53</v>
      </c>
    </row>
    <row r="3921" spans="1:10" x14ac:dyDescent="0.35">
      <c r="A3921" s="316"/>
      <c r="B3921" s="316"/>
      <c r="C3921" s="316"/>
      <c r="D3921" s="316"/>
      <c r="E3921" s="316" t="s">
        <v>278</v>
      </c>
      <c r="F3921" s="317">
        <v>13.59</v>
      </c>
      <c r="G3921" s="316"/>
      <c r="H3921" s="464" t="s">
        <v>279</v>
      </c>
      <c r="I3921" s="464"/>
      <c r="J3921" s="317">
        <v>78.91</v>
      </c>
    </row>
    <row r="3922" spans="1:10" ht="15" thickBot="1" x14ac:dyDescent="0.4">
      <c r="A3922" s="333"/>
      <c r="B3922" s="333"/>
      <c r="C3922" s="333"/>
      <c r="D3922" s="333"/>
      <c r="E3922" s="333"/>
      <c r="F3922" s="333"/>
      <c r="G3922" s="333"/>
      <c r="H3922" s="335"/>
      <c r="I3922" s="333"/>
      <c r="J3922" s="334"/>
    </row>
    <row r="3923" spans="1:10" ht="15" thickTop="1" x14ac:dyDescent="0.35">
      <c r="A3923" s="332"/>
      <c r="B3923" s="332"/>
      <c r="C3923" s="332"/>
      <c r="D3923" s="332"/>
      <c r="E3923" s="332"/>
      <c r="F3923" s="332"/>
      <c r="G3923" s="332"/>
      <c r="H3923" s="332"/>
      <c r="I3923" s="332"/>
      <c r="J3923" s="332"/>
    </row>
    <row r="3924" spans="1:10" x14ac:dyDescent="0.35">
      <c r="A3924" s="298" t="s">
        <v>1422</v>
      </c>
      <c r="B3924" s="300" t="s">
        <v>3</v>
      </c>
      <c r="C3924" s="298" t="s">
        <v>4</v>
      </c>
      <c r="D3924" s="298" t="s">
        <v>5</v>
      </c>
      <c r="E3924" s="461" t="s">
        <v>249</v>
      </c>
      <c r="F3924" s="461"/>
      <c r="G3924" s="299" t="s">
        <v>6</v>
      </c>
      <c r="H3924" s="300" t="s">
        <v>7</v>
      </c>
      <c r="I3924" s="300" t="s">
        <v>8</v>
      </c>
      <c r="J3924" s="300" t="s">
        <v>10</v>
      </c>
    </row>
    <row r="3925" spans="1:10" ht="37.5" x14ac:dyDescent="0.35">
      <c r="A3925" s="301" t="s">
        <v>246</v>
      </c>
      <c r="B3925" s="303" t="s">
        <v>1423</v>
      </c>
      <c r="C3925" s="301" t="s">
        <v>200</v>
      </c>
      <c r="D3925" s="301" t="s">
        <v>1424</v>
      </c>
      <c r="E3925" s="462" t="s">
        <v>1629</v>
      </c>
      <c r="F3925" s="462"/>
      <c r="G3925" s="302" t="s">
        <v>226</v>
      </c>
      <c r="H3925" s="305">
        <v>1</v>
      </c>
      <c r="I3925" s="304">
        <v>64.87</v>
      </c>
      <c r="J3925" s="304">
        <v>64.87</v>
      </c>
    </row>
    <row r="3926" spans="1:10" ht="25" x14ac:dyDescent="0.35">
      <c r="A3926" s="306" t="s">
        <v>251</v>
      </c>
      <c r="B3926" s="308" t="s">
        <v>1558</v>
      </c>
      <c r="C3926" s="306" t="s">
        <v>200</v>
      </c>
      <c r="D3926" s="306" t="s">
        <v>1559</v>
      </c>
      <c r="E3926" s="465" t="s">
        <v>254</v>
      </c>
      <c r="F3926" s="465"/>
      <c r="G3926" s="307" t="s">
        <v>201</v>
      </c>
      <c r="H3926" s="310">
        <v>0.74529999999999996</v>
      </c>
      <c r="I3926" s="309">
        <v>34.78</v>
      </c>
      <c r="J3926" s="309">
        <v>25.92</v>
      </c>
    </row>
    <row r="3927" spans="1:10" ht="25" x14ac:dyDescent="0.35">
      <c r="A3927" s="306" t="s">
        <v>251</v>
      </c>
      <c r="B3927" s="308" t="s">
        <v>1560</v>
      </c>
      <c r="C3927" s="306" t="s">
        <v>200</v>
      </c>
      <c r="D3927" s="306" t="s">
        <v>1561</v>
      </c>
      <c r="E3927" s="465" t="s">
        <v>254</v>
      </c>
      <c r="F3927" s="465"/>
      <c r="G3927" s="307" t="s">
        <v>201</v>
      </c>
      <c r="H3927" s="310">
        <v>0.74529999999999996</v>
      </c>
      <c r="I3927" s="309">
        <v>27.11</v>
      </c>
      <c r="J3927" s="309">
        <v>20.2</v>
      </c>
    </row>
    <row r="3928" spans="1:10" ht="25" x14ac:dyDescent="0.35">
      <c r="A3928" s="311" t="s">
        <v>260</v>
      </c>
      <c r="B3928" s="313" t="s">
        <v>2514</v>
      </c>
      <c r="C3928" s="311" t="s">
        <v>200</v>
      </c>
      <c r="D3928" s="311" t="s">
        <v>2515</v>
      </c>
      <c r="E3928" s="463" t="s">
        <v>263</v>
      </c>
      <c r="F3928" s="463"/>
      <c r="G3928" s="312" t="s">
        <v>208</v>
      </c>
      <c r="H3928" s="315">
        <v>3</v>
      </c>
      <c r="I3928" s="314">
        <v>6.25</v>
      </c>
      <c r="J3928" s="314">
        <v>18.75</v>
      </c>
    </row>
    <row r="3929" spans="1:10" x14ac:dyDescent="0.35">
      <c r="A3929" s="316"/>
      <c r="B3929" s="316"/>
      <c r="C3929" s="316"/>
      <c r="D3929" s="316"/>
      <c r="E3929" s="316" t="s">
        <v>275</v>
      </c>
      <c r="F3929" s="317">
        <v>31.82</v>
      </c>
      <c r="G3929" s="316" t="s">
        <v>276</v>
      </c>
      <c r="H3929" s="317">
        <v>0</v>
      </c>
      <c r="I3929" s="316" t="s">
        <v>277</v>
      </c>
      <c r="J3929" s="317">
        <v>31.82</v>
      </c>
    </row>
    <row r="3930" spans="1:10" x14ac:dyDescent="0.35">
      <c r="A3930" s="316"/>
      <c r="B3930" s="316"/>
      <c r="C3930" s="316"/>
      <c r="D3930" s="316"/>
      <c r="E3930" s="316" t="s">
        <v>278</v>
      </c>
      <c r="F3930" s="317">
        <v>13.49</v>
      </c>
      <c r="G3930" s="316"/>
      <c r="H3930" s="464" t="s">
        <v>279</v>
      </c>
      <c r="I3930" s="464"/>
      <c r="J3930" s="317">
        <v>78.36</v>
      </c>
    </row>
    <row r="3931" spans="1:10" ht="15" thickBot="1" x14ac:dyDescent="0.4">
      <c r="A3931" s="333"/>
      <c r="B3931" s="333"/>
      <c r="C3931" s="333"/>
      <c r="D3931" s="333"/>
      <c r="E3931" s="333"/>
      <c r="F3931" s="333"/>
      <c r="G3931" s="333"/>
      <c r="H3931" s="335"/>
      <c r="I3931" s="333"/>
      <c r="J3931" s="334"/>
    </row>
    <row r="3932" spans="1:10" ht="15" thickTop="1" x14ac:dyDescent="0.35">
      <c r="A3932" s="332"/>
      <c r="B3932" s="332"/>
      <c r="C3932" s="332"/>
      <c r="D3932" s="332"/>
      <c r="E3932" s="332"/>
      <c r="F3932" s="332"/>
      <c r="G3932" s="332"/>
      <c r="H3932" s="332"/>
      <c r="I3932" s="332"/>
      <c r="J3932" s="332"/>
    </row>
    <row r="3933" spans="1:10" x14ac:dyDescent="0.35">
      <c r="A3933" s="298" t="s">
        <v>1425</v>
      </c>
      <c r="B3933" s="300" t="s">
        <v>3</v>
      </c>
      <c r="C3933" s="298" t="s">
        <v>4</v>
      </c>
      <c r="D3933" s="298" t="s">
        <v>5</v>
      </c>
      <c r="E3933" s="461" t="s">
        <v>249</v>
      </c>
      <c r="F3933" s="461"/>
      <c r="G3933" s="299" t="s">
        <v>6</v>
      </c>
      <c r="H3933" s="300" t="s">
        <v>7</v>
      </c>
      <c r="I3933" s="300" t="s">
        <v>8</v>
      </c>
      <c r="J3933" s="300" t="s">
        <v>10</v>
      </c>
    </row>
    <row r="3934" spans="1:10" ht="25" x14ac:dyDescent="0.35">
      <c r="A3934" s="301" t="s">
        <v>246</v>
      </c>
      <c r="B3934" s="303" t="s">
        <v>1426</v>
      </c>
      <c r="C3934" s="301" t="s">
        <v>200</v>
      </c>
      <c r="D3934" s="301" t="s">
        <v>1427</v>
      </c>
      <c r="E3934" s="462" t="s">
        <v>1620</v>
      </c>
      <c r="F3934" s="462"/>
      <c r="G3934" s="302" t="s">
        <v>226</v>
      </c>
      <c r="H3934" s="305">
        <v>1</v>
      </c>
      <c r="I3934" s="304">
        <v>7.84</v>
      </c>
      <c r="J3934" s="304">
        <v>7.84</v>
      </c>
    </row>
    <row r="3935" spans="1:10" ht="25" x14ac:dyDescent="0.35">
      <c r="A3935" s="306" t="s">
        <v>251</v>
      </c>
      <c r="B3935" s="308" t="s">
        <v>1558</v>
      </c>
      <c r="C3935" s="306" t="s">
        <v>200</v>
      </c>
      <c r="D3935" s="306" t="s">
        <v>1559</v>
      </c>
      <c r="E3935" s="465" t="s">
        <v>254</v>
      </c>
      <c r="F3935" s="465"/>
      <c r="G3935" s="307" t="s">
        <v>201</v>
      </c>
      <c r="H3935" s="310">
        <v>5.57E-2</v>
      </c>
      <c r="I3935" s="309">
        <v>34.78</v>
      </c>
      <c r="J3935" s="309">
        <v>1.93</v>
      </c>
    </row>
    <row r="3936" spans="1:10" ht="25" x14ac:dyDescent="0.35">
      <c r="A3936" s="306" t="s">
        <v>251</v>
      </c>
      <c r="B3936" s="308" t="s">
        <v>1560</v>
      </c>
      <c r="C3936" s="306" t="s">
        <v>200</v>
      </c>
      <c r="D3936" s="306" t="s">
        <v>1561</v>
      </c>
      <c r="E3936" s="465" t="s">
        <v>254</v>
      </c>
      <c r="F3936" s="465"/>
      <c r="G3936" s="307" t="s">
        <v>201</v>
      </c>
      <c r="H3936" s="310">
        <v>1.1140000000000001E-2</v>
      </c>
      <c r="I3936" s="309">
        <v>27.11</v>
      </c>
      <c r="J3936" s="309">
        <v>0.3</v>
      </c>
    </row>
    <row r="3937" spans="1:10" ht="37.5" x14ac:dyDescent="0.35">
      <c r="A3937" s="311" t="s">
        <v>260</v>
      </c>
      <c r="B3937" s="313" t="s">
        <v>1648</v>
      </c>
      <c r="C3937" s="311" t="s">
        <v>200</v>
      </c>
      <c r="D3937" s="311" t="s">
        <v>1649</v>
      </c>
      <c r="E3937" s="463" t="s">
        <v>263</v>
      </c>
      <c r="F3937" s="463"/>
      <c r="G3937" s="312" t="s">
        <v>226</v>
      </c>
      <c r="H3937" s="315">
        <v>1</v>
      </c>
      <c r="I3937" s="314">
        <v>5.61</v>
      </c>
      <c r="J3937" s="314">
        <v>5.61</v>
      </c>
    </row>
    <row r="3938" spans="1:10" x14ac:dyDescent="0.35">
      <c r="A3938" s="316"/>
      <c r="B3938" s="316"/>
      <c r="C3938" s="316"/>
      <c r="D3938" s="316"/>
      <c r="E3938" s="316" t="s">
        <v>275</v>
      </c>
      <c r="F3938" s="317">
        <v>1.59</v>
      </c>
      <c r="G3938" s="316" t="s">
        <v>276</v>
      </c>
      <c r="H3938" s="317">
        <v>0</v>
      </c>
      <c r="I3938" s="316" t="s">
        <v>277</v>
      </c>
      <c r="J3938" s="317">
        <v>1.59</v>
      </c>
    </row>
    <row r="3939" spans="1:10" x14ac:dyDescent="0.35">
      <c r="A3939" s="316"/>
      <c r="B3939" s="316"/>
      <c r="C3939" s="316"/>
      <c r="D3939" s="316"/>
      <c r="E3939" s="316" t="s">
        <v>278</v>
      </c>
      <c r="F3939" s="317">
        <v>1.63</v>
      </c>
      <c r="G3939" s="316"/>
      <c r="H3939" s="464" t="s">
        <v>279</v>
      </c>
      <c r="I3939" s="464"/>
      <c r="J3939" s="317">
        <v>9.4700000000000006</v>
      </c>
    </row>
    <row r="3940" spans="1:10" ht="15" thickBot="1" x14ac:dyDescent="0.4">
      <c r="A3940" s="333"/>
      <c r="B3940" s="333"/>
      <c r="C3940" s="333"/>
      <c r="D3940" s="333"/>
      <c r="E3940" s="333"/>
      <c r="F3940" s="333"/>
      <c r="G3940" s="333"/>
      <c r="H3940" s="335"/>
      <c r="I3940" s="333"/>
      <c r="J3940" s="334"/>
    </row>
    <row r="3941" spans="1:10" ht="15" thickTop="1" x14ac:dyDescent="0.35">
      <c r="A3941" s="332"/>
      <c r="B3941" s="332"/>
      <c r="C3941" s="332"/>
      <c r="D3941" s="332"/>
      <c r="E3941" s="332"/>
      <c r="F3941" s="332"/>
      <c r="G3941" s="332"/>
      <c r="H3941" s="332"/>
      <c r="I3941" s="332"/>
      <c r="J3941" s="332"/>
    </row>
    <row r="3942" spans="1:10" x14ac:dyDescent="0.35">
      <c r="A3942" s="329" t="s">
        <v>1428</v>
      </c>
      <c r="B3942" s="329"/>
      <c r="C3942" s="329"/>
      <c r="D3942" s="329" t="s">
        <v>1429</v>
      </c>
      <c r="E3942" s="329"/>
      <c r="F3942" s="472"/>
      <c r="G3942" s="472"/>
      <c r="H3942" s="330"/>
      <c r="I3942" s="329"/>
      <c r="J3942" s="331">
        <v>166877.57</v>
      </c>
    </row>
    <row r="3943" spans="1:10" x14ac:dyDescent="0.35">
      <c r="A3943" s="329" t="s">
        <v>1430</v>
      </c>
      <c r="B3943" s="329"/>
      <c r="C3943" s="329"/>
      <c r="D3943" s="329" t="s">
        <v>1121</v>
      </c>
      <c r="E3943" s="329"/>
      <c r="F3943" s="472"/>
      <c r="G3943" s="472"/>
      <c r="H3943" s="330"/>
      <c r="I3943" s="329"/>
      <c r="J3943" s="331">
        <v>110896.13</v>
      </c>
    </row>
    <row r="3944" spans="1:10" x14ac:dyDescent="0.35">
      <c r="A3944" s="298" t="s">
        <v>1431</v>
      </c>
      <c r="B3944" s="300" t="s">
        <v>3</v>
      </c>
      <c r="C3944" s="298" t="s">
        <v>4</v>
      </c>
      <c r="D3944" s="298" t="s">
        <v>5</v>
      </c>
      <c r="E3944" s="461" t="s">
        <v>249</v>
      </c>
      <c r="F3944" s="461"/>
      <c r="G3944" s="299" t="s">
        <v>6</v>
      </c>
      <c r="H3944" s="300" t="s">
        <v>7</v>
      </c>
      <c r="I3944" s="300" t="s">
        <v>8</v>
      </c>
      <c r="J3944" s="300" t="s">
        <v>10</v>
      </c>
    </row>
    <row r="3945" spans="1:10" ht="50" x14ac:dyDescent="0.35">
      <c r="A3945" s="301" t="s">
        <v>246</v>
      </c>
      <c r="B3945" s="303" t="s">
        <v>1432</v>
      </c>
      <c r="C3945" s="301" t="s">
        <v>200</v>
      </c>
      <c r="D3945" s="301" t="s">
        <v>1433</v>
      </c>
      <c r="E3945" s="462" t="s">
        <v>2516</v>
      </c>
      <c r="F3945" s="462"/>
      <c r="G3945" s="302" t="s">
        <v>208</v>
      </c>
      <c r="H3945" s="305">
        <v>1</v>
      </c>
      <c r="I3945" s="304">
        <v>34.28</v>
      </c>
      <c r="J3945" s="304">
        <v>34.28</v>
      </c>
    </row>
    <row r="3946" spans="1:10" ht="50" x14ac:dyDescent="0.35">
      <c r="A3946" s="306" t="s">
        <v>251</v>
      </c>
      <c r="B3946" s="308" t="s">
        <v>2517</v>
      </c>
      <c r="C3946" s="306" t="s">
        <v>200</v>
      </c>
      <c r="D3946" s="306" t="s">
        <v>2518</v>
      </c>
      <c r="E3946" s="465" t="s">
        <v>2453</v>
      </c>
      <c r="F3946" s="465"/>
      <c r="G3946" s="307" t="s">
        <v>208</v>
      </c>
      <c r="H3946" s="310">
        <v>1</v>
      </c>
      <c r="I3946" s="309">
        <v>4.32</v>
      </c>
      <c r="J3946" s="309">
        <v>4.32</v>
      </c>
    </row>
    <row r="3947" spans="1:10" ht="50" x14ac:dyDescent="0.35">
      <c r="A3947" s="306" t="s">
        <v>251</v>
      </c>
      <c r="B3947" s="308" t="s">
        <v>2519</v>
      </c>
      <c r="C3947" s="306" t="s">
        <v>200</v>
      </c>
      <c r="D3947" s="306" t="s">
        <v>2520</v>
      </c>
      <c r="E3947" s="465" t="s">
        <v>2521</v>
      </c>
      <c r="F3947" s="465"/>
      <c r="G3947" s="307" t="s">
        <v>208</v>
      </c>
      <c r="H3947" s="310">
        <v>1</v>
      </c>
      <c r="I3947" s="309">
        <v>29.96</v>
      </c>
      <c r="J3947" s="309">
        <v>29.96</v>
      </c>
    </row>
    <row r="3948" spans="1:10" x14ac:dyDescent="0.35">
      <c r="A3948" s="316"/>
      <c r="B3948" s="316"/>
      <c r="C3948" s="316"/>
      <c r="D3948" s="316"/>
      <c r="E3948" s="316" t="s">
        <v>275</v>
      </c>
      <c r="F3948" s="317">
        <v>3.43</v>
      </c>
      <c r="G3948" s="316" t="s">
        <v>276</v>
      </c>
      <c r="H3948" s="317">
        <v>0</v>
      </c>
      <c r="I3948" s="316" t="s">
        <v>277</v>
      </c>
      <c r="J3948" s="317">
        <v>3.43</v>
      </c>
    </row>
    <row r="3949" spans="1:10" x14ac:dyDescent="0.35">
      <c r="A3949" s="316"/>
      <c r="B3949" s="316"/>
      <c r="C3949" s="316"/>
      <c r="D3949" s="316"/>
      <c r="E3949" s="316" t="s">
        <v>278</v>
      </c>
      <c r="F3949" s="317">
        <v>7.13</v>
      </c>
      <c r="G3949" s="316"/>
      <c r="H3949" s="464" t="s">
        <v>279</v>
      </c>
      <c r="I3949" s="464"/>
      <c r="J3949" s="317">
        <v>41.41</v>
      </c>
    </row>
    <row r="3950" spans="1:10" ht="15" thickBot="1" x14ac:dyDescent="0.4">
      <c r="A3950" s="333"/>
      <c r="B3950" s="333"/>
      <c r="C3950" s="333"/>
      <c r="D3950" s="333"/>
      <c r="E3950" s="333"/>
      <c r="F3950" s="333"/>
      <c r="G3950" s="333"/>
      <c r="H3950" s="335"/>
      <c r="I3950" s="333"/>
      <c r="J3950" s="334"/>
    </row>
    <row r="3951" spans="1:10" ht="15" thickTop="1" x14ac:dyDescent="0.35">
      <c r="A3951" s="332"/>
      <c r="B3951" s="332"/>
      <c r="C3951" s="332"/>
      <c r="D3951" s="332"/>
      <c r="E3951" s="332"/>
      <c r="F3951" s="332"/>
      <c r="G3951" s="332"/>
      <c r="H3951" s="332"/>
      <c r="I3951" s="332"/>
      <c r="J3951" s="332"/>
    </row>
    <row r="3952" spans="1:10" x14ac:dyDescent="0.35">
      <c r="A3952" s="298" t="s">
        <v>1434</v>
      </c>
      <c r="B3952" s="300" t="s">
        <v>3</v>
      </c>
      <c r="C3952" s="298" t="s">
        <v>4</v>
      </c>
      <c r="D3952" s="298" t="s">
        <v>5</v>
      </c>
      <c r="E3952" s="461" t="s">
        <v>249</v>
      </c>
      <c r="F3952" s="461"/>
      <c r="G3952" s="299" t="s">
        <v>6</v>
      </c>
      <c r="H3952" s="300" t="s">
        <v>7</v>
      </c>
      <c r="I3952" s="300" t="s">
        <v>8</v>
      </c>
      <c r="J3952" s="300" t="s">
        <v>10</v>
      </c>
    </row>
    <row r="3953" spans="1:10" ht="50" x14ac:dyDescent="0.35">
      <c r="A3953" s="301" t="s">
        <v>246</v>
      </c>
      <c r="B3953" s="303" t="s">
        <v>1435</v>
      </c>
      <c r="C3953" s="301" t="s">
        <v>200</v>
      </c>
      <c r="D3953" s="301" t="s">
        <v>1436</v>
      </c>
      <c r="E3953" s="462" t="s">
        <v>2516</v>
      </c>
      <c r="F3953" s="462"/>
      <c r="G3953" s="302" t="s">
        <v>208</v>
      </c>
      <c r="H3953" s="305">
        <v>1</v>
      </c>
      <c r="I3953" s="304">
        <v>55.04</v>
      </c>
      <c r="J3953" s="304">
        <v>55.04</v>
      </c>
    </row>
    <row r="3954" spans="1:10" ht="50" x14ac:dyDescent="0.35">
      <c r="A3954" s="306" t="s">
        <v>251</v>
      </c>
      <c r="B3954" s="308" t="s">
        <v>2517</v>
      </c>
      <c r="C3954" s="306" t="s">
        <v>200</v>
      </c>
      <c r="D3954" s="306" t="s">
        <v>2518</v>
      </c>
      <c r="E3954" s="465" t="s">
        <v>2453</v>
      </c>
      <c r="F3954" s="465"/>
      <c r="G3954" s="307" t="s">
        <v>208</v>
      </c>
      <c r="H3954" s="310">
        <v>1</v>
      </c>
      <c r="I3954" s="309">
        <v>4.32</v>
      </c>
      <c r="J3954" s="309">
        <v>4.32</v>
      </c>
    </row>
    <row r="3955" spans="1:10" ht="50" x14ac:dyDescent="0.35">
      <c r="A3955" s="306" t="s">
        <v>251</v>
      </c>
      <c r="B3955" s="308" t="s">
        <v>2522</v>
      </c>
      <c r="C3955" s="306" t="s">
        <v>200</v>
      </c>
      <c r="D3955" s="306" t="s">
        <v>2523</v>
      </c>
      <c r="E3955" s="465" t="s">
        <v>2521</v>
      </c>
      <c r="F3955" s="465"/>
      <c r="G3955" s="307" t="s">
        <v>208</v>
      </c>
      <c r="H3955" s="310">
        <v>1</v>
      </c>
      <c r="I3955" s="309">
        <v>50.72</v>
      </c>
      <c r="J3955" s="309">
        <v>50.72</v>
      </c>
    </row>
    <row r="3956" spans="1:10" x14ac:dyDescent="0.35">
      <c r="A3956" s="316"/>
      <c r="B3956" s="316"/>
      <c r="C3956" s="316"/>
      <c r="D3956" s="316"/>
      <c r="E3956" s="316" t="s">
        <v>275</v>
      </c>
      <c r="F3956" s="317">
        <v>3.8</v>
      </c>
      <c r="G3956" s="316" t="s">
        <v>276</v>
      </c>
      <c r="H3956" s="317">
        <v>0</v>
      </c>
      <c r="I3956" s="316" t="s">
        <v>277</v>
      </c>
      <c r="J3956" s="317">
        <v>3.8</v>
      </c>
    </row>
    <row r="3957" spans="1:10" x14ac:dyDescent="0.35">
      <c r="A3957" s="316"/>
      <c r="B3957" s="316"/>
      <c r="C3957" s="316"/>
      <c r="D3957" s="316"/>
      <c r="E3957" s="316" t="s">
        <v>278</v>
      </c>
      <c r="F3957" s="317">
        <v>11.45</v>
      </c>
      <c r="G3957" s="316"/>
      <c r="H3957" s="464" t="s">
        <v>279</v>
      </c>
      <c r="I3957" s="464"/>
      <c r="J3957" s="317">
        <v>66.489999999999995</v>
      </c>
    </row>
    <row r="3958" spans="1:10" ht="15" thickBot="1" x14ac:dyDescent="0.4">
      <c r="A3958" s="333"/>
      <c r="B3958" s="333"/>
      <c r="C3958" s="333"/>
      <c r="D3958" s="333"/>
      <c r="E3958" s="333"/>
      <c r="F3958" s="333"/>
      <c r="G3958" s="333"/>
      <c r="H3958" s="335"/>
      <c r="I3958" s="333"/>
      <c r="J3958" s="334"/>
    </row>
    <row r="3959" spans="1:10" ht="15" thickTop="1" x14ac:dyDescent="0.35">
      <c r="A3959" s="332"/>
      <c r="B3959" s="332"/>
      <c r="C3959" s="332"/>
      <c r="D3959" s="332"/>
      <c r="E3959" s="332"/>
      <c r="F3959" s="332"/>
      <c r="G3959" s="332"/>
      <c r="H3959" s="332"/>
      <c r="I3959" s="332"/>
      <c r="J3959" s="332"/>
    </row>
    <row r="3960" spans="1:10" x14ac:dyDescent="0.35">
      <c r="A3960" s="298" t="s">
        <v>1437</v>
      </c>
      <c r="B3960" s="300" t="s">
        <v>3</v>
      </c>
      <c r="C3960" s="298" t="s">
        <v>4</v>
      </c>
      <c r="D3960" s="298" t="s">
        <v>5</v>
      </c>
      <c r="E3960" s="461" t="s">
        <v>249</v>
      </c>
      <c r="F3960" s="461"/>
      <c r="G3960" s="299" t="s">
        <v>6</v>
      </c>
      <c r="H3960" s="300" t="s">
        <v>7</v>
      </c>
      <c r="I3960" s="300" t="s">
        <v>8</v>
      </c>
      <c r="J3960" s="300" t="s">
        <v>10</v>
      </c>
    </row>
    <row r="3961" spans="1:10" ht="50" x14ac:dyDescent="0.35">
      <c r="A3961" s="301" t="s">
        <v>246</v>
      </c>
      <c r="B3961" s="303" t="s">
        <v>1438</v>
      </c>
      <c r="C3961" s="301" t="s">
        <v>200</v>
      </c>
      <c r="D3961" s="301" t="s">
        <v>1439</v>
      </c>
      <c r="E3961" s="462" t="s">
        <v>2516</v>
      </c>
      <c r="F3961" s="462"/>
      <c r="G3961" s="302" t="s">
        <v>208</v>
      </c>
      <c r="H3961" s="305">
        <v>1</v>
      </c>
      <c r="I3961" s="304">
        <v>68.87</v>
      </c>
      <c r="J3961" s="304">
        <v>68.87</v>
      </c>
    </row>
    <row r="3962" spans="1:10" ht="50" x14ac:dyDescent="0.35">
      <c r="A3962" s="306" t="s">
        <v>251</v>
      </c>
      <c r="B3962" s="308" t="s">
        <v>2524</v>
      </c>
      <c r="C3962" s="306" t="s">
        <v>200</v>
      </c>
      <c r="D3962" s="306" t="s">
        <v>2525</v>
      </c>
      <c r="E3962" s="465" t="s">
        <v>2521</v>
      </c>
      <c r="F3962" s="465"/>
      <c r="G3962" s="307" t="s">
        <v>208</v>
      </c>
      <c r="H3962" s="310">
        <v>1</v>
      </c>
      <c r="I3962" s="309">
        <v>64.55</v>
      </c>
      <c r="J3962" s="309">
        <v>64.55</v>
      </c>
    </row>
    <row r="3963" spans="1:10" ht="50" x14ac:dyDescent="0.35">
      <c r="A3963" s="306" t="s">
        <v>251</v>
      </c>
      <c r="B3963" s="308" t="s">
        <v>2517</v>
      </c>
      <c r="C3963" s="306" t="s">
        <v>200</v>
      </c>
      <c r="D3963" s="306" t="s">
        <v>2518</v>
      </c>
      <c r="E3963" s="465" t="s">
        <v>2453</v>
      </c>
      <c r="F3963" s="465"/>
      <c r="G3963" s="307" t="s">
        <v>208</v>
      </c>
      <c r="H3963" s="310">
        <v>1</v>
      </c>
      <c r="I3963" s="309">
        <v>4.32</v>
      </c>
      <c r="J3963" s="309">
        <v>4.32</v>
      </c>
    </row>
    <row r="3964" spans="1:10" x14ac:dyDescent="0.35">
      <c r="A3964" s="316"/>
      <c r="B3964" s="316"/>
      <c r="C3964" s="316"/>
      <c r="D3964" s="316"/>
      <c r="E3964" s="316" t="s">
        <v>275</v>
      </c>
      <c r="F3964" s="317">
        <v>4.17</v>
      </c>
      <c r="G3964" s="316" t="s">
        <v>276</v>
      </c>
      <c r="H3964" s="317">
        <v>0</v>
      </c>
      <c r="I3964" s="316" t="s">
        <v>277</v>
      </c>
      <c r="J3964" s="317">
        <v>4.17</v>
      </c>
    </row>
    <row r="3965" spans="1:10" x14ac:dyDescent="0.35">
      <c r="A3965" s="316"/>
      <c r="B3965" s="316"/>
      <c r="C3965" s="316"/>
      <c r="D3965" s="316"/>
      <c r="E3965" s="316" t="s">
        <v>278</v>
      </c>
      <c r="F3965" s="317">
        <v>14.33</v>
      </c>
      <c r="G3965" s="316"/>
      <c r="H3965" s="464" t="s">
        <v>279</v>
      </c>
      <c r="I3965" s="464"/>
      <c r="J3965" s="317">
        <v>83.2</v>
      </c>
    </row>
    <row r="3966" spans="1:10" ht="15" thickBot="1" x14ac:dyDescent="0.4">
      <c r="A3966" s="333"/>
      <c r="B3966" s="333"/>
      <c r="C3966" s="333"/>
      <c r="D3966" s="333"/>
      <c r="E3966" s="333"/>
      <c r="F3966" s="333"/>
      <c r="G3966" s="333"/>
      <c r="H3966" s="335"/>
      <c r="I3966" s="333"/>
      <c r="J3966" s="334"/>
    </row>
    <row r="3967" spans="1:10" ht="15" thickTop="1" x14ac:dyDescent="0.35">
      <c r="A3967" s="332"/>
      <c r="B3967" s="332"/>
      <c r="C3967" s="332"/>
      <c r="D3967" s="332"/>
      <c r="E3967" s="332"/>
      <c r="F3967" s="332"/>
      <c r="G3967" s="332"/>
      <c r="H3967" s="332"/>
      <c r="I3967" s="332"/>
      <c r="J3967" s="332"/>
    </row>
    <row r="3968" spans="1:10" x14ac:dyDescent="0.35">
      <c r="A3968" s="298" t="s">
        <v>1440</v>
      </c>
      <c r="B3968" s="300" t="s">
        <v>3</v>
      </c>
      <c r="C3968" s="298" t="s">
        <v>4</v>
      </c>
      <c r="D3968" s="298" t="s">
        <v>5</v>
      </c>
      <c r="E3968" s="461" t="s">
        <v>249</v>
      </c>
      <c r="F3968" s="461"/>
      <c r="G3968" s="299" t="s">
        <v>6</v>
      </c>
      <c r="H3968" s="300" t="s">
        <v>7</v>
      </c>
      <c r="I3968" s="300" t="s">
        <v>8</v>
      </c>
      <c r="J3968" s="300" t="s">
        <v>10</v>
      </c>
    </row>
    <row r="3969" spans="1:10" ht="50" x14ac:dyDescent="0.35">
      <c r="A3969" s="301" t="s">
        <v>246</v>
      </c>
      <c r="B3969" s="303" t="s">
        <v>1441</v>
      </c>
      <c r="C3969" s="301" t="s">
        <v>200</v>
      </c>
      <c r="D3969" s="301" t="s">
        <v>1442</v>
      </c>
      <c r="E3969" s="462" t="s">
        <v>2516</v>
      </c>
      <c r="F3969" s="462"/>
      <c r="G3969" s="302" t="s">
        <v>208</v>
      </c>
      <c r="H3969" s="305">
        <v>1</v>
      </c>
      <c r="I3969" s="304">
        <v>83.48</v>
      </c>
      <c r="J3969" s="304">
        <v>83.48</v>
      </c>
    </row>
    <row r="3970" spans="1:10" ht="50" x14ac:dyDescent="0.35">
      <c r="A3970" s="306" t="s">
        <v>251</v>
      </c>
      <c r="B3970" s="308" t="s">
        <v>2517</v>
      </c>
      <c r="C3970" s="306" t="s">
        <v>200</v>
      </c>
      <c r="D3970" s="306" t="s">
        <v>2518</v>
      </c>
      <c r="E3970" s="465" t="s">
        <v>2453</v>
      </c>
      <c r="F3970" s="465"/>
      <c r="G3970" s="307" t="s">
        <v>208</v>
      </c>
      <c r="H3970" s="310">
        <v>1</v>
      </c>
      <c r="I3970" s="309">
        <v>4.32</v>
      </c>
      <c r="J3970" s="309">
        <v>4.32</v>
      </c>
    </row>
    <row r="3971" spans="1:10" ht="50" x14ac:dyDescent="0.35">
      <c r="A3971" s="306" t="s">
        <v>251</v>
      </c>
      <c r="B3971" s="308" t="s">
        <v>2526</v>
      </c>
      <c r="C3971" s="306" t="s">
        <v>200</v>
      </c>
      <c r="D3971" s="306" t="s">
        <v>2527</v>
      </c>
      <c r="E3971" s="465" t="s">
        <v>2521</v>
      </c>
      <c r="F3971" s="465"/>
      <c r="G3971" s="307" t="s">
        <v>208</v>
      </c>
      <c r="H3971" s="310">
        <v>1</v>
      </c>
      <c r="I3971" s="309">
        <v>79.16</v>
      </c>
      <c r="J3971" s="309">
        <v>79.16</v>
      </c>
    </row>
    <row r="3972" spans="1:10" x14ac:dyDescent="0.35">
      <c r="A3972" s="316"/>
      <c r="B3972" s="316"/>
      <c r="C3972" s="316"/>
      <c r="D3972" s="316"/>
      <c r="E3972" s="316" t="s">
        <v>275</v>
      </c>
      <c r="F3972" s="317">
        <v>4.55</v>
      </c>
      <c r="G3972" s="316" t="s">
        <v>276</v>
      </c>
      <c r="H3972" s="317">
        <v>0</v>
      </c>
      <c r="I3972" s="316" t="s">
        <v>277</v>
      </c>
      <c r="J3972" s="317">
        <v>4.55</v>
      </c>
    </row>
    <row r="3973" spans="1:10" x14ac:dyDescent="0.35">
      <c r="A3973" s="316"/>
      <c r="B3973" s="316"/>
      <c r="C3973" s="316"/>
      <c r="D3973" s="316"/>
      <c r="E3973" s="316" t="s">
        <v>278</v>
      </c>
      <c r="F3973" s="317">
        <v>17.37</v>
      </c>
      <c r="G3973" s="316"/>
      <c r="H3973" s="464" t="s">
        <v>279</v>
      </c>
      <c r="I3973" s="464"/>
      <c r="J3973" s="317">
        <v>100.85</v>
      </c>
    </row>
    <row r="3974" spans="1:10" ht="15" thickBot="1" x14ac:dyDescent="0.4">
      <c r="A3974" s="333"/>
      <c r="B3974" s="333"/>
      <c r="C3974" s="333"/>
      <c r="D3974" s="333"/>
      <c r="E3974" s="333"/>
      <c r="F3974" s="333"/>
      <c r="G3974" s="333"/>
      <c r="H3974" s="335"/>
      <c r="I3974" s="333"/>
      <c r="J3974" s="334"/>
    </row>
    <row r="3975" spans="1:10" ht="15" thickTop="1" x14ac:dyDescent="0.35">
      <c r="A3975" s="332"/>
      <c r="B3975" s="332"/>
      <c r="C3975" s="332"/>
      <c r="D3975" s="332"/>
      <c r="E3975" s="332"/>
      <c r="F3975" s="332"/>
      <c r="G3975" s="332"/>
      <c r="H3975" s="332"/>
      <c r="I3975" s="332"/>
      <c r="J3975" s="332"/>
    </row>
    <row r="3976" spans="1:10" x14ac:dyDescent="0.35">
      <c r="A3976" s="298" t="s">
        <v>1443</v>
      </c>
      <c r="B3976" s="300" t="s">
        <v>3</v>
      </c>
      <c r="C3976" s="298" t="s">
        <v>4</v>
      </c>
      <c r="D3976" s="298" t="s">
        <v>5</v>
      </c>
      <c r="E3976" s="461" t="s">
        <v>249</v>
      </c>
      <c r="F3976" s="461"/>
      <c r="G3976" s="299" t="s">
        <v>6</v>
      </c>
      <c r="H3976" s="300" t="s">
        <v>7</v>
      </c>
      <c r="I3976" s="300" t="s">
        <v>8</v>
      </c>
      <c r="J3976" s="300" t="s">
        <v>10</v>
      </c>
    </row>
    <row r="3977" spans="1:10" ht="25" x14ac:dyDescent="0.35">
      <c r="A3977" s="301" t="s">
        <v>246</v>
      </c>
      <c r="B3977" s="303" t="s">
        <v>1444</v>
      </c>
      <c r="C3977" s="301" t="s">
        <v>214</v>
      </c>
      <c r="D3977" s="301" t="s">
        <v>1445</v>
      </c>
      <c r="E3977" s="462" t="s">
        <v>2376</v>
      </c>
      <c r="F3977" s="462"/>
      <c r="G3977" s="302" t="s">
        <v>208</v>
      </c>
      <c r="H3977" s="305">
        <v>1</v>
      </c>
      <c r="I3977" s="304">
        <v>17.97</v>
      </c>
      <c r="J3977" s="304">
        <v>17.97</v>
      </c>
    </row>
    <row r="3978" spans="1:10" ht="25" x14ac:dyDescent="0.35">
      <c r="A3978" s="306" t="s">
        <v>251</v>
      </c>
      <c r="B3978" s="308" t="s">
        <v>1558</v>
      </c>
      <c r="C3978" s="306" t="s">
        <v>200</v>
      </c>
      <c r="D3978" s="306" t="s">
        <v>1559</v>
      </c>
      <c r="E3978" s="465" t="s">
        <v>254</v>
      </c>
      <c r="F3978" s="465"/>
      <c r="G3978" s="307" t="s">
        <v>201</v>
      </c>
      <c r="H3978" s="310">
        <v>0.11</v>
      </c>
      <c r="I3978" s="309">
        <v>34.78</v>
      </c>
      <c r="J3978" s="309">
        <v>3.82</v>
      </c>
    </row>
    <row r="3979" spans="1:10" ht="25" x14ac:dyDescent="0.35">
      <c r="A3979" s="306" t="s">
        <v>251</v>
      </c>
      <c r="B3979" s="308" t="s">
        <v>256</v>
      </c>
      <c r="C3979" s="306" t="s">
        <v>200</v>
      </c>
      <c r="D3979" s="306" t="s">
        <v>247</v>
      </c>
      <c r="E3979" s="465" t="s">
        <v>254</v>
      </c>
      <c r="F3979" s="465"/>
      <c r="G3979" s="307" t="s">
        <v>201</v>
      </c>
      <c r="H3979" s="310">
        <v>0.11</v>
      </c>
      <c r="I3979" s="309">
        <v>25.81</v>
      </c>
      <c r="J3979" s="309">
        <v>2.83</v>
      </c>
    </row>
    <row r="3980" spans="1:10" x14ac:dyDescent="0.35">
      <c r="A3980" s="311" t="s">
        <v>260</v>
      </c>
      <c r="B3980" s="313" t="s">
        <v>2528</v>
      </c>
      <c r="C3980" s="311" t="s">
        <v>1803</v>
      </c>
      <c r="D3980" s="311" t="s">
        <v>2529</v>
      </c>
      <c r="E3980" s="463" t="s">
        <v>263</v>
      </c>
      <c r="F3980" s="463"/>
      <c r="G3980" s="312" t="s">
        <v>1991</v>
      </c>
      <c r="H3980" s="315">
        <v>1.02</v>
      </c>
      <c r="I3980" s="314">
        <v>11.1</v>
      </c>
      <c r="J3980" s="314">
        <v>11.321999999999999</v>
      </c>
    </row>
    <row r="3981" spans="1:10" x14ac:dyDescent="0.35">
      <c r="A3981" s="316"/>
      <c r="B3981" s="316"/>
      <c r="C3981" s="316"/>
      <c r="D3981" s="316"/>
      <c r="E3981" s="316" t="s">
        <v>275</v>
      </c>
      <c r="F3981" s="317">
        <v>4.57</v>
      </c>
      <c r="G3981" s="316" t="s">
        <v>276</v>
      </c>
      <c r="H3981" s="317">
        <v>0</v>
      </c>
      <c r="I3981" s="316" t="s">
        <v>277</v>
      </c>
      <c r="J3981" s="317">
        <v>4.57</v>
      </c>
    </row>
    <row r="3982" spans="1:10" x14ac:dyDescent="0.35">
      <c r="A3982" s="316"/>
      <c r="B3982" s="316"/>
      <c r="C3982" s="316"/>
      <c r="D3982" s="316"/>
      <c r="E3982" s="316" t="s">
        <v>278</v>
      </c>
      <c r="F3982" s="317">
        <v>3.73</v>
      </c>
      <c r="G3982" s="316"/>
      <c r="H3982" s="464" t="s">
        <v>279</v>
      </c>
      <c r="I3982" s="464"/>
      <c r="J3982" s="317">
        <v>21.7</v>
      </c>
    </row>
    <row r="3983" spans="1:10" ht="15" thickBot="1" x14ac:dyDescent="0.4">
      <c r="A3983" s="333"/>
      <c r="B3983" s="333"/>
      <c r="C3983" s="333"/>
      <c r="D3983" s="333"/>
      <c r="E3983" s="333"/>
      <c r="F3983" s="333"/>
      <c r="G3983" s="333"/>
      <c r="H3983" s="335"/>
      <c r="I3983" s="333"/>
      <c r="J3983" s="334"/>
    </row>
    <row r="3984" spans="1:10" ht="15" thickTop="1" x14ac:dyDescent="0.35">
      <c r="A3984" s="332"/>
      <c r="B3984" s="332"/>
      <c r="C3984" s="332"/>
      <c r="D3984" s="332"/>
      <c r="E3984" s="332"/>
      <c r="F3984" s="332"/>
      <c r="G3984" s="332"/>
      <c r="H3984" s="332"/>
      <c r="I3984" s="332"/>
      <c r="J3984" s="332"/>
    </row>
    <row r="3985" spans="1:10" x14ac:dyDescent="0.35">
      <c r="A3985" s="341" t="s">
        <v>1446</v>
      </c>
      <c r="B3985" s="342" t="s">
        <v>3</v>
      </c>
      <c r="C3985" s="341" t="s">
        <v>4</v>
      </c>
      <c r="D3985" s="341" t="s">
        <v>5</v>
      </c>
      <c r="E3985" s="457" t="s">
        <v>249</v>
      </c>
      <c r="F3985" s="457"/>
      <c r="G3985" s="343" t="s">
        <v>6</v>
      </c>
      <c r="H3985" s="342" t="s">
        <v>7</v>
      </c>
      <c r="I3985" s="342" t="s">
        <v>8</v>
      </c>
      <c r="J3985" s="342" t="s">
        <v>10</v>
      </c>
    </row>
    <row r="3986" spans="1:10" ht="26.5" customHeight="1" x14ac:dyDescent="0.35">
      <c r="A3986" s="344" t="s">
        <v>246</v>
      </c>
      <c r="B3986" s="345" t="s">
        <v>1447</v>
      </c>
      <c r="C3986" s="344" t="s">
        <v>214</v>
      </c>
      <c r="D3986" s="344" t="s">
        <v>1448</v>
      </c>
      <c r="E3986" s="458" t="s">
        <v>2376</v>
      </c>
      <c r="F3986" s="458"/>
      <c r="G3986" s="346" t="s">
        <v>226</v>
      </c>
      <c r="H3986" s="347">
        <v>1</v>
      </c>
      <c r="I3986" s="348">
        <v>454.33</v>
      </c>
      <c r="J3986" s="348">
        <v>454.33</v>
      </c>
    </row>
    <row r="3987" spans="1:10" ht="26.5" customHeight="1" x14ac:dyDescent="0.35">
      <c r="A3987" s="349" t="s">
        <v>251</v>
      </c>
      <c r="B3987" s="350" t="s">
        <v>252</v>
      </c>
      <c r="C3987" s="349" t="s">
        <v>200</v>
      </c>
      <c r="D3987" s="349" t="s">
        <v>253</v>
      </c>
      <c r="E3987" s="459" t="s">
        <v>254</v>
      </c>
      <c r="F3987" s="459"/>
      <c r="G3987" s="351" t="s">
        <v>201</v>
      </c>
      <c r="H3987" s="352">
        <v>1.556</v>
      </c>
      <c r="I3987" s="353">
        <v>32.590000000000003</v>
      </c>
      <c r="J3987" s="353">
        <v>50.71</v>
      </c>
    </row>
    <row r="3988" spans="1:10" ht="26.5" customHeight="1" x14ac:dyDescent="0.35">
      <c r="A3988" s="349" t="s">
        <v>251</v>
      </c>
      <c r="B3988" s="350" t="s">
        <v>1577</v>
      </c>
      <c r="C3988" s="349" t="s">
        <v>200</v>
      </c>
      <c r="D3988" s="349" t="s">
        <v>1578</v>
      </c>
      <c r="E3988" s="459" t="s">
        <v>254</v>
      </c>
      <c r="F3988" s="459"/>
      <c r="G3988" s="351" t="s">
        <v>201</v>
      </c>
      <c r="H3988" s="352">
        <v>1.3149999999999999</v>
      </c>
      <c r="I3988" s="353">
        <v>26.24</v>
      </c>
      <c r="J3988" s="353">
        <v>34.5</v>
      </c>
    </row>
    <row r="3989" spans="1:10" ht="37.5" x14ac:dyDescent="0.35">
      <c r="A3989" s="356" t="s">
        <v>260</v>
      </c>
      <c r="B3989" s="357" t="s">
        <v>3091</v>
      </c>
      <c r="C3989" s="356" t="s">
        <v>200</v>
      </c>
      <c r="D3989" s="356" t="s">
        <v>3092</v>
      </c>
      <c r="E3989" s="475" t="s">
        <v>263</v>
      </c>
      <c r="F3989" s="475"/>
      <c r="G3989" s="358" t="s">
        <v>208</v>
      </c>
      <c r="H3989" s="359">
        <v>3.16</v>
      </c>
      <c r="I3989" s="360">
        <v>4.74</v>
      </c>
      <c r="J3989" s="360">
        <v>14.978400000000001</v>
      </c>
    </row>
    <row r="3990" spans="1:10" x14ac:dyDescent="0.35">
      <c r="A3990" s="356" t="s">
        <v>260</v>
      </c>
      <c r="B3990" s="357" t="s">
        <v>3093</v>
      </c>
      <c r="C3990" s="356" t="s">
        <v>1803</v>
      </c>
      <c r="D3990" s="356" t="s">
        <v>3094</v>
      </c>
      <c r="E3990" s="475" t="s">
        <v>263</v>
      </c>
      <c r="F3990" s="475"/>
      <c r="G3990" s="358" t="s">
        <v>2300</v>
      </c>
      <c r="H3990" s="359">
        <v>0.06</v>
      </c>
      <c r="I3990" s="360">
        <v>18.010000000000002</v>
      </c>
      <c r="J3990" s="360">
        <v>1.0806</v>
      </c>
    </row>
    <row r="3991" spans="1:10" ht="37.5" x14ac:dyDescent="0.35">
      <c r="A3991" s="356" t="s">
        <v>260</v>
      </c>
      <c r="B3991" s="357" t="s">
        <v>2530</v>
      </c>
      <c r="C3991" s="356" t="s">
        <v>200</v>
      </c>
      <c r="D3991" s="356" t="s">
        <v>2531</v>
      </c>
      <c r="E3991" s="475" t="s">
        <v>263</v>
      </c>
      <c r="F3991" s="475"/>
      <c r="G3991" s="358" t="s">
        <v>205</v>
      </c>
      <c r="H3991" s="359">
        <v>1.46</v>
      </c>
      <c r="I3991" s="360">
        <v>241.83</v>
      </c>
      <c r="J3991" s="360">
        <v>353.0718</v>
      </c>
    </row>
    <row r="3992" spans="1:10" x14ac:dyDescent="0.35">
      <c r="A3992" s="354"/>
      <c r="B3992" s="354"/>
      <c r="C3992" s="354"/>
      <c r="D3992" s="354"/>
      <c r="E3992" s="354" t="s">
        <v>275</v>
      </c>
      <c r="F3992" s="355">
        <v>59.05</v>
      </c>
      <c r="G3992" s="354" t="s">
        <v>276</v>
      </c>
      <c r="H3992" s="355">
        <v>0</v>
      </c>
      <c r="I3992" s="354" t="s">
        <v>277</v>
      </c>
      <c r="J3992" s="355">
        <v>59.05</v>
      </c>
    </row>
    <row r="3993" spans="1:10" ht="14.5" customHeight="1" x14ac:dyDescent="0.35">
      <c r="A3993" s="354"/>
      <c r="B3993" s="354"/>
      <c r="C3993" s="354"/>
      <c r="D3993" s="354"/>
      <c r="E3993" s="354" t="s">
        <v>278</v>
      </c>
      <c r="F3993" s="355">
        <v>94.54</v>
      </c>
      <c r="G3993" s="354"/>
      <c r="H3993" s="460" t="s">
        <v>279</v>
      </c>
      <c r="I3993" s="460"/>
      <c r="J3993" s="355">
        <v>548.87</v>
      </c>
    </row>
    <row r="3994" spans="1:10" ht="15" thickBot="1" x14ac:dyDescent="0.4">
      <c r="A3994" s="333"/>
      <c r="B3994" s="333"/>
      <c r="C3994" s="333"/>
      <c r="D3994" s="333"/>
      <c r="E3994" s="333"/>
      <c r="F3994" s="333"/>
      <c r="G3994" s="333"/>
      <c r="H3994" s="335"/>
      <c r="I3994" s="333"/>
      <c r="J3994" s="334"/>
    </row>
    <row r="3995" spans="1:10" ht="15" thickTop="1" x14ac:dyDescent="0.35">
      <c r="A3995" s="332"/>
      <c r="B3995" s="332"/>
      <c r="C3995" s="332"/>
      <c r="D3995" s="332"/>
      <c r="E3995" s="332"/>
      <c r="F3995" s="332"/>
      <c r="G3995" s="332"/>
      <c r="H3995" s="332"/>
      <c r="I3995" s="332"/>
      <c r="J3995" s="332"/>
    </row>
    <row r="3996" spans="1:10" x14ac:dyDescent="0.35">
      <c r="A3996" s="341" t="s">
        <v>1449</v>
      </c>
      <c r="B3996" s="342" t="s">
        <v>3</v>
      </c>
      <c r="C3996" s="341" t="s">
        <v>4</v>
      </c>
      <c r="D3996" s="341" t="s">
        <v>5</v>
      </c>
      <c r="E3996" s="457" t="s">
        <v>249</v>
      </c>
      <c r="F3996" s="457"/>
      <c r="G3996" s="343" t="s">
        <v>6</v>
      </c>
      <c r="H3996" s="342" t="s">
        <v>7</v>
      </c>
      <c r="I3996" s="342" t="s">
        <v>8</v>
      </c>
      <c r="J3996" s="342" t="s">
        <v>10</v>
      </c>
    </row>
    <row r="3997" spans="1:10" ht="26.5" customHeight="1" x14ac:dyDescent="0.35">
      <c r="A3997" s="344" t="s">
        <v>246</v>
      </c>
      <c r="B3997" s="345" t="s">
        <v>1450</v>
      </c>
      <c r="C3997" s="344" t="s">
        <v>214</v>
      </c>
      <c r="D3997" s="344" t="s">
        <v>1451</v>
      </c>
      <c r="E3997" s="458" t="s">
        <v>2376</v>
      </c>
      <c r="F3997" s="458"/>
      <c r="G3997" s="346" t="s">
        <v>226</v>
      </c>
      <c r="H3997" s="347">
        <v>1</v>
      </c>
      <c r="I3997" s="348">
        <v>894.27</v>
      </c>
      <c r="J3997" s="348">
        <v>894.27</v>
      </c>
    </row>
    <row r="3998" spans="1:10" ht="26.5" customHeight="1" x14ac:dyDescent="0.35">
      <c r="A3998" s="349" t="s">
        <v>251</v>
      </c>
      <c r="B3998" s="350" t="s">
        <v>2532</v>
      </c>
      <c r="C3998" s="349" t="s">
        <v>200</v>
      </c>
      <c r="D3998" s="349" t="s">
        <v>2533</v>
      </c>
      <c r="E3998" s="459" t="s">
        <v>254</v>
      </c>
      <c r="F3998" s="459"/>
      <c r="G3998" s="351" t="s">
        <v>201</v>
      </c>
      <c r="H3998" s="352">
        <v>2.371</v>
      </c>
      <c r="I3998" s="353">
        <v>25.47</v>
      </c>
      <c r="J3998" s="353">
        <v>60.38</v>
      </c>
    </row>
    <row r="3999" spans="1:10" ht="26.5" customHeight="1" x14ac:dyDescent="0.35">
      <c r="A3999" s="349" t="s">
        <v>251</v>
      </c>
      <c r="B3999" s="350" t="s">
        <v>2534</v>
      </c>
      <c r="C3999" s="349" t="s">
        <v>200</v>
      </c>
      <c r="D3999" s="349" t="s">
        <v>2535</v>
      </c>
      <c r="E3999" s="459" t="s">
        <v>254</v>
      </c>
      <c r="F3999" s="459"/>
      <c r="G3999" s="351" t="s">
        <v>201</v>
      </c>
      <c r="H3999" s="352">
        <v>2.371</v>
      </c>
      <c r="I3999" s="353">
        <v>32.43</v>
      </c>
      <c r="J3999" s="353">
        <v>76.89</v>
      </c>
    </row>
    <row r="4000" spans="1:10" ht="25" x14ac:dyDescent="0.35">
      <c r="A4000" s="356" t="s">
        <v>260</v>
      </c>
      <c r="B4000" s="357" t="s">
        <v>3095</v>
      </c>
      <c r="C4000" s="356" t="s">
        <v>214</v>
      </c>
      <c r="D4000" s="356" t="s">
        <v>3096</v>
      </c>
      <c r="E4000" s="475" t="s">
        <v>263</v>
      </c>
      <c r="F4000" s="475"/>
      <c r="G4000" s="358" t="s">
        <v>226</v>
      </c>
      <c r="H4000" s="359">
        <v>1</v>
      </c>
      <c r="I4000" s="360">
        <v>757</v>
      </c>
      <c r="J4000" s="360">
        <v>757</v>
      </c>
    </row>
    <row r="4001" spans="1:10" x14ac:dyDescent="0.35">
      <c r="A4001" s="354"/>
      <c r="B4001" s="354"/>
      <c r="C4001" s="354"/>
      <c r="D4001" s="354"/>
      <c r="E4001" s="354" t="s">
        <v>275</v>
      </c>
      <c r="F4001" s="355">
        <v>94.64</v>
      </c>
      <c r="G4001" s="354" t="s">
        <v>276</v>
      </c>
      <c r="H4001" s="355">
        <v>0</v>
      </c>
      <c r="I4001" s="354" t="s">
        <v>277</v>
      </c>
      <c r="J4001" s="355">
        <v>94.64</v>
      </c>
    </row>
    <row r="4002" spans="1:10" ht="14.5" customHeight="1" x14ac:dyDescent="0.35">
      <c r="A4002" s="354"/>
      <c r="B4002" s="354"/>
      <c r="C4002" s="354"/>
      <c r="D4002" s="354"/>
      <c r="E4002" s="354" t="s">
        <v>278</v>
      </c>
      <c r="F4002" s="355">
        <v>186.09</v>
      </c>
      <c r="G4002" s="354"/>
      <c r="H4002" s="460" t="s">
        <v>279</v>
      </c>
      <c r="I4002" s="460"/>
      <c r="J4002" s="355">
        <v>1080.3599999999999</v>
      </c>
    </row>
    <row r="4003" spans="1:10" ht="15" thickBot="1" x14ac:dyDescent="0.4">
      <c r="A4003" s="333"/>
      <c r="B4003" s="333"/>
      <c r="C4003" s="333"/>
      <c r="D4003" s="333"/>
      <c r="E4003" s="333"/>
      <c r="F4003" s="333"/>
      <c r="G4003" s="333"/>
      <c r="H4003" s="335"/>
      <c r="I4003" s="333"/>
      <c r="J4003" s="334"/>
    </row>
    <row r="4004" spans="1:10" ht="15" thickTop="1" x14ac:dyDescent="0.35">
      <c r="A4004" s="332"/>
      <c r="B4004" s="332"/>
      <c r="C4004" s="332"/>
      <c r="D4004" s="332"/>
      <c r="E4004" s="332"/>
      <c r="F4004" s="332"/>
      <c r="G4004" s="332"/>
      <c r="H4004" s="332"/>
      <c r="I4004" s="332"/>
      <c r="J4004" s="332"/>
    </row>
    <row r="4005" spans="1:10" x14ac:dyDescent="0.35">
      <c r="A4005" s="341" t="s">
        <v>1452</v>
      </c>
      <c r="B4005" s="342" t="s">
        <v>3</v>
      </c>
      <c r="C4005" s="341" t="s">
        <v>4</v>
      </c>
      <c r="D4005" s="341" t="s">
        <v>5</v>
      </c>
      <c r="E4005" s="457" t="s">
        <v>249</v>
      </c>
      <c r="F4005" s="457"/>
      <c r="G4005" s="343" t="s">
        <v>6</v>
      </c>
      <c r="H4005" s="342" t="s">
        <v>7</v>
      </c>
      <c r="I4005" s="342" t="s">
        <v>8</v>
      </c>
      <c r="J4005" s="342" t="s">
        <v>10</v>
      </c>
    </row>
    <row r="4006" spans="1:10" ht="26.5" customHeight="1" x14ac:dyDescent="0.35">
      <c r="A4006" s="344" t="s">
        <v>246</v>
      </c>
      <c r="B4006" s="345" t="s">
        <v>1453</v>
      </c>
      <c r="C4006" s="344" t="s">
        <v>214</v>
      </c>
      <c r="D4006" s="344" t="s">
        <v>1454</v>
      </c>
      <c r="E4006" s="458" t="s">
        <v>2376</v>
      </c>
      <c r="F4006" s="458"/>
      <c r="G4006" s="346" t="s">
        <v>226</v>
      </c>
      <c r="H4006" s="347">
        <v>1</v>
      </c>
      <c r="I4006" s="348">
        <v>1185.92</v>
      </c>
      <c r="J4006" s="348">
        <v>1185.92</v>
      </c>
    </row>
    <row r="4007" spans="1:10" ht="26.5" customHeight="1" x14ac:dyDescent="0.35">
      <c r="A4007" s="349" t="s">
        <v>251</v>
      </c>
      <c r="B4007" s="350" t="s">
        <v>2532</v>
      </c>
      <c r="C4007" s="349" t="s">
        <v>200</v>
      </c>
      <c r="D4007" s="349" t="s">
        <v>2533</v>
      </c>
      <c r="E4007" s="459" t="s">
        <v>254</v>
      </c>
      <c r="F4007" s="459"/>
      <c r="G4007" s="351" t="s">
        <v>201</v>
      </c>
      <c r="H4007" s="352">
        <v>2.371</v>
      </c>
      <c r="I4007" s="353">
        <v>25.47</v>
      </c>
      <c r="J4007" s="353">
        <v>60.38</v>
      </c>
    </row>
    <row r="4008" spans="1:10" ht="26.5" customHeight="1" x14ac:dyDescent="0.35">
      <c r="A4008" s="349" t="s">
        <v>251</v>
      </c>
      <c r="B4008" s="350" t="s">
        <v>2534</v>
      </c>
      <c r="C4008" s="349" t="s">
        <v>200</v>
      </c>
      <c r="D4008" s="349" t="s">
        <v>2535</v>
      </c>
      <c r="E4008" s="459" t="s">
        <v>254</v>
      </c>
      <c r="F4008" s="459"/>
      <c r="G4008" s="351" t="s">
        <v>201</v>
      </c>
      <c r="H4008" s="352">
        <v>15.342000000000001</v>
      </c>
      <c r="I4008" s="353">
        <v>32.43</v>
      </c>
      <c r="J4008" s="353">
        <v>497.54</v>
      </c>
    </row>
    <row r="4009" spans="1:10" ht="25" x14ac:dyDescent="0.35">
      <c r="A4009" s="356" t="s">
        <v>260</v>
      </c>
      <c r="B4009" s="357" t="s">
        <v>3097</v>
      </c>
      <c r="C4009" s="356" t="s">
        <v>214</v>
      </c>
      <c r="D4009" s="356" t="s">
        <v>3098</v>
      </c>
      <c r="E4009" s="475" t="s">
        <v>263</v>
      </c>
      <c r="F4009" s="475"/>
      <c r="G4009" s="358" t="s">
        <v>226</v>
      </c>
      <c r="H4009" s="359">
        <v>1</v>
      </c>
      <c r="I4009" s="360">
        <v>628</v>
      </c>
      <c r="J4009" s="360">
        <v>628</v>
      </c>
    </row>
    <row r="4010" spans="1:10" x14ac:dyDescent="0.35">
      <c r="A4010" s="354"/>
      <c r="B4010" s="354"/>
      <c r="C4010" s="354"/>
      <c r="D4010" s="354"/>
      <c r="E4010" s="354" t="s">
        <v>275</v>
      </c>
      <c r="F4010" s="355">
        <v>390.9</v>
      </c>
      <c r="G4010" s="354" t="s">
        <v>276</v>
      </c>
      <c r="H4010" s="355">
        <v>0</v>
      </c>
      <c r="I4010" s="354" t="s">
        <v>277</v>
      </c>
      <c r="J4010" s="355">
        <v>390.9</v>
      </c>
    </row>
    <row r="4011" spans="1:10" ht="14.5" customHeight="1" x14ac:dyDescent="0.35">
      <c r="A4011" s="354"/>
      <c r="B4011" s="354"/>
      <c r="C4011" s="354"/>
      <c r="D4011" s="354"/>
      <c r="E4011" s="354" t="s">
        <v>278</v>
      </c>
      <c r="F4011" s="355">
        <v>246.78</v>
      </c>
      <c r="G4011" s="354"/>
      <c r="H4011" s="460" t="s">
        <v>279</v>
      </c>
      <c r="I4011" s="460"/>
      <c r="J4011" s="355">
        <v>1432.7</v>
      </c>
    </row>
    <row r="4012" spans="1:10" ht="15" thickBot="1" x14ac:dyDescent="0.4">
      <c r="A4012" s="333"/>
      <c r="B4012" s="333"/>
      <c r="C4012" s="333"/>
      <c r="D4012" s="333"/>
      <c r="E4012" s="333"/>
      <c r="F4012" s="333"/>
      <c r="G4012" s="333"/>
      <c r="H4012" s="335"/>
      <c r="I4012" s="333"/>
      <c r="J4012" s="334"/>
    </row>
    <row r="4013" spans="1:10" ht="15" thickTop="1" x14ac:dyDescent="0.35">
      <c r="A4013" s="332"/>
      <c r="B4013" s="332"/>
      <c r="C4013" s="332"/>
      <c r="D4013" s="332"/>
      <c r="E4013" s="332"/>
      <c r="F4013" s="332"/>
      <c r="G4013" s="332"/>
      <c r="H4013" s="332"/>
      <c r="I4013" s="332"/>
      <c r="J4013" s="332"/>
    </row>
    <row r="4014" spans="1:10" x14ac:dyDescent="0.35">
      <c r="A4014" s="298" t="s">
        <v>1455</v>
      </c>
      <c r="B4014" s="300" t="s">
        <v>3</v>
      </c>
      <c r="C4014" s="298" t="s">
        <v>4</v>
      </c>
      <c r="D4014" s="298" t="s">
        <v>5</v>
      </c>
      <c r="E4014" s="461" t="s">
        <v>249</v>
      </c>
      <c r="F4014" s="461"/>
      <c r="G4014" s="299" t="s">
        <v>6</v>
      </c>
      <c r="H4014" s="300" t="s">
        <v>7</v>
      </c>
      <c r="I4014" s="300" t="s">
        <v>8</v>
      </c>
      <c r="J4014" s="300" t="s">
        <v>10</v>
      </c>
    </row>
    <row r="4015" spans="1:10" ht="37.5" x14ac:dyDescent="0.35">
      <c r="A4015" s="301" t="s">
        <v>246</v>
      </c>
      <c r="B4015" s="303" t="s">
        <v>1456</v>
      </c>
      <c r="C4015" s="301" t="s">
        <v>200</v>
      </c>
      <c r="D4015" s="301" t="s">
        <v>1457</v>
      </c>
      <c r="E4015" s="462" t="s">
        <v>1929</v>
      </c>
      <c r="F4015" s="462"/>
      <c r="G4015" s="302" t="s">
        <v>205</v>
      </c>
      <c r="H4015" s="305">
        <v>1</v>
      </c>
      <c r="I4015" s="304">
        <v>474.8</v>
      </c>
      <c r="J4015" s="304">
        <v>474.8</v>
      </c>
    </row>
    <row r="4016" spans="1:10" ht="25" x14ac:dyDescent="0.35">
      <c r="A4016" s="306" t="s">
        <v>251</v>
      </c>
      <c r="B4016" s="308" t="s">
        <v>255</v>
      </c>
      <c r="C4016" s="306" t="s">
        <v>200</v>
      </c>
      <c r="D4016" s="306" t="s">
        <v>248</v>
      </c>
      <c r="E4016" s="465" t="s">
        <v>254</v>
      </c>
      <c r="F4016" s="465"/>
      <c r="G4016" s="307" t="s">
        <v>201</v>
      </c>
      <c r="H4016" s="310">
        <v>0.55487889999999995</v>
      </c>
      <c r="I4016" s="309">
        <v>34.28</v>
      </c>
      <c r="J4016" s="309">
        <v>19.02</v>
      </c>
    </row>
    <row r="4017" spans="1:10" ht="25" x14ac:dyDescent="0.35">
      <c r="A4017" s="306" t="s">
        <v>251</v>
      </c>
      <c r="B4017" s="308" t="s">
        <v>256</v>
      </c>
      <c r="C4017" s="306" t="s">
        <v>200</v>
      </c>
      <c r="D4017" s="306" t="s">
        <v>247</v>
      </c>
      <c r="E4017" s="465" t="s">
        <v>254</v>
      </c>
      <c r="F4017" s="465"/>
      <c r="G4017" s="307" t="s">
        <v>201</v>
      </c>
      <c r="H4017" s="310">
        <v>0.1568136</v>
      </c>
      <c r="I4017" s="309">
        <v>25.81</v>
      </c>
      <c r="J4017" s="309">
        <v>4.04</v>
      </c>
    </row>
    <row r="4018" spans="1:10" ht="37.5" x14ac:dyDescent="0.35">
      <c r="A4018" s="311" t="s">
        <v>260</v>
      </c>
      <c r="B4018" s="313" t="s">
        <v>2506</v>
      </c>
      <c r="C4018" s="311" t="s">
        <v>200</v>
      </c>
      <c r="D4018" s="311" t="s">
        <v>2507</v>
      </c>
      <c r="E4018" s="463" t="s">
        <v>263</v>
      </c>
      <c r="F4018" s="463"/>
      <c r="G4018" s="312" t="s">
        <v>226</v>
      </c>
      <c r="H4018" s="315">
        <v>4.8166000000000002</v>
      </c>
      <c r="I4018" s="314">
        <v>0.61</v>
      </c>
      <c r="J4018" s="314">
        <v>2.938126</v>
      </c>
    </row>
    <row r="4019" spans="1:10" ht="25" x14ac:dyDescent="0.35">
      <c r="A4019" s="311" t="s">
        <v>260</v>
      </c>
      <c r="B4019" s="313" t="s">
        <v>1914</v>
      </c>
      <c r="C4019" s="311" t="s">
        <v>200</v>
      </c>
      <c r="D4019" s="311" t="s">
        <v>1915</v>
      </c>
      <c r="E4019" s="463" t="s">
        <v>263</v>
      </c>
      <c r="F4019" s="463"/>
      <c r="G4019" s="312" t="s">
        <v>1916</v>
      </c>
      <c r="H4019" s="315">
        <v>0.88290000000000002</v>
      </c>
      <c r="I4019" s="314">
        <v>31.17</v>
      </c>
      <c r="J4019" s="314">
        <v>27.519992999999999</v>
      </c>
    </row>
    <row r="4020" spans="1:10" ht="50" x14ac:dyDescent="0.35">
      <c r="A4020" s="311" t="s">
        <v>260</v>
      </c>
      <c r="B4020" s="313" t="s">
        <v>2536</v>
      </c>
      <c r="C4020" s="311" t="s">
        <v>200</v>
      </c>
      <c r="D4020" s="311" t="s">
        <v>2537</v>
      </c>
      <c r="E4020" s="463" t="s">
        <v>263</v>
      </c>
      <c r="F4020" s="463"/>
      <c r="G4020" s="312" t="s">
        <v>208</v>
      </c>
      <c r="H4020" s="315">
        <v>6.8503999999999996</v>
      </c>
      <c r="I4020" s="314">
        <v>16.13</v>
      </c>
      <c r="J4020" s="314">
        <v>110.49695199999999</v>
      </c>
    </row>
    <row r="4021" spans="1:10" ht="50" x14ac:dyDescent="0.35">
      <c r="A4021" s="311" t="s">
        <v>260</v>
      </c>
      <c r="B4021" s="313" t="s">
        <v>2538</v>
      </c>
      <c r="C4021" s="311" t="s">
        <v>200</v>
      </c>
      <c r="D4021" s="311" t="s">
        <v>2539</v>
      </c>
      <c r="E4021" s="463" t="s">
        <v>263</v>
      </c>
      <c r="F4021" s="463"/>
      <c r="G4021" s="312" t="s">
        <v>226</v>
      </c>
      <c r="H4021" s="315">
        <v>0.54730000000000001</v>
      </c>
      <c r="I4021" s="314">
        <v>567.9</v>
      </c>
      <c r="J4021" s="314">
        <v>310.81166999999999</v>
      </c>
    </row>
    <row r="4022" spans="1:10" x14ac:dyDescent="0.35">
      <c r="A4022" s="316"/>
      <c r="B4022" s="316"/>
      <c r="C4022" s="316"/>
      <c r="D4022" s="316"/>
      <c r="E4022" s="316" t="s">
        <v>275</v>
      </c>
      <c r="F4022" s="317">
        <v>16.32</v>
      </c>
      <c r="G4022" s="316" t="s">
        <v>276</v>
      </c>
      <c r="H4022" s="317">
        <v>0</v>
      </c>
      <c r="I4022" s="316" t="s">
        <v>277</v>
      </c>
      <c r="J4022" s="317">
        <v>16.32</v>
      </c>
    </row>
    <row r="4023" spans="1:10" x14ac:dyDescent="0.35">
      <c r="A4023" s="316"/>
      <c r="B4023" s="316"/>
      <c r="C4023" s="316"/>
      <c r="D4023" s="316"/>
      <c r="E4023" s="316" t="s">
        <v>278</v>
      </c>
      <c r="F4023" s="317">
        <v>98.8</v>
      </c>
      <c r="G4023" s="316"/>
      <c r="H4023" s="464" t="s">
        <v>279</v>
      </c>
      <c r="I4023" s="464"/>
      <c r="J4023" s="317">
        <v>573.6</v>
      </c>
    </row>
    <row r="4024" spans="1:10" ht="15" thickBot="1" x14ac:dyDescent="0.4">
      <c r="A4024" s="333"/>
      <c r="B4024" s="333"/>
      <c r="C4024" s="333"/>
      <c r="D4024" s="333"/>
      <c r="E4024" s="333"/>
      <c r="F4024" s="333"/>
      <c r="G4024" s="333"/>
      <c r="H4024" s="335"/>
      <c r="I4024" s="333"/>
      <c r="J4024" s="334"/>
    </row>
    <row r="4025" spans="1:10" ht="15" thickTop="1" x14ac:dyDescent="0.35">
      <c r="A4025" s="332"/>
      <c r="B4025" s="332"/>
      <c r="C4025" s="332"/>
      <c r="D4025" s="332"/>
      <c r="E4025" s="332"/>
      <c r="F4025" s="332"/>
      <c r="G4025" s="332"/>
      <c r="H4025" s="332"/>
      <c r="I4025" s="332"/>
      <c r="J4025" s="332"/>
    </row>
    <row r="4026" spans="1:10" x14ac:dyDescent="0.35">
      <c r="A4026" s="341" t="s">
        <v>1458</v>
      </c>
      <c r="B4026" s="342" t="s">
        <v>3</v>
      </c>
      <c r="C4026" s="341" t="s">
        <v>4</v>
      </c>
      <c r="D4026" s="341" t="s">
        <v>5</v>
      </c>
      <c r="E4026" s="466" t="s">
        <v>249</v>
      </c>
      <c r="F4026" s="467"/>
      <c r="G4026" s="343" t="s">
        <v>6</v>
      </c>
      <c r="H4026" s="342" t="s">
        <v>7</v>
      </c>
      <c r="I4026" s="342" t="s">
        <v>8</v>
      </c>
      <c r="J4026" s="342" t="s">
        <v>10</v>
      </c>
    </row>
    <row r="4027" spans="1:10" ht="87.5" x14ac:dyDescent="0.35">
      <c r="A4027" s="344" t="s">
        <v>246</v>
      </c>
      <c r="B4027" s="345" t="s">
        <v>1459</v>
      </c>
      <c r="C4027" s="344" t="s">
        <v>214</v>
      </c>
      <c r="D4027" s="344" t="s">
        <v>1460</v>
      </c>
      <c r="E4027" s="468" t="s">
        <v>2021</v>
      </c>
      <c r="F4027" s="469"/>
      <c r="G4027" s="346" t="s">
        <v>264</v>
      </c>
      <c r="H4027" s="347">
        <v>1</v>
      </c>
      <c r="I4027" s="348">
        <v>53.04</v>
      </c>
      <c r="J4027" s="348">
        <v>53.04</v>
      </c>
    </row>
    <row r="4028" spans="1:10" ht="26.5" customHeight="1" x14ac:dyDescent="0.35">
      <c r="A4028" s="349" t="s">
        <v>251</v>
      </c>
      <c r="B4028" s="350" t="s">
        <v>256</v>
      </c>
      <c r="C4028" s="349" t="s">
        <v>200</v>
      </c>
      <c r="D4028" s="349" t="s">
        <v>247</v>
      </c>
      <c r="E4028" s="470" t="s">
        <v>254</v>
      </c>
      <c r="F4028" s="471"/>
      <c r="G4028" s="351" t="s">
        <v>201</v>
      </c>
      <c r="H4028" s="352">
        <v>0.5</v>
      </c>
      <c r="I4028" s="353">
        <v>25.81</v>
      </c>
      <c r="J4028" s="353">
        <v>12.9</v>
      </c>
    </row>
    <row r="4029" spans="1:10" ht="26.5" customHeight="1" x14ac:dyDescent="0.35">
      <c r="A4029" s="349" t="s">
        <v>251</v>
      </c>
      <c r="B4029" s="350" t="s">
        <v>295</v>
      </c>
      <c r="C4029" s="349" t="s">
        <v>200</v>
      </c>
      <c r="D4029" s="349" t="s">
        <v>296</v>
      </c>
      <c r="E4029" s="470" t="s">
        <v>254</v>
      </c>
      <c r="F4029" s="471"/>
      <c r="G4029" s="351" t="s">
        <v>201</v>
      </c>
      <c r="H4029" s="352">
        <v>0.5</v>
      </c>
      <c r="I4029" s="353">
        <v>34.049999999999997</v>
      </c>
      <c r="J4029" s="353">
        <v>17.02</v>
      </c>
    </row>
    <row r="4030" spans="1:10" ht="26.5" customHeight="1" x14ac:dyDescent="0.35">
      <c r="A4030" s="349" t="s">
        <v>251</v>
      </c>
      <c r="B4030" s="350" t="s">
        <v>1695</v>
      </c>
      <c r="C4030" s="349" t="s">
        <v>200</v>
      </c>
      <c r="D4030" s="349" t="s">
        <v>1696</v>
      </c>
      <c r="E4030" s="470" t="s">
        <v>254</v>
      </c>
      <c r="F4030" s="471"/>
      <c r="G4030" s="351" t="s">
        <v>201</v>
      </c>
      <c r="H4030" s="352">
        <v>0.1</v>
      </c>
      <c r="I4030" s="353">
        <v>35.69</v>
      </c>
      <c r="J4030" s="353">
        <v>3.56</v>
      </c>
    </row>
    <row r="4031" spans="1:10" ht="37.5" x14ac:dyDescent="0.35">
      <c r="A4031" s="356" t="s">
        <v>260</v>
      </c>
      <c r="B4031" s="357" t="s">
        <v>2540</v>
      </c>
      <c r="C4031" s="356" t="s">
        <v>200</v>
      </c>
      <c r="D4031" s="356" t="s">
        <v>2541</v>
      </c>
      <c r="E4031" s="477" t="s">
        <v>263</v>
      </c>
      <c r="F4031" s="478"/>
      <c r="G4031" s="358" t="s">
        <v>1830</v>
      </c>
      <c r="H4031" s="359">
        <v>3.5000000000000001E-3</v>
      </c>
      <c r="I4031" s="360">
        <v>66.349999999999994</v>
      </c>
      <c r="J4031" s="360">
        <v>0.23222499999999999</v>
      </c>
    </row>
    <row r="4032" spans="1:10" ht="25" x14ac:dyDescent="0.35">
      <c r="A4032" s="356" t="s">
        <v>260</v>
      </c>
      <c r="B4032" s="357" t="s">
        <v>3099</v>
      </c>
      <c r="C4032" s="356" t="s">
        <v>1803</v>
      </c>
      <c r="D4032" s="356" t="s">
        <v>3100</v>
      </c>
      <c r="E4032" s="477" t="s">
        <v>263</v>
      </c>
      <c r="F4032" s="478"/>
      <c r="G4032" s="358" t="s">
        <v>1834</v>
      </c>
      <c r="H4032" s="359">
        <v>0.06</v>
      </c>
      <c r="I4032" s="360">
        <v>91.2</v>
      </c>
      <c r="J4032" s="360">
        <v>5.4720000000000004</v>
      </c>
    </row>
    <row r="4033" spans="1:10" ht="25" x14ac:dyDescent="0.35">
      <c r="A4033" s="356" t="s">
        <v>260</v>
      </c>
      <c r="B4033" s="357" t="s">
        <v>2542</v>
      </c>
      <c r="C4033" s="356" t="s">
        <v>200</v>
      </c>
      <c r="D4033" s="356" t="s">
        <v>2543</v>
      </c>
      <c r="E4033" s="477" t="s">
        <v>263</v>
      </c>
      <c r="F4033" s="478"/>
      <c r="G4033" s="358" t="s">
        <v>264</v>
      </c>
      <c r="H4033" s="359">
        <v>2.5000000000000001E-2</v>
      </c>
      <c r="I4033" s="360">
        <v>9.7100000000000009</v>
      </c>
      <c r="J4033" s="360">
        <v>0.24274999999999999</v>
      </c>
    </row>
    <row r="4034" spans="1:10" x14ac:dyDescent="0.35">
      <c r="A4034" s="356" t="s">
        <v>260</v>
      </c>
      <c r="B4034" s="357" t="s">
        <v>3101</v>
      </c>
      <c r="C4034" s="356" t="s">
        <v>1803</v>
      </c>
      <c r="D4034" s="356" t="s">
        <v>3102</v>
      </c>
      <c r="E4034" s="477" t="s">
        <v>1986</v>
      </c>
      <c r="F4034" s="478"/>
      <c r="G4034" s="358" t="s">
        <v>1834</v>
      </c>
      <c r="H4034" s="359">
        <v>0.04</v>
      </c>
      <c r="I4034" s="360">
        <v>119.46</v>
      </c>
      <c r="J4034" s="360">
        <v>4.7784000000000004</v>
      </c>
    </row>
    <row r="4035" spans="1:10" ht="37.5" x14ac:dyDescent="0.35">
      <c r="A4035" s="356" t="s">
        <v>260</v>
      </c>
      <c r="B4035" s="357" t="s">
        <v>3103</v>
      </c>
      <c r="C4035" s="356" t="s">
        <v>200</v>
      </c>
      <c r="D4035" s="356" t="s">
        <v>3104</v>
      </c>
      <c r="E4035" s="477" t="s">
        <v>263</v>
      </c>
      <c r="F4035" s="478"/>
      <c r="G4035" s="358" t="s">
        <v>264</v>
      </c>
      <c r="H4035" s="359">
        <v>1</v>
      </c>
      <c r="I4035" s="360">
        <v>8.85</v>
      </c>
      <c r="J4035" s="360">
        <v>8.85</v>
      </c>
    </row>
    <row r="4036" spans="1:10" x14ac:dyDescent="0.35">
      <c r="A4036" s="354"/>
      <c r="B4036" s="354"/>
      <c r="C4036" s="354"/>
      <c r="D4036" s="354"/>
      <c r="E4036" s="354" t="s">
        <v>275</v>
      </c>
      <c r="F4036" s="355">
        <v>22.93</v>
      </c>
      <c r="G4036" s="354" t="s">
        <v>276</v>
      </c>
      <c r="H4036" s="355">
        <v>0</v>
      </c>
      <c r="I4036" s="354" t="s">
        <v>277</v>
      </c>
      <c r="J4036" s="355">
        <v>22.93</v>
      </c>
    </row>
    <row r="4037" spans="1:10" ht="14.5" customHeight="1" x14ac:dyDescent="0.35">
      <c r="A4037" s="354"/>
      <c r="B4037" s="354"/>
      <c r="C4037" s="354"/>
      <c r="D4037" s="354"/>
      <c r="E4037" s="354" t="s">
        <v>278</v>
      </c>
      <c r="F4037" s="355">
        <v>11.03</v>
      </c>
      <c r="G4037" s="354"/>
      <c r="H4037" s="460" t="s">
        <v>279</v>
      </c>
      <c r="I4037" s="460"/>
      <c r="J4037" s="355">
        <v>64.069999999999993</v>
      </c>
    </row>
    <row r="4038" spans="1:10" ht="15" thickBot="1" x14ac:dyDescent="0.4">
      <c r="A4038" s="333"/>
      <c r="B4038" s="333"/>
      <c r="C4038" s="333"/>
      <c r="D4038" s="333"/>
      <c r="E4038" s="333"/>
      <c r="F4038" s="333"/>
      <c r="G4038" s="333"/>
      <c r="H4038" s="335"/>
      <c r="I4038" s="333"/>
      <c r="J4038" s="334"/>
    </row>
    <row r="4039" spans="1:10" ht="15" thickTop="1" x14ac:dyDescent="0.35">
      <c r="A4039" s="332"/>
      <c r="B4039" s="332"/>
      <c r="C4039" s="332"/>
      <c r="D4039" s="332"/>
      <c r="E4039" s="332"/>
      <c r="F4039" s="332"/>
      <c r="G4039" s="332"/>
      <c r="H4039" s="332"/>
      <c r="I4039" s="332"/>
      <c r="J4039" s="332"/>
    </row>
    <row r="4040" spans="1:10" x14ac:dyDescent="0.35">
      <c r="A4040" s="341" t="s">
        <v>1461</v>
      </c>
      <c r="B4040" s="342" t="s">
        <v>3</v>
      </c>
      <c r="C4040" s="341" t="s">
        <v>4</v>
      </c>
      <c r="D4040" s="341" t="s">
        <v>5</v>
      </c>
      <c r="E4040" s="457" t="s">
        <v>249</v>
      </c>
      <c r="F4040" s="457"/>
      <c r="G4040" s="343" t="s">
        <v>6</v>
      </c>
      <c r="H4040" s="342" t="s">
        <v>7</v>
      </c>
      <c r="I4040" s="342" t="s">
        <v>8</v>
      </c>
      <c r="J4040" s="342" t="s">
        <v>10</v>
      </c>
    </row>
    <row r="4041" spans="1:10" ht="26.5" customHeight="1" x14ac:dyDescent="0.35">
      <c r="A4041" s="344" t="s">
        <v>246</v>
      </c>
      <c r="B4041" s="345" t="s">
        <v>1462</v>
      </c>
      <c r="C4041" s="344" t="s">
        <v>214</v>
      </c>
      <c r="D4041" s="344" t="s">
        <v>1463</v>
      </c>
      <c r="E4041" s="458" t="s">
        <v>2376</v>
      </c>
      <c r="F4041" s="458"/>
      <c r="G4041" s="346" t="s">
        <v>226</v>
      </c>
      <c r="H4041" s="347">
        <v>1</v>
      </c>
      <c r="I4041" s="348">
        <v>66.83</v>
      </c>
      <c r="J4041" s="348">
        <v>66.83</v>
      </c>
    </row>
    <row r="4042" spans="1:10" ht="26.5" customHeight="1" x14ac:dyDescent="0.35">
      <c r="A4042" s="349" t="s">
        <v>251</v>
      </c>
      <c r="B4042" s="350" t="s">
        <v>1774</v>
      </c>
      <c r="C4042" s="349" t="s">
        <v>200</v>
      </c>
      <c r="D4042" s="349" t="s">
        <v>1775</v>
      </c>
      <c r="E4042" s="459" t="s">
        <v>254</v>
      </c>
      <c r="F4042" s="459"/>
      <c r="G4042" s="351" t="s">
        <v>201</v>
      </c>
      <c r="H4042" s="352">
        <v>0.41199999999999998</v>
      </c>
      <c r="I4042" s="353">
        <v>27.41</v>
      </c>
      <c r="J4042" s="353">
        <v>11.29</v>
      </c>
    </row>
    <row r="4043" spans="1:10" ht="26.5" customHeight="1" x14ac:dyDescent="0.35">
      <c r="A4043" s="349" t="s">
        <v>251</v>
      </c>
      <c r="B4043" s="350" t="s">
        <v>2544</v>
      </c>
      <c r="C4043" s="349" t="s">
        <v>200</v>
      </c>
      <c r="D4043" s="349" t="s">
        <v>2545</v>
      </c>
      <c r="E4043" s="459" t="s">
        <v>254</v>
      </c>
      <c r="F4043" s="459"/>
      <c r="G4043" s="351" t="s">
        <v>201</v>
      </c>
      <c r="H4043" s="352">
        <v>0.41199999999999998</v>
      </c>
      <c r="I4043" s="353">
        <v>47.6</v>
      </c>
      <c r="J4043" s="353">
        <v>19.61</v>
      </c>
    </row>
    <row r="4044" spans="1:10" x14ac:dyDescent="0.35">
      <c r="A4044" s="356" t="s">
        <v>260</v>
      </c>
      <c r="B4044" s="357" t="s">
        <v>3105</v>
      </c>
      <c r="C4044" s="356" t="s">
        <v>1803</v>
      </c>
      <c r="D4044" s="356" t="s">
        <v>3106</v>
      </c>
      <c r="E4044" s="475" t="s">
        <v>263</v>
      </c>
      <c r="F4044" s="475"/>
      <c r="G4044" s="358" t="s">
        <v>1991</v>
      </c>
      <c r="H4044" s="359">
        <v>1.05</v>
      </c>
      <c r="I4044" s="360">
        <v>34.22</v>
      </c>
      <c r="J4044" s="360">
        <v>35.930999999999997</v>
      </c>
    </row>
    <row r="4045" spans="1:10" x14ac:dyDescent="0.35">
      <c r="A4045" s="354"/>
      <c r="B4045" s="354"/>
      <c r="C4045" s="354"/>
      <c r="D4045" s="354"/>
      <c r="E4045" s="354" t="s">
        <v>275</v>
      </c>
      <c r="F4045" s="355">
        <v>23.55</v>
      </c>
      <c r="G4045" s="354" t="s">
        <v>276</v>
      </c>
      <c r="H4045" s="355">
        <v>0</v>
      </c>
      <c r="I4045" s="354" t="s">
        <v>277</v>
      </c>
      <c r="J4045" s="355">
        <v>23.55</v>
      </c>
    </row>
    <row r="4046" spans="1:10" ht="14.5" customHeight="1" x14ac:dyDescent="0.35">
      <c r="A4046" s="354"/>
      <c r="B4046" s="354"/>
      <c r="C4046" s="354"/>
      <c r="D4046" s="354"/>
      <c r="E4046" s="354" t="s">
        <v>278</v>
      </c>
      <c r="F4046" s="355">
        <v>13.9</v>
      </c>
      <c r="G4046" s="354"/>
      <c r="H4046" s="460" t="s">
        <v>279</v>
      </c>
      <c r="I4046" s="460"/>
      <c r="J4046" s="355">
        <v>80.73</v>
      </c>
    </row>
    <row r="4047" spans="1:10" ht="15" thickBot="1" x14ac:dyDescent="0.4">
      <c r="A4047" s="333"/>
      <c r="B4047" s="333"/>
      <c r="C4047" s="333"/>
      <c r="D4047" s="333"/>
      <c r="E4047" s="333"/>
      <c r="F4047" s="333"/>
      <c r="G4047" s="333"/>
      <c r="H4047" s="335"/>
      <c r="I4047" s="333"/>
      <c r="J4047" s="334"/>
    </row>
    <row r="4048" spans="1:10" ht="15" thickTop="1" x14ac:dyDescent="0.35">
      <c r="A4048" s="332"/>
      <c r="B4048" s="332"/>
      <c r="C4048" s="332"/>
      <c r="D4048" s="332"/>
      <c r="E4048" s="332"/>
      <c r="F4048" s="332"/>
      <c r="G4048" s="332"/>
      <c r="H4048" s="332"/>
      <c r="I4048" s="332"/>
      <c r="J4048" s="332"/>
    </row>
    <row r="4049" spans="1:10" x14ac:dyDescent="0.35">
      <c r="A4049" s="298" t="s">
        <v>1464</v>
      </c>
      <c r="B4049" s="300" t="s">
        <v>3</v>
      </c>
      <c r="C4049" s="298" t="s">
        <v>4</v>
      </c>
      <c r="D4049" s="298" t="s">
        <v>5</v>
      </c>
      <c r="E4049" s="461" t="s">
        <v>249</v>
      </c>
      <c r="F4049" s="461"/>
      <c r="G4049" s="299" t="s">
        <v>6</v>
      </c>
      <c r="H4049" s="300" t="s">
        <v>7</v>
      </c>
      <c r="I4049" s="300" t="s">
        <v>8</v>
      </c>
      <c r="J4049" s="300" t="s">
        <v>10</v>
      </c>
    </row>
    <row r="4050" spans="1:10" x14ac:dyDescent="0.35">
      <c r="A4050" s="301" t="s">
        <v>246</v>
      </c>
      <c r="B4050" s="303" t="s">
        <v>1465</v>
      </c>
      <c r="C4050" s="301" t="s">
        <v>214</v>
      </c>
      <c r="D4050" s="301" t="s">
        <v>1466</v>
      </c>
      <c r="E4050" s="462" t="s">
        <v>2376</v>
      </c>
      <c r="F4050" s="462"/>
      <c r="G4050" s="302" t="s">
        <v>226</v>
      </c>
      <c r="H4050" s="305">
        <v>1</v>
      </c>
      <c r="I4050" s="304">
        <v>95.26</v>
      </c>
      <c r="J4050" s="304">
        <v>95.26</v>
      </c>
    </row>
    <row r="4051" spans="1:10" ht="25" x14ac:dyDescent="0.35">
      <c r="A4051" s="306" t="s">
        <v>251</v>
      </c>
      <c r="B4051" s="308" t="s">
        <v>1558</v>
      </c>
      <c r="C4051" s="306" t="s">
        <v>200</v>
      </c>
      <c r="D4051" s="306" t="s">
        <v>1559</v>
      </c>
      <c r="E4051" s="465" t="s">
        <v>254</v>
      </c>
      <c r="F4051" s="465"/>
      <c r="G4051" s="307" t="s">
        <v>201</v>
      </c>
      <c r="H4051" s="310">
        <v>0.4</v>
      </c>
      <c r="I4051" s="309">
        <v>34.78</v>
      </c>
      <c r="J4051" s="309">
        <v>13.91</v>
      </c>
    </row>
    <row r="4052" spans="1:10" ht="25" x14ac:dyDescent="0.35">
      <c r="A4052" s="306" t="s">
        <v>251</v>
      </c>
      <c r="B4052" s="308" t="s">
        <v>256</v>
      </c>
      <c r="C4052" s="306" t="s">
        <v>200</v>
      </c>
      <c r="D4052" s="306" t="s">
        <v>247</v>
      </c>
      <c r="E4052" s="465" t="s">
        <v>254</v>
      </c>
      <c r="F4052" s="465"/>
      <c r="G4052" s="307" t="s">
        <v>201</v>
      </c>
      <c r="H4052" s="310">
        <v>0.4</v>
      </c>
      <c r="I4052" s="309">
        <v>25.81</v>
      </c>
      <c r="J4052" s="309">
        <v>10.32</v>
      </c>
    </row>
    <row r="4053" spans="1:10" x14ac:dyDescent="0.35">
      <c r="A4053" s="311" t="s">
        <v>260</v>
      </c>
      <c r="B4053" s="313" t="s">
        <v>2546</v>
      </c>
      <c r="C4053" s="311" t="s">
        <v>1803</v>
      </c>
      <c r="D4053" s="311" t="s">
        <v>2547</v>
      </c>
      <c r="E4053" s="463" t="s">
        <v>263</v>
      </c>
      <c r="F4053" s="463"/>
      <c r="G4053" s="312" t="s">
        <v>1834</v>
      </c>
      <c r="H4053" s="315">
        <v>1</v>
      </c>
      <c r="I4053" s="314">
        <v>71.03</v>
      </c>
      <c r="J4053" s="314">
        <v>71.03</v>
      </c>
    </row>
    <row r="4054" spans="1:10" x14ac:dyDescent="0.35">
      <c r="A4054" s="316"/>
      <c r="B4054" s="316"/>
      <c r="C4054" s="316"/>
      <c r="D4054" s="316"/>
      <c r="E4054" s="316" t="s">
        <v>275</v>
      </c>
      <c r="F4054" s="317">
        <v>16.62</v>
      </c>
      <c r="G4054" s="316" t="s">
        <v>276</v>
      </c>
      <c r="H4054" s="317">
        <v>0</v>
      </c>
      <c r="I4054" s="316" t="s">
        <v>277</v>
      </c>
      <c r="J4054" s="317">
        <v>16.62</v>
      </c>
    </row>
    <row r="4055" spans="1:10" x14ac:dyDescent="0.35">
      <c r="A4055" s="316"/>
      <c r="B4055" s="316"/>
      <c r="C4055" s="316"/>
      <c r="D4055" s="316"/>
      <c r="E4055" s="316" t="s">
        <v>278</v>
      </c>
      <c r="F4055" s="317">
        <v>19.82</v>
      </c>
      <c r="G4055" s="316"/>
      <c r="H4055" s="464" t="s">
        <v>279</v>
      </c>
      <c r="I4055" s="464"/>
      <c r="J4055" s="317">
        <v>115.08</v>
      </c>
    </row>
    <row r="4056" spans="1:10" ht="15" thickBot="1" x14ac:dyDescent="0.4">
      <c r="A4056" s="333"/>
      <c r="B4056" s="333"/>
      <c r="C4056" s="333"/>
      <c r="D4056" s="333"/>
      <c r="E4056" s="333"/>
      <c r="F4056" s="333"/>
      <c r="G4056" s="333"/>
      <c r="H4056" s="335"/>
      <c r="I4056" s="333"/>
      <c r="J4056" s="334"/>
    </row>
    <row r="4057" spans="1:10" ht="15" thickTop="1" x14ac:dyDescent="0.35">
      <c r="A4057" s="332"/>
      <c r="B4057" s="332"/>
      <c r="C4057" s="332"/>
      <c r="D4057" s="332"/>
      <c r="E4057" s="332"/>
      <c r="F4057" s="332"/>
      <c r="G4057" s="332"/>
      <c r="H4057" s="332"/>
      <c r="I4057" s="332"/>
      <c r="J4057" s="332"/>
    </row>
    <row r="4058" spans="1:10" x14ac:dyDescent="0.35">
      <c r="A4058" s="298" t="s">
        <v>1467</v>
      </c>
      <c r="B4058" s="300" t="s">
        <v>3</v>
      </c>
      <c r="C4058" s="298" t="s">
        <v>4</v>
      </c>
      <c r="D4058" s="298" t="s">
        <v>5</v>
      </c>
      <c r="E4058" s="461" t="s">
        <v>249</v>
      </c>
      <c r="F4058" s="461"/>
      <c r="G4058" s="299" t="s">
        <v>6</v>
      </c>
      <c r="H4058" s="300" t="s">
        <v>7</v>
      </c>
      <c r="I4058" s="300" t="s">
        <v>8</v>
      </c>
      <c r="J4058" s="300" t="s">
        <v>10</v>
      </c>
    </row>
    <row r="4059" spans="1:10" ht="25" x14ac:dyDescent="0.35">
      <c r="A4059" s="301" t="s">
        <v>246</v>
      </c>
      <c r="B4059" s="303" t="s">
        <v>1468</v>
      </c>
      <c r="C4059" s="301" t="s">
        <v>214</v>
      </c>
      <c r="D4059" s="301" t="s">
        <v>1469</v>
      </c>
      <c r="E4059" s="462" t="s">
        <v>2376</v>
      </c>
      <c r="F4059" s="462"/>
      <c r="G4059" s="302" t="s">
        <v>226</v>
      </c>
      <c r="H4059" s="305">
        <v>1</v>
      </c>
      <c r="I4059" s="304">
        <v>3.24</v>
      </c>
      <c r="J4059" s="304">
        <v>3.24</v>
      </c>
    </row>
    <row r="4060" spans="1:10" ht="25" x14ac:dyDescent="0.35">
      <c r="A4060" s="306" t="s">
        <v>251</v>
      </c>
      <c r="B4060" s="308" t="s">
        <v>256</v>
      </c>
      <c r="C4060" s="306" t="s">
        <v>200</v>
      </c>
      <c r="D4060" s="306" t="s">
        <v>247</v>
      </c>
      <c r="E4060" s="465" t="s">
        <v>254</v>
      </c>
      <c r="F4060" s="465"/>
      <c r="G4060" s="307" t="s">
        <v>201</v>
      </c>
      <c r="H4060" s="310">
        <v>0.05</v>
      </c>
      <c r="I4060" s="309">
        <v>25.81</v>
      </c>
      <c r="J4060" s="309">
        <v>1.29</v>
      </c>
    </row>
    <row r="4061" spans="1:10" ht="25" x14ac:dyDescent="0.35">
      <c r="A4061" s="306" t="s">
        <v>251</v>
      </c>
      <c r="B4061" s="308" t="s">
        <v>1558</v>
      </c>
      <c r="C4061" s="306" t="s">
        <v>200</v>
      </c>
      <c r="D4061" s="306" t="s">
        <v>1559</v>
      </c>
      <c r="E4061" s="465" t="s">
        <v>254</v>
      </c>
      <c r="F4061" s="465"/>
      <c r="G4061" s="307" t="s">
        <v>201</v>
      </c>
      <c r="H4061" s="310">
        <v>0.05</v>
      </c>
      <c r="I4061" s="309">
        <v>34.78</v>
      </c>
      <c r="J4061" s="309">
        <v>1.73</v>
      </c>
    </row>
    <row r="4062" spans="1:10" x14ac:dyDescent="0.35">
      <c r="A4062" s="311" t="s">
        <v>260</v>
      </c>
      <c r="B4062" s="313" t="s">
        <v>2374</v>
      </c>
      <c r="C4062" s="311" t="s">
        <v>200</v>
      </c>
      <c r="D4062" s="311" t="s">
        <v>2375</v>
      </c>
      <c r="E4062" s="463" t="s">
        <v>263</v>
      </c>
      <c r="F4062" s="463"/>
      <c r="G4062" s="312" t="s">
        <v>226</v>
      </c>
      <c r="H4062" s="315">
        <v>1</v>
      </c>
      <c r="I4062" s="314">
        <v>0.22</v>
      </c>
      <c r="J4062" s="314">
        <v>0.22</v>
      </c>
    </row>
    <row r="4063" spans="1:10" x14ac:dyDescent="0.35">
      <c r="A4063" s="316"/>
      <c r="B4063" s="316"/>
      <c r="C4063" s="316"/>
      <c r="D4063" s="316"/>
      <c r="E4063" s="316" t="s">
        <v>275</v>
      </c>
      <c r="F4063" s="317">
        <v>2.06</v>
      </c>
      <c r="G4063" s="316" t="s">
        <v>276</v>
      </c>
      <c r="H4063" s="317">
        <v>0</v>
      </c>
      <c r="I4063" s="316" t="s">
        <v>277</v>
      </c>
      <c r="J4063" s="317">
        <v>2.06</v>
      </c>
    </row>
    <row r="4064" spans="1:10" x14ac:dyDescent="0.35">
      <c r="A4064" s="316"/>
      <c r="B4064" s="316"/>
      <c r="C4064" s="316"/>
      <c r="D4064" s="316"/>
      <c r="E4064" s="316" t="s">
        <v>278</v>
      </c>
      <c r="F4064" s="317">
        <v>0.67</v>
      </c>
      <c r="G4064" s="316"/>
      <c r="H4064" s="464" t="s">
        <v>279</v>
      </c>
      <c r="I4064" s="464"/>
      <c r="J4064" s="317">
        <v>3.91</v>
      </c>
    </row>
    <row r="4065" spans="1:10" ht="15" thickBot="1" x14ac:dyDescent="0.4">
      <c r="A4065" s="333"/>
      <c r="B4065" s="333"/>
      <c r="C4065" s="333"/>
      <c r="D4065" s="333"/>
      <c r="E4065" s="333"/>
      <c r="F4065" s="333"/>
      <c r="G4065" s="333"/>
      <c r="H4065" s="335"/>
      <c r="I4065" s="333"/>
      <c r="J4065" s="334"/>
    </row>
    <row r="4066" spans="1:10" ht="15" thickTop="1" x14ac:dyDescent="0.35">
      <c r="A4066" s="332"/>
      <c r="B4066" s="332"/>
      <c r="C4066" s="332"/>
      <c r="D4066" s="332"/>
      <c r="E4066" s="332"/>
      <c r="F4066" s="332"/>
      <c r="G4066" s="332"/>
      <c r="H4066" s="332"/>
      <c r="I4066" s="332"/>
      <c r="J4066" s="332"/>
    </row>
    <row r="4067" spans="1:10" x14ac:dyDescent="0.35">
      <c r="A4067" s="298" t="s">
        <v>1470</v>
      </c>
      <c r="B4067" s="300" t="s">
        <v>3</v>
      </c>
      <c r="C4067" s="298" t="s">
        <v>4</v>
      </c>
      <c r="D4067" s="298" t="s">
        <v>5</v>
      </c>
      <c r="E4067" s="461" t="s">
        <v>249</v>
      </c>
      <c r="F4067" s="461"/>
      <c r="G4067" s="299" t="s">
        <v>6</v>
      </c>
      <c r="H4067" s="300" t="s">
        <v>7</v>
      </c>
      <c r="I4067" s="300" t="s">
        <v>8</v>
      </c>
      <c r="J4067" s="300" t="s">
        <v>10</v>
      </c>
    </row>
    <row r="4068" spans="1:10" ht="50" x14ac:dyDescent="0.35">
      <c r="A4068" s="301" t="s">
        <v>246</v>
      </c>
      <c r="B4068" s="303" t="s">
        <v>1471</v>
      </c>
      <c r="C4068" s="301" t="s">
        <v>200</v>
      </c>
      <c r="D4068" s="301" t="s">
        <v>1472</v>
      </c>
      <c r="E4068" s="462" t="s">
        <v>2453</v>
      </c>
      <c r="F4068" s="462"/>
      <c r="G4068" s="302" t="s">
        <v>208</v>
      </c>
      <c r="H4068" s="305">
        <v>1</v>
      </c>
      <c r="I4068" s="304">
        <v>29.29</v>
      </c>
      <c r="J4068" s="304">
        <v>29.29</v>
      </c>
    </row>
    <row r="4069" spans="1:10" ht="25" x14ac:dyDescent="0.35">
      <c r="A4069" s="306" t="s">
        <v>251</v>
      </c>
      <c r="B4069" s="308" t="s">
        <v>1596</v>
      </c>
      <c r="C4069" s="306" t="s">
        <v>200</v>
      </c>
      <c r="D4069" s="306" t="s">
        <v>1597</v>
      </c>
      <c r="E4069" s="465" t="s">
        <v>254</v>
      </c>
      <c r="F4069" s="465"/>
      <c r="G4069" s="307" t="s">
        <v>201</v>
      </c>
      <c r="H4069" s="310">
        <v>0.26129999999999998</v>
      </c>
      <c r="I4069" s="309">
        <v>33.799999999999997</v>
      </c>
      <c r="J4069" s="309">
        <v>8.83</v>
      </c>
    </row>
    <row r="4070" spans="1:10" ht="25" x14ac:dyDescent="0.35">
      <c r="A4070" s="306" t="s">
        <v>251</v>
      </c>
      <c r="B4070" s="308" t="s">
        <v>1598</v>
      </c>
      <c r="C4070" s="306" t="s">
        <v>200</v>
      </c>
      <c r="D4070" s="306" t="s">
        <v>1599</v>
      </c>
      <c r="E4070" s="465" t="s">
        <v>254</v>
      </c>
      <c r="F4070" s="465"/>
      <c r="G4070" s="307" t="s">
        <v>201</v>
      </c>
      <c r="H4070" s="310">
        <v>5.9400000000000001E-2</v>
      </c>
      <c r="I4070" s="309">
        <v>26.27</v>
      </c>
      <c r="J4070" s="309">
        <v>1.56</v>
      </c>
    </row>
    <row r="4071" spans="1:10" x14ac:dyDescent="0.35">
      <c r="A4071" s="311" t="s">
        <v>260</v>
      </c>
      <c r="B4071" s="313" t="s">
        <v>1646</v>
      </c>
      <c r="C4071" s="311" t="s">
        <v>200</v>
      </c>
      <c r="D4071" s="311" t="s">
        <v>1647</v>
      </c>
      <c r="E4071" s="463" t="s">
        <v>263</v>
      </c>
      <c r="F4071" s="463"/>
      <c r="G4071" s="312" t="s">
        <v>208</v>
      </c>
      <c r="H4071" s="315">
        <v>0.89290000000000003</v>
      </c>
      <c r="I4071" s="314">
        <v>5.38</v>
      </c>
      <c r="J4071" s="314">
        <v>4.8038020000000001</v>
      </c>
    </row>
    <row r="4072" spans="1:10" ht="25" x14ac:dyDescent="0.35">
      <c r="A4072" s="311" t="s">
        <v>260</v>
      </c>
      <c r="B4072" s="313" t="s">
        <v>2548</v>
      </c>
      <c r="C4072" s="311" t="s">
        <v>200</v>
      </c>
      <c r="D4072" s="311" t="s">
        <v>2549</v>
      </c>
      <c r="E4072" s="463" t="s">
        <v>263</v>
      </c>
      <c r="F4072" s="463"/>
      <c r="G4072" s="312" t="s">
        <v>226</v>
      </c>
      <c r="H4072" s="315">
        <v>1.7857000000000001</v>
      </c>
      <c r="I4072" s="314">
        <v>1.2</v>
      </c>
      <c r="J4072" s="314">
        <v>2.1428400000000001</v>
      </c>
    </row>
    <row r="4073" spans="1:10" x14ac:dyDescent="0.35">
      <c r="A4073" s="311" t="s">
        <v>260</v>
      </c>
      <c r="B4073" s="313" t="s">
        <v>1660</v>
      </c>
      <c r="C4073" s="311" t="s">
        <v>200</v>
      </c>
      <c r="D4073" s="311" t="s">
        <v>1661</v>
      </c>
      <c r="E4073" s="463" t="s">
        <v>263</v>
      </c>
      <c r="F4073" s="463"/>
      <c r="G4073" s="312" t="s">
        <v>226</v>
      </c>
      <c r="H4073" s="315">
        <v>5.625</v>
      </c>
      <c r="I4073" s="314">
        <v>0.3</v>
      </c>
      <c r="J4073" s="314">
        <v>1.6875</v>
      </c>
    </row>
    <row r="4074" spans="1:10" ht="25" x14ac:dyDescent="0.35">
      <c r="A4074" s="311" t="s">
        <v>260</v>
      </c>
      <c r="B4074" s="313" t="s">
        <v>2550</v>
      </c>
      <c r="C4074" s="311" t="s">
        <v>200</v>
      </c>
      <c r="D4074" s="311" t="s">
        <v>2551</v>
      </c>
      <c r="E4074" s="463" t="s">
        <v>263</v>
      </c>
      <c r="F4074" s="463"/>
      <c r="G4074" s="312" t="s">
        <v>208</v>
      </c>
      <c r="H4074" s="315">
        <v>0.22320000000000001</v>
      </c>
      <c r="I4074" s="314">
        <v>11.3</v>
      </c>
      <c r="J4074" s="314">
        <v>2.52216</v>
      </c>
    </row>
    <row r="4075" spans="1:10" ht="50" x14ac:dyDescent="0.35">
      <c r="A4075" s="311" t="s">
        <v>260</v>
      </c>
      <c r="B4075" s="313" t="s">
        <v>1652</v>
      </c>
      <c r="C4075" s="311" t="s">
        <v>200</v>
      </c>
      <c r="D4075" s="311" t="s">
        <v>1653</v>
      </c>
      <c r="E4075" s="463" t="s">
        <v>263</v>
      </c>
      <c r="F4075" s="463"/>
      <c r="G4075" s="312" t="s">
        <v>226</v>
      </c>
      <c r="H4075" s="315">
        <v>5.625</v>
      </c>
      <c r="I4075" s="314">
        <v>1.38</v>
      </c>
      <c r="J4075" s="314">
        <v>7.7625000000000002</v>
      </c>
    </row>
    <row r="4076" spans="1:10" x14ac:dyDescent="0.35">
      <c r="A4076" s="316"/>
      <c r="B4076" s="316"/>
      <c r="C4076" s="316"/>
      <c r="D4076" s="316"/>
      <c r="E4076" s="316" t="s">
        <v>275</v>
      </c>
      <c r="F4076" s="317">
        <v>7.47</v>
      </c>
      <c r="G4076" s="316" t="s">
        <v>276</v>
      </c>
      <c r="H4076" s="317">
        <v>0</v>
      </c>
      <c r="I4076" s="316" t="s">
        <v>277</v>
      </c>
      <c r="J4076" s="317">
        <v>7.47</v>
      </c>
    </row>
    <row r="4077" spans="1:10" x14ac:dyDescent="0.35">
      <c r="A4077" s="316"/>
      <c r="B4077" s="316"/>
      <c r="C4077" s="316"/>
      <c r="D4077" s="316"/>
      <c r="E4077" s="316" t="s">
        <v>278</v>
      </c>
      <c r="F4077" s="317">
        <v>6.09</v>
      </c>
      <c r="G4077" s="316"/>
      <c r="H4077" s="464" t="s">
        <v>279</v>
      </c>
      <c r="I4077" s="464"/>
      <c r="J4077" s="317">
        <v>35.380000000000003</v>
      </c>
    </row>
    <row r="4078" spans="1:10" ht="15" thickBot="1" x14ac:dyDescent="0.4">
      <c r="A4078" s="333"/>
      <c r="B4078" s="333"/>
      <c r="C4078" s="333"/>
      <c r="D4078" s="333"/>
      <c r="E4078" s="333"/>
      <c r="F4078" s="333"/>
      <c r="G4078" s="333"/>
      <c r="H4078" s="335"/>
      <c r="I4078" s="333"/>
      <c r="J4078" s="334"/>
    </row>
    <row r="4079" spans="1:10" ht="15" thickTop="1" x14ac:dyDescent="0.35">
      <c r="A4079" s="332"/>
      <c r="B4079" s="332"/>
      <c r="C4079" s="332"/>
      <c r="D4079" s="332"/>
      <c r="E4079" s="332"/>
      <c r="F4079" s="332"/>
      <c r="G4079" s="332"/>
      <c r="H4079" s="332"/>
      <c r="I4079" s="332"/>
      <c r="J4079" s="332"/>
    </row>
    <row r="4080" spans="1:10" x14ac:dyDescent="0.35">
      <c r="A4080" s="361" t="s">
        <v>1473</v>
      </c>
      <c r="B4080" s="361"/>
      <c r="C4080" s="361"/>
      <c r="D4080" s="361" t="s">
        <v>717</v>
      </c>
      <c r="E4080" s="361"/>
      <c r="F4080" s="476"/>
      <c r="G4080" s="476"/>
      <c r="H4080" s="362"/>
      <c r="I4080" s="361"/>
      <c r="J4080" s="363">
        <v>58861.94</v>
      </c>
    </row>
    <row r="4081" spans="1:10" x14ac:dyDescent="0.35">
      <c r="A4081" s="341" t="s">
        <v>1474</v>
      </c>
      <c r="B4081" s="342" t="s">
        <v>3</v>
      </c>
      <c r="C4081" s="341" t="s">
        <v>4</v>
      </c>
      <c r="D4081" s="341" t="s">
        <v>5</v>
      </c>
      <c r="E4081" s="457" t="s">
        <v>249</v>
      </c>
      <c r="F4081" s="457"/>
      <c r="G4081" s="343" t="s">
        <v>6</v>
      </c>
      <c r="H4081" s="342" t="s">
        <v>7</v>
      </c>
      <c r="I4081" s="342" t="s">
        <v>8</v>
      </c>
      <c r="J4081" s="342" t="s">
        <v>10</v>
      </c>
    </row>
    <row r="4082" spans="1:10" ht="26.5" customHeight="1" x14ac:dyDescent="0.35">
      <c r="A4082" s="344" t="s">
        <v>246</v>
      </c>
      <c r="B4082" s="345" t="s">
        <v>1475</v>
      </c>
      <c r="C4082" s="344" t="s">
        <v>214</v>
      </c>
      <c r="D4082" s="344" t="s">
        <v>1476</v>
      </c>
      <c r="E4082" s="458" t="s">
        <v>2099</v>
      </c>
      <c r="F4082" s="458"/>
      <c r="G4082" s="346" t="s">
        <v>226</v>
      </c>
      <c r="H4082" s="347">
        <v>1</v>
      </c>
      <c r="I4082" s="348">
        <v>7857.46</v>
      </c>
      <c r="J4082" s="348">
        <v>7857.46</v>
      </c>
    </row>
    <row r="4083" spans="1:10" ht="26.5" customHeight="1" x14ac:dyDescent="0.35">
      <c r="A4083" s="349" t="s">
        <v>251</v>
      </c>
      <c r="B4083" s="350" t="s">
        <v>2544</v>
      </c>
      <c r="C4083" s="349" t="s">
        <v>200</v>
      </c>
      <c r="D4083" s="349" t="s">
        <v>2545</v>
      </c>
      <c r="E4083" s="459" t="s">
        <v>254</v>
      </c>
      <c r="F4083" s="459"/>
      <c r="G4083" s="351" t="s">
        <v>201</v>
      </c>
      <c r="H4083" s="352">
        <v>1.6910000000000001</v>
      </c>
      <c r="I4083" s="353">
        <v>47.6</v>
      </c>
      <c r="J4083" s="353">
        <v>80.489999999999995</v>
      </c>
    </row>
    <row r="4084" spans="1:10" ht="26.5" customHeight="1" x14ac:dyDescent="0.35">
      <c r="A4084" s="349" t="s">
        <v>251</v>
      </c>
      <c r="B4084" s="350" t="s">
        <v>1774</v>
      </c>
      <c r="C4084" s="349" t="s">
        <v>200</v>
      </c>
      <c r="D4084" s="349" t="s">
        <v>1775</v>
      </c>
      <c r="E4084" s="459" t="s">
        <v>254</v>
      </c>
      <c r="F4084" s="459"/>
      <c r="G4084" s="351" t="s">
        <v>201</v>
      </c>
      <c r="H4084" s="352">
        <v>1.6910000000000001</v>
      </c>
      <c r="I4084" s="353">
        <v>27.41</v>
      </c>
      <c r="J4084" s="353">
        <v>46.35</v>
      </c>
    </row>
    <row r="4085" spans="1:10" ht="25" x14ac:dyDescent="0.35">
      <c r="A4085" s="356" t="s">
        <v>260</v>
      </c>
      <c r="B4085" s="357" t="s">
        <v>3107</v>
      </c>
      <c r="C4085" s="356" t="s">
        <v>214</v>
      </c>
      <c r="D4085" s="356" t="s">
        <v>3108</v>
      </c>
      <c r="E4085" s="475" t="s">
        <v>1576</v>
      </c>
      <c r="F4085" s="475"/>
      <c r="G4085" s="358" t="s">
        <v>226</v>
      </c>
      <c r="H4085" s="359">
        <v>1</v>
      </c>
      <c r="I4085" s="360">
        <v>7730.62</v>
      </c>
      <c r="J4085" s="360">
        <v>7730.62</v>
      </c>
    </row>
    <row r="4086" spans="1:10" x14ac:dyDescent="0.35">
      <c r="A4086" s="354"/>
      <c r="B4086" s="354"/>
      <c r="C4086" s="354"/>
      <c r="D4086" s="354"/>
      <c r="E4086" s="354" t="s">
        <v>275</v>
      </c>
      <c r="F4086" s="355">
        <v>96.7</v>
      </c>
      <c r="G4086" s="354" t="s">
        <v>276</v>
      </c>
      <c r="H4086" s="355">
        <v>0</v>
      </c>
      <c r="I4086" s="354" t="s">
        <v>277</v>
      </c>
      <c r="J4086" s="355">
        <v>96.7</v>
      </c>
    </row>
    <row r="4087" spans="1:10" ht="14.5" customHeight="1" x14ac:dyDescent="0.35">
      <c r="A4087" s="354"/>
      <c r="B4087" s="354"/>
      <c r="C4087" s="354"/>
      <c r="D4087" s="354"/>
      <c r="E4087" s="354" t="s">
        <v>278</v>
      </c>
      <c r="F4087" s="355">
        <v>1635.13</v>
      </c>
      <c r="G4087" s="354"/>
      <c r="H4087" s="460" t="s">
        <v>279</v>
      </c>
      <c r="I4087" s="460"/>
      <c r="J4087" s="355">
        <v>9492.59</v>
      </c>
    </row>
    <row r="4088" spans="1:10" ht="15" thickBot="1" x14ac:dyDescent="0.4">
      <c r="A4088" s="333"/>
      <c r="B4088" s="333"/>
      <c r="C4088" s="333"/>
      <c r="D4088" s="333"/>
      <c r="E4088" s="333"/>
      <c r="F4088" s="333"/>
      <c r="G4088" s="333"/>
      <c r="H4088" s="335"/>
      <c r="I4088" s="333"/>
      <c r="J4088" s="334"/>
    </row>
    <row r="4089" spans="1:10" ht="15" thickTop="1" x14ac:dyDescent="0.35">
      <c r="A4089" s="332"/>
      <c r="B4089" s="332"/>
      <c r="C4089" s="332"/>
      <c r="D4089" s="332"/>
      <c r="E4089" s="332"/>
      <c r="F4089" s="332"/>
      <c r="G4089" s="332"/>
      <c r="H4089" s="332"/>
      <c r="I4089" s="332"/>
      <c r="J4089" s="332"/>
    </row>
    <row r="4090" spans="1:10" x14ac:dyDescent="0.35">
      <c r="A4090" s="341" t="s">
        <v>1477</v>
      </c>
      <c r="B4090" s="342" t="s">
        <v>3</v>
      </c>
      <c r="C4090" s="341" t="s">
        <v>4</v>
      </c>
      <c r="D4090" s="341" t="s">
        <v>5</v>
      </c>
      <c r="E4090" s="457" t="s">
        <v>249</v>
      </c>
      <c r="F4090" s="457"/>
      <c r="G4090" s="343" t="s">
        <v>6</v>
      </c>
      <c r="H4090" s="342" t="s">
        <v>7</v>
      </c>
      <c r="I4090" s="342" t="s">
        <v>8</v>
      </c>
      <c r="J4090" s="342" t="s">
        <v>10</v>
      </c>
    </row>
    <row r="4091" spans="1:10" ht="26.5" customHeight="1" x14ac:dyDescent="0.35">
      <c r="A4091" s="344" t="s">
        <v>246</v>
      </c>
      <c r="B4091" s="345" t="s">
        <v>1478</v>
      </c>
      <c r="C4091" s="344" t="s">
        <v>214</v>
      </c>
      <c r="D4091" s="344" t="s">
        <v>1479</v>
      </c>
      <c r="E4091" s="458" t="s">
        <v>2099</v>
      </c>
      <c r="F4091" s="458"/>
      <c r="G4091" s="346" t="s">
        <v>226</v>
      </c>
      <c r="H4091" s="347">
        <v>1</v>
      </c>
      <c r="I4091" s="348">
        <v>6542.46</v>
      </c>
      <c r="J4091" s="348">
        <v>6542.46</v>
      </c>
    </row>
    <row r="4092" spans="1:10" ht="26.5" customHeight="1" x14ac:dyDescent="0.35">
      <c r="A4092" s="349" t="s">
        <v>251</v>
      </c>
      <c r="B4092" s="350" t="s">
        <v>2544</v>
      </c>
      <c r="C4092" s="349" t="s">
        <v>200</v>
      </c>
      <c r="D4092" s="349" t="s">
        <v>2545</v>
      </c>
      <c r="E4092" s="459" t="s">
        <v>254</v>
      </c>
      <c r="F4092" s="459"/>
      <c r="G4092" s="351" t="s">
        <v>201</v>
      </c>
      <c r="H4092" s="352">
        <v>3.1859999999999999</v>
      </c>
      <c r="I4092" s="353">
        <v>47.6</v>
      </c>
      <c r="J4092" s="353">
        <v>151.65</v>
      </c>
    </row>
    <row r="4093" spans="1:10" ht="26.5" customHeight="1" x14ac:dyDescent="0.35">
      <c r="A4093" s="349" t="s">
        <v>251</v>
      </c>
      <c r="B4093" s="350" t="s">
        <v>1774</v>
      </c>
      <c r="C4093" s="349" t="s">
        <v>200</v>
      </c>
      <c r="D4093" s="349" t="s">
        <v>1775</v>
      </c>
      <c r="E4093" s="459" t="s">
        <v>254</v>
      </c>
      <c r="F4093" s="459"/>
      <c r="G4093" s="351" t="s">
        <v>201</v>
      </c>
      <c r="H4093" s="352">
        <v>3.1859999999999999</v>
      </c>
      <c r="I4093" s="353">
        <v>27.41</v>
      </c>
      <c r="J4093" s="353">
        <v>87.32</v>
      </c>
    </row>
    <row r="4094" spans="1:10" ht="25" x14ac:dyDescent="0.35">
      <c r="A4094" s="356" t="s">
        <v>260</v>
      </c>
      <c r="B4094" s="357" t="s">
        <v>3109</v>
      </c>
      <c r="C4094" s="356" t="s">
        <v>214</v>
      </c>
      <c r="D4094" s="356" t="s">
        <v>2552</v>
      </c>
      <c r="E4094" s="475" t="s">
        <v>263</v>
      </c>
      <c r="F4094" s="475"/>
      <c r="G4094" s="358" t="s">
        <v>226</v>
      </c>
      <c r="H4094" s="359">
        <v>1</v>
      </c>
      <c r="I4094" s="360">
        <v>6303.49</v>
      </c>
      <c r="J4094" s="360">
        <v>6303.49</v>
      </c>
    </row>
    <row r="4095" spans="1:10" x14ac:dyDescent="0.35">
      <c r="A4095" s="354"/>
      <c r="B4095" s="354"/>
      <c r="C4095" s="354"/>
      <c r="D4095" s="354"/>
      <c r="E4095" s="354" t="s">
        <v>275</v>
      </c>
      <c r="F4095" s="355">
        <v>182.2</v>
      </c>
      <c r="G4095" s="354" t="s">
        <v>276</v>
      </c>
      <c r="H4095" s="355">
        <v>0</v>
      </c>
      <c r="I4095" s="354" t="s">
        <v>277</v>
      </c>
      <c r="J4095" s="355">
        <v>182.2</v>
      </c>
    </row>
    <row r="4096" spans="1:10" ht="14.5" customHeight="1" x14ac:dyDescent="0.35">
      <c r="A4096" s="354"/>
      <c r="B4096" s="354"/>
      <c r="C4096" s="354"/>
      <c r="D4096" s="354"/>
      <c r="E4096" s="354" t="s">
        <v>278</v>
      </c>
      <c r="F4096" s="355">
        <v>1361.48</v>
      </c>
      <c r="G4096" s="354"/>
      <c r="H4096" s="460" t="s">
        <v>279</v>
      </c>
      <c r="I4096" s="460"/>
      <c r="J4096" s="355">
        <v>7903.94</v>
      </c>
    </row>
    <row r="4097" spans="1:10" ht="15" thickBot="1" x14ac:dyDescent="0.4">
      <c r="A4097" s="333"/>
      <c r="B4097" s="333"/>
      <c r="C4097" s="333"/>
      <c r="D4097" s="333"/>
      <c r="E4097" s="333"/>
      <c r="F4097" s="333"/>
      <c r="G4097" s="333"/>
      <c r="H4097" s="335"/>
      <c r="I4097" s="333"/>
      <c r="J4097" s="334"/>
    </row>
    <row r="4098" spans="1:10" ht="15" thickTop="1" x14ac:dyDescent="0.35">
      <c r="A4098" s="332"/>
      <c r="B4098" s="332"/>
      <c r="C4098" s="332"/>
      <c r="D4098" s="332"/>
      <c r="E4098" s="332"/>
      <c r="F4098" s="332"/>
      <c r="G4098" s="332"/>
      <c r="H4098" s="332"/>
      <c r="I4098" s="332"/>
      <c r="J4098" s="332"/>
    </row>
    <row r="4099" spans="1:10" x14ac:dyDescent="0.35">
      <c r="A4099" s="341" t="s">
        <v>1480</v>
      </c>
      <c r="B4099" s="342" t="s">
        <v>3</v>
      </c>
      <c r="C4099" s="341" t="s">
        <v>4</v>
      </c>
      <c r="D4099" s="341" t="s">
        <v>5</v>
      </c>
      <c r="E4099" s="457" t="s">
        <v>249</v>
      </c>
      <c r="F4099" s="457"/>
      <c r="G4099" s="343" t="s">
        <v>6</v>
      </c>
      <c r="H4099" s="342" t="s">
        <v>7</v>
      </c>
      <c r="I4099" s="342" t="s">
        <v>8</v>
      </c>
      <c r="J4099" s="342" t="s">
        <v>10</v>
      </c>
    </row>
    <row r="4100" spans="1:10" ht="26.5" customHeight="1" x14ac:dyDescent="0.35">
      <c r="A4100" s="344" t="s">
        <v>246</v>
      </c>
      <c r="B4100" s="345" t="s">
        <v>1481</v>
      </c>
      <c r="C4100" s="344" t="s">
        <v>214</v>
      </c>
      <c r="D4100" s="344" t="s">
        <v>1482</v>
      </c>
      <c r="E4100" s="458" t="s">
        <v>2099</v>
      </c>
      <c r="F4100" s="458"/>
      <c r="G4100" s="346" t="s">
        <v>226</v>
      </c>
      <c r="H4100" s="347">
        <v>1</v>
      </c>
      <c r="I4100" s="348">
        <v>3958.46</v>
      </c>
      <c r="J4100" s="348">
        <v>3958.46</v>
      </c>
    </row>
    <row r="4101" spans="1:10" ht="26.5" customHeight="1" x14ac:dyDescent="0.35">
      <c r="A4101" s="349" t="s">
        <v>251</v>
      </c>
      <c r="B4101" s="350" t="s">
        <v>1774</v>
      </c>
      <c r="C4101" s="349" t="s">
        <v>200</v>
      </c>
      <c r="D4101" s="349" t="s">
        <v>1775</v>
      </c>
      <c r="E4101" s="459" t="s">
        <v>254</v>
      </c>
      <c r="F4101" s="459"/>
      <c r="G4101" s="351" t="s">
        <v>201</v>
      </c>
      <c r="H4101" s="352">
        <v>5.1550000000000002</v>
      </c>
      <c r="I4101" s="353">
        <v>27.41</v>
      </c>
      <c r="J4101" s="353">
        <v>141.29</v>
      </c>
    </row>
    <row r="4102" spans="1:10" ht="26.5" customHeight="1" x14ac:dyDescent="0.35">
      <c r="A4102" s="349" t="s">
        <v>251</v>
      </c>
      <c r="B4102" s="350" t="s">
        <v>2534</v>
      </c>
      <c r="C4102" s="349" t="s">
        <v>200</v>
      </c>
      <c r="D4102" s="349" t="s">
        <v>2535</v>
      </c>
      <c r="E4102" s="459" t="s">
        <v>254</v>
      </c>
      <c r="F4102" s="459"/>
      <c r="G4102" s="351" t="s">
        <v>201</v>
      </c>
      <c r="H4102" s="352">
        <v>5.1550000000000002</v>
      </c>
      <c r="I4102" s="353">
        <v>32.43</v>
      </c>
      <c r="J4102" s="353">
        <v>167.17</v>
      </c>
    </row>
    <row r="4103" spans="1:10" ht="25" x14ac:dyDescent="0.35">
      <c r="A4103" s="356" t="s">
        <v>260</v>
      </c>
      <c r="B4103" s="357" t="s">
        <v>3110</v>
      </c>
      <c r="C4103" s="356" t="s">
        <v>214</v>
      </c>
      <c r="D4103" s="356" t="s">
        <v>2553</v>
      </c>
      <c r="E4103" s="475" t="s">
        <v>263</v>
      </c>
      <c r="F4103" s="475"/>
      <c r="G4103" s="358" t="s">
        <v>226</v>
      </c>
      <c r="H4103" s="359">
        <v>1</v>
      </c>
      <c r="I4103" s="360">
        <v>3650</v>
      </c>
      <c r="J4103" s="360">
        <v>3650</v>
      </c>
    </row>
    <row r="4104" spans="1:10" x14ac:dyDescent="0.35">
      <c r="A4104" s="354"/>
      <c r="B4104" s="354"/>
      <c r="C4104" s="354"/>
      <c r="D4104" s="354"/>
      <c r="E4104" s="354" t="s">
        <v>275</v>
      </c>
      <c r="F4104" s="355">
        <v>210.42</v>
      </c>
      <c r="G4104" s="354" t="s">
        <v>276</v>
      </c>
      <c r="H4104" s="355">
        <v>0</v>
      </c>
      <c r="I4104" s="354" t="s">
        <v>277</v>
      </c>
      <c r="J4104" s="355">
        <v>210.42</v>
      </c>
    </row>
    <row r="4105" spans="1:10" ht="14.5" customHeight="1" x14ac:dyDescent="0.35">
      <c r="A4105" s="354"/>
      <c r="B4105" s="354"/>
      <c r="C4105" s="354"/>
      <c r="D4105" s="354"/>
      <c r="E4105" s="354" t="s">
        <v>278</v>
      </c>
      <c r="F4105" s="355">
        <v>823.75</v>
      </c>
      <c r="G4105" s="354"/>
      <c r="H4105" s="460" t="s">
        <v>279</v>
      </c>
      <c r="I4105" s="460"/>
      <c r="J4105" s="355">
        <v>4782.21</v>
      </c>
    </row>
    <row r="4106" spans="1:10" ht="15" thickBot="1" x14ac:dyDescent="0.4">
      <c r="A4106" s="333"/>
      <c r="B4106" s="333"/>
      <c r="C4106" s="333"/>
      <c r="D4106" s="333"/>
      <c r="E4106" s="333"/>
      <c r="F4106" s="333"/>
      <c r="G4106" s="333"/>
      <c r="H4106" s="335"/>
      <c r="I4106" s="333"/>
      <c r="J4106" s="334"/>
    </row>
    <row r="4107" spans="1:10" ht="15" thickTop="1" x14ac:dyDescent="0.35">
      <c r="A4107" s="332"/>
      <c r="B4107" s="332"/>
      <c r="C4107" s="332"/>
      <c r="D4107" s="332"/>
      <c r="E4107" s="332"/>
      <c r="F4107" s="332"/>
      <c r="G4107" s="332"/>
      <c r="H4107" s="332"/>
      <c r="I4107" s="332"/>
      <c r="J4107" s="332"/>
    </row>
    <row r="4108" spans="1:10" x14ac:dyDescent="0.35">
      <c r="A4108" s="341" t="s">
        <v>1483</v>
      </c>
      <c r="B4108" s="342" t="s">
        <v>3</v>
      </c>
      <c r="C4108" s="341" t="s">
        <v>4</v>
      </c>
      <c r="D4108" s="341" t="s">
        <v>5</v>
      </c>
      <c r="E4108" s="457" t="s">
        <v>249</v>
      </c>
      <c r="F4108" s="457"/>
      <c r="G4108" s="343" t="s">
        <v>6</v>
      </c>
      <c r="H4108" s="342" t="s">
        <v>7</v>
      </c>
      <c r="I4108" s="342" t="s">
        <v>8</v>
      </c>
      <c r="J4108" s="342" t="s">
        <v>10</v>
      </c>
    </row>
    <row r="4109" spans="1:10" ht="26.5" customHeight="1" x14ac:dyDescent="0.35">
      <c r="A4109" s="344" t="s">
        <v>246</v>
      </c>
      <c r="B4109" s="345" t="s">
        <v>1484</v>
      </c>
      <c r="C4109" s="344" t="s">
        <v>214</v>
      </c>
      <c r="D4109" s="344" t="s">
        <v>1485</v>
      </c>
      <c r="E4109" s="458" t="s">
        <v>2099</v>
      </c>
      <c r="F4109" s="458"/>
      <c r="G4109" s="346" t="s">
        <v>226</v>
      </c>
      <c r="H4109" s="347">
        <v>1</v>
      </c>
      <c r="I4109" s="348">
        <v>6315.2</v>
      </c>
      <c r="J4109" s="348">
        <v>6315.2</v>
      </c>
    </row>
    <row r="4110" spans="1:10" ht="26.5" customHeight="1" x14ac:dyDescent="0.35">
      <c r="A4110" s="349" t="s">
        <v>251</v>
      </c>
      <c r="B4110" s="350" t="s">
        <v>1774</v>
      </c>
      <c r="C4110" s="349" t="s">
        <v>200</v>
      </c>
      <c r="D4110" s="349" t="s">
        <v>1775</v>
      </c>
      <c r="E4110" s="459" t="s">
        <v>254</v>
      </c>
      <c r="F4110" s="459"/>
      <c r="G4110" s="351" t="s">
        <v>201</v>
      </c>
      <c r="H4110" s="352">
        <v>31.782</v>
      </c>
      <c r="I4110" s="353">
        <v>27.41</v>
      </c>
      <c r="J4110" s="353">
        <v>871.14</v>
      </c>
    </row>
    <row r="4111" spans="1:10" ht="26.5" customHeight="1" x14ac:dyDescent="0.35">
      <c r="A4111" s="349" t="s">
        <v>251</v>
      </c>
      <c r="B4111" s="350" t="s">
        <v>2534</v>
      </c>
      <c r="C4111" s="349" t="s">
        <v>200</v>
      </c>
      <c r="D4111" s="349" t="s">
        <v>2535</v>
      </c>
      <c r="E4111" s="459" t="s">
        <v>254</v>
      </c>
      <c r="F4111" s="459"/>
      <c r="G4111" s="351" t="s">
        <v>201</v>
      </c>
      <c r="H4111" s="352">
        <v>28.494</v>
      </c>
      <c r="I4111" s="353">
        <v>32.43</v>
      </c>
      <c r="J4111" s="353">
        <v>924.06</v>
      </c>
    </row>
    <row r="4112" spans="1:10" ht="25" x14ac:dyDescent="0.35">
      <c r="A4112" s="356" t="s">
        <v>260</v>
      </c>
      <c r="B4112" s="357" t="s">
        <v>3111</v>
      </c>
      <c r="C4112" s="356" t="s">
        <v>214</v>
      </c>
      <c r="D4112" s="356" t="s">
        <v>3112</v>
      </c>
      <c r="E4112" s="475" t="s">
        <v>263</v>
      </c>
      <c r="F4112" s="475"/>
      <c r="G4112" s="358" t="s">
        <v>226</v>
      </c>
      <c r="H4112" s="359">
        <v>1</v>
      </c>
      <c r="I4112" s="360">
        <v>4520</v>
      </c>
      <c r="J4112" s="360">
        <v>4520</v>
      </c>
    </row>
    <row r="4113" spans="1:10" x14ac:dyDescent="0.35">
      <c r="A4113" s="354"/>
      <c r="B4113" s="354"/>
      <c r="C4113" s="354"/>
      <c r="D4113" s="354"/>
      <c r="E4113" s="354" t="s">
        <v>275</v>
      </c>
      <c r="F4113" s="355">
        <v>1222.24</v>
      </c>
      <c r="G4113" s="354" t="s">
        <v>276</v>
      </c>
      <c r="H4113" s="355">
        <v>0</v>
      </c>
      <c r="I4113" s="354" t="s">
        <v>277</v>
      </c>
      <c r="J4113" s="355">
        <v>1222.24</v>
      </c>
    </row>
    <row r="4114" spans="1:10" ht="14.5" customHeight="1" x14ac:dyDescent="0.35">
      <c r="A4114" s="354"/>
      <c r="B4114" s="354"/>
      <c r="C4114" s="354"/>
      <c r="D4114" s="354"/>
      <c r="E4114" s="354" t="s">
        <v>278</v>
      </c>
      <c r="F4114" s="355">
        <v>1314.19</v>
      </c>
      <c r="G4114" s="354"/>
      <c r="H4114" s="460" t="s">
        <v>279</v>
      </c>
      <c r="I4114" s="460"/>
      <c r="J4114" s="355">
        <v>7629.39</v>
      </c>
    </row>
    <row r="4115" spans="1:10" ht="15" thickBot="1" x14ac:dyDescent="0.4">
      <c r="A4115" s="333"/>
      <c r="B4115" s="333"/>
      <c r="C4115" s="333"/>
      <c r="D4115" s="333"/>
      <c r="E4115" s="333"/>
      <c r="F4115" s="333"/>
      <c r="G4115" s="333"/>
      <c r="H4115" s="335"/>
      <c r="I4115" s="333"/>
      <c r="J4115" s="334"/>
    </row>
    <row r="4116" spans="1:10" ht="15" thickTop="1" x14ac:dyDescent="0.35">
      <c r="A4116" s="332"/>
      <c r="B4116" s="332"/>
      <c r="C4116" s="332"/>
      <c r="D4116" s="332"/>
      <c r="E4116" s="332"/>
      <c r="F4116" s="332"/>
      <c r="G4116" s="332"/>
      <c r="H4116" s="332"/>
      <c r="I4116" s="332"/>
      <c r="J4116" s="332"/>
    </row>
    <row r="4117" spans="1:10" x14ac:dyDescent="0.35">
      <c r="A4117" s="341" t="s">
        <v>1486</v>
      </c>
      <c r="B4117" s="342" t="s">
        <v>3</v>
      </c>
      <c r="C4117" s="341" t="s">
        <v>4</v>
      </c>
      <c r="D4117" s="341" t="s">
        <v>5</v>
      </c>
      <c r="E4117" s="457" t="s">
        <v>249</v>
      </c>
      <c r="F4117" s="457"/>
      <c r="G4117" s="343" t="s">
        <v>6</v>
      </c>
      <c r="H4117" s="342" t="s">
        <v>7</v>
      </c>
      <c r="I4117" s="342" t="s">
        <v>8</v>
      </c>
      <c r="J4117" s="342" t="s">
        <v>10</v>
      </c>
    </row>
    <row r="4118" spans="1:10" ht="26.5" customHeight="1" x14ac:dyDescent="0.35">
      <c r="A4118" s="344" t="s">
        <v>246</v>
      </c>
      <c r="B4118" s="345" t="s">
        <v>1487</v>
      </c>
      <c r="C4118" s="344" t="s">
        <v>214</v>
      </c>
      <c r="D4118" s="344" t="s">
        <v>1488</v>
      </c>
      <c r="E4118" s="458" t="s">
        <v>2099</v>
      </c>
      <c r="F4118" s="458"/>
      <c r="G4118" s="346" t="s">
        <v>226</v>
      </c>
      <c r="H4118" s="347">
        <v>1</v>
      </c>
      <c r="I4118" s="348">
        <v>4159.6499999999996</v>
      </c>
      <c r="J4118" s="348">
        <v>4159.6499999999996</v>
      </c>
    </row>
    <row r="4119" spans="1:10" ht="26.5" customHeight="1" x14ac:dyDescent="0.35">
      <c r="A4119" s="349" t="s">
        <v>251</v>
      </c>
      <c r="B4119" s="350" t="s">
        <v>1558</v>
      </c>
      <c r="C4119" s="349" t="s">
        <v>200</v>
      </c>
      <c r="D4119" s="349" t="s">
        <v>1559</v>
      </c>
      <c r="E4119" s="459" t="s">
        <v>254</v>
      </c>
      <c r="F4119" s="459"/>
      <c r="G4119" s="351" t="s">
        <v>201</v>
      </c>
      <c r="H4119" s="352">
        <v>2.1920000000000002</v>
      </c>
      <c r="I4119" s="353">
        <v>34.78</v>
      </c>
      <c r="J4119" s="353">
        <v>76.23</v>
      </c>
    </row>
    <row r="4120" spans="1:10" ht="26.5" customHeight="1" x14ac:dyDescent="0.35">
      <c r="A4120" s="349" t="s">
        <v>251</v>
      </c>
      <c r="B4120" s="350" t="s">
        <v>1560</v>
      </c>
      <c r="C4120" s="349" t="s">
        <v>200</v>
      </c>
      <c r="D4120" s="349" t="s">
        <v>1561</v>
      </c>
      <c r="E4120" s="459" t="s">
        <v>254</v>
      </c>
      <c r="F4120" s="459"/>
      <c r="G4120" s="351" t="s">
        <v>201</v>
      </c>
      <c r="H4120" s="352">
        <v>2.1920000000000002</v>
      </c>
      <c r="I4120" s="353">
        <v>27.11</v>
      </c>
      <c r="J4120" s="353">
        <v>59.42</v>
      </c>
    </row>
    <row r="4121" spans="1:10" ht="25" x14ac:dyDescent="0.35">
      <c r="A4121" s="356" t="s">
        <v>260</v>
      </c>
      <c r="B4121" s="357" t="s">
        <v>3113</v>
      </c>
      <c r="C4121" s="356" t="s">
        <v>214</v>
      </c>
      <c r="D4121" s="356" t="s">
        <v>3114</v>
      </c>
      <c r="E4121" s="475" t="s">
        <v>263</v>
      </c>
      <c r="F4121" s="475"/>
      <c r="G4121" s="358" t="s">
        <v>226</v>
      </c>
      <c r="H4121" s="359">
        <v>1</v>
      </c>
      <c r="I4121" s="360">
        <v>4024</v>
      </c>
      <c r="J4121" s="360">
        <v>4024</v>
      </c>
    </row>
    <row r="4122" spans="1:10" x14ac:dyDescent="0.35">
      <c r="A4122" s="354"/>
      <c r="B4122" s="354"/>
      <c r="C4122" s="354"/>
      <c r="D4122" s="354"/>
      <c r="E4122" s="354" t="s">
        <v>275</v>
      </c>
      <c r="F4122" s="355">
        <v>93.61</v>
      </c>
      <c r="G4122" s="354" t="s">
        <v>276</v>
      </c>
      <c r="H4122" s="355">
        <v>0</v>
      </c>
      <c r="I4122" s="354" t="s">
        <v>277</v>
      </c>
      <c r="J4122" s="355">
        <v>93.61</v>
      </c>
    </row>
    <row r="4123" spans="1:10" ht="14.5" customHeight="1" x14ac:dyDescent="0.35">
      <c r="A4123" s="354"/>
      <c r="B4123" s="354"/>
      <c r="C4123" s="354"/>
      <c r="D4123" s="354"/>
      <c r="E4123" s="354" t="s">
        <v>278</v>
      </c>
      <c r="F4123" s="355">
        <v>865.62</v>
      </c>
      <c r="G4123" s="354"/>
      <c r="H4123" s="460" t="s">
        <v>279</v>
      </c>
      <c r="I4123" s="460"/>
      <c r="J4123" s="355">
        <v>5025.2700000000004</v>
      </c>
    </row>
    <row r="4124" spans="1:10" ht="15" thickBot="1" x14ac:dyDescent="0.4">
      <c r="A4124" s="333"/>
      <c r="B4124" s="333"/>
      <c r="C4124" s="333"/>
      <c r="D4124" s="333"/>
      <c r="E4124" s="333"/>
      <c r="F4124" s="333"/>
      <c r="G4124" s="333"/>
      <c r="H4124" s="335"/>
      <c r="I4124" s="333"/>
      <c r="J4124" s="334"/>
    </row>
    <row r="4125" spans="1:10" ht="15" thickTop="1" x14ac:dyDescent="0.35">
      <c r="A4125" s="332"/>
      <c r="B4125" s="332"/>
      <c r="C4125" s="332"/>
      <c r="D4125" s="332"/>
      <c r="E4125" s="332"/>
      <c r="F4125" s="332"/>
      <c r="G4125" s="332"/>
      <c r="H4125" s="332"/>
      <c r="I4125" s="332"/>
      <c r="J4125" s="332"/>
    </row>
    <row r="4126" spans="1:10" x14ac:dyDescent="0.35">
      <c r="A4126" s="341" t="s">
        <v>1489</v>
      </c>
      <c r="B4126" s="342" t="s">
        <v>3</v>
      </c>
      <c r="C4126" s="341" t="s">
        <v>4</v>
      </c>
      <c r="D4126" s="341" t="s">
        <v>5</v>
      </c>
      <c r="E4126" s="457" t="s">
        <v>249</v>
      </c>
      <c r="F4126" s="457"/>
      <c r="G4126" s="343" t="s">
        <v>6</v>
      </c>
      <c r="H4126" s="342" t="s">
        <v>7</v>
      </c>
      <c r="I4126" s="342" t="s">
        <v>8</v>
      </c>
      <c r="J4126" s="342" t="s">
        <v>10</v>
      </c>
    </row>
    <row r="4127" spans="1:10" ht="14.5" customHeight="1" x14ac:dyDescent="0.35">
      <c r="A4127" s="344" t="s">
        <v>246</v>
      </c>
      <c r="B4127" s="345" t="s">
        <v>1490</v>
      </c>
      <c r="C4127" s="344" t="s">
        <v>214</v>
      </c>
      <c r="D4127" s="344" t="s">
        <v>1491</v>
      </c>
      <c r="E4127" s="458" t="s">
        <v>2099</v>
      </c>
      <c r="F4127" s="458"/>
      <c r="G4127" s="346" t="s">
        <v>226</v>
      </c>
      <c r="H4127" s="347">
        <v>1</v>
      </c>
      <c r="I4127" s="348">
        <v>216.17</v>
      </c>
      <c r="J4127" s="348">
        <v>216.17</v>
      </c>
    </row>
    <row r="4128" spans="1:10" ht="26.5" customHeight="1" x14ac:dyDescent="0.35">
      <c r="A4128" s="349" t="s">
        <v>251</v>
      </c>
      <c r="B4128" s="350" t="s">
        <v>2534</v>
      </c>
      <c r="C4128" s="349" t="s">
        <v>200</v>
      </c>
      <c r="D4128" s="349" t="s">
        <v>2535</v>
      </c>
      <c r="E4128" s="459" t="s">
        <v>254</v>
      </c>
      <c r="F4128" s="459"/>
      <c r="G4128" s="351" t="s">
        <v>201</v>
      </c>
      <c r="H4128" s="352">
        <v>1.0309999999999999</v>
      </c>
      <c r="I4128" s="353">
        <v>32.43</v>
      </c>
      <c r="J4128" s="353">
        <v>33.43</v>
      </c>
    </row>
    <row r="4129" spans="1:10" ht="26.5" customHeight="1" x14ac:dyDescent="0.35">
      <c r="A4129" s="349" t="s">
        <v>251</v>
      </c>
      <c r="B4129" s="350" t="s">
        <v>1774</v>
      </c>
      <c r="C4129" s="349" t="s">
        <v>200</v>
      </c>
      <c r="D4129" s="349" t="s">
        <v>1775</v>
      </c>
      <c r="E4129" s="459" t="s">
        <v>254</v>
      </c>
      <c r="F4129" s="459"/>
      <c r="G4129" s="351" t="s">
        <v>201</v>
      </c>
      <c r="H4129" s="352">
        <v>1.0309999999999999</v>
      </c>
      <c r="I4129" s="353">
        <v>27.41</v>
      </c>
      <c r="J4129" s="353">
        <v>28.25</v>
      </c>
    </row>
    <row r="4130" spans="1:10" x14ac:dyDescent="0.35">
      <c r="A4130" s="356" t="s">
        <v>260</v>
      </c>
      <c r="B4130" s="357" t="s">
        <v>3115</v>
      </c>
      <c r="C4130" s="356" t="s">
        <v>1803</v>
      </c>
      <c r="D4130" s="356" t="s">
        <v>3116</v>
      </c>
      <c r="E4130" s="475" t="s">
        <v>263</v>
      </c>
      <c r="F4130" s="475"/>
      <c r="G4130" s="358" t="s">
        <v>1834</v>
      </c>
      <c r="H4130" s="359">
        <v>1</v>
      </c>
      <c r="I4130" s="360">
        <v>154.49</v>
      </c>
      <c r="J4130" s="360">
        <v>154.49</v>
      </c>
    </row>
    <row r="4131" spans="1:10" x14ac:dyDescent="0.35">
      <c r="A4131" s="354"/>
      <c r="B4131" s="354"/>
      <c r="C4131" s="354"/>
      <c r="D4131" s="354"/>
      <c r="E4131" s="354" t="s">
        <v>275</v>
      </c>
      <c r="F4131" s="355">
        <v>42.07</v>
      </c>
      <c r="G4131" s="354" t="s">
        <v>276</v>
      </c>
      <c r="H4131" s="355">
        <v>0</v>
      </c>
      <c r="I4131" s="354" t="s">
        <v>277</v>
      </c>
      <c r="J4131" s="355">
        <v>42.07</v>
      </c>
    </row>
    <row r="4132" spans="1:10" ht="14.5" customHeight="1" x14ac:dyDescent="0.35">
      <c r="A4132" s="354"/>
      <c r="B4132" s="354"/>
      <c r="C4132" s="354"/>
      <c r="D4132" s="354"/>
      <c r="E4132" s="354" t="s">
        <v>278</v>
      </c>
      <c r="F4132" s="355">
        <v>44.98</v>
      </c>
      <c r="G4132" s="354"/>
      <c r="H4132" s="460" t="s">
        <v>279</v>
      </c>
      <c r="I4132" s="460"/>
      <c r="J4132" s="355">
        <v>261.14999999999998</v>
      </c>
    </row>
    <row r="4133" spans="1:10" ht="15" thickBot="1" x14ac:dyDescent="0.4">
      <c r="A4133" s="333"/>
      <c r="B4133" s="333"/>
      <c r="C4133" s="333"/>
      <c r="D4133" s="333"/>
      <c r="E4133" s="333"/>
      <c r="F4133" s="333"/>
      <c r="G4133" s="333"/>
      <c r="H4133" s="335"/>
      <c r="I4133" s="333"/>
      <c r="J4133" s="334"/>
    </row>
    <row r="4134" spans="1:10" ht="15" thickTop="1" x14ac:dyDescent="0.35">
      <c r="A4134" s="332"/>
      <c r="B4134" s="332"/>
      <c r="C4134" s="332"/>
      <c r="D4134" s="332"/>
      <c r="E4134" s="332"/>
      <c r="F4134" s="332"/>
      <c r="G4134" s="332"/>
      <c r="H4134" s="332"/>
      <c r="I4134" s="332"/>
      <c r="J4134" s="332"/>
    </row>
    <row r="4135" spans="1:10" x14ac:dyDescent="0.35">
      <c r="A4135" s="329" t="s">
        <v>1492</v>
      </c>
      <c r="B4135" s="329"/>
      <c r="C4135" s="329"/>
      <c r="D4135" s="329" t="s">
        <v>1493</v>
      </c>
      <c r="E4135" s="329"/>
      <c r="F4135" s="472"/>
      <c r="G4135" s="472"/>
      <c r="H4135" s="330"/>
      <c r="I4135" s="329"/>
      <c r="J4135" s="331">
        <v>22576.32</v>
      </c>
    </row>
    <row r="4136" spans="1:10" x14ac:dyDescent="0.35">
      <c r="A4136" s="298" t="s">
        <v>1494</v>
      </c>
      <c r="B4136" s="300" t="s">
        <v>3</v>
      </c>
      <c r="C4136" s="298" t="s">
        <v>4</v>
      </c>
      <c r="D4136" s="298" t="s">
        <v>5</v>
      </c>
      <c r="E4136" s="461" t="s">
        <v>249</v>
      </c>
      <c r="F4136" s="461"/>
      <c r="G4136" s="299" t="s">
        <v>6</v>
      </c>
      <c r="H4136" s="300" t="s">
        <v>7</v>
      </c>
      <c r="I4136" s="300" t="s">
        <v>8</v>
      </c>
      <c r="J4136" s="300" t="s">
        <v>10</v>
      </c>
    </row>
    <row r="4137" spans="1:10" ht="37.5" x14ac:dyDescent="0.35">
      <c r="A4137" s="301" t="s">
        <v>246</v>
      </c>
      <c r="B4137" s="303" t="s">
        <v>1126</v>
      </c>
      <c r="C4137" s="301" t="s">
        <v>200</v>
      </c>
      <c r="D4137" s="301" t="s">
        <v>1127</v>
      </c>
      <c r="E4137" s="462" t="s">
        <v>1623</v>
      </c>
      <c r="F4137" s="462"/>
      <c r="G4137" s="302" t="s">
        <v>226</v>
      </c>
      <c r="H4137" s="305">
        <v>1</v>
      </c>
      <c r="I4137" s="304">
        <v>20.85</v>
      </c>
      <c r="J4137" s="304">
        <v>20.85</v>
      </c>
    </row>
    <row r="4138" spans="1:10" ht="25" x14ac:dyDescent="0.35">
      <c r="A4138" s="306" t="s">
        <v>251</v>
      </c>
      <c r="B4138" s="308" t="s">
        <v>1558</v>
      </c>
      <c r="C4138" s="306" t="s">
        <v>200</v>
      </c>
      <c r="D4138" s="306" t="s">
        <v>1559</v>
      </c>
      <c r="E4138" s="465" t="s">
        <v>254</v>
      </c>
      <c r="F4138" s="465"/>
      <c r="G4138" s="307" t="s">
        <v>201</v>
      </c>
      <c r="H4138" s="310">
        <v>0.29099999999999998</v>
      </c>
      <c r="I4138" s="309">
        <v>34.78</v>
      </c>
      <c r="J4138" s="309">
        <v>10.119999999999999</v>
      </c>
    </row>
    <row r="4139" spans="1:10" ht="25" x14ac:dyDescent="0.35">
      <c r="A4139" s="306" t="s">
        <v>251</v>
      </c>
      <c r="B4139" s="308" t="s">
        <v>1560</v>
      </c>
      <c r="C4139" s="306" t="s">
        <v>200</v>
      </c>
      <c r="D4139" s="306" t="s">
        <v>1561</v>
      </c>
      <c r="E4139" s="465" t="s">
        <v>254</v>
      </c>
      <c r="F4139" s="465"/>
      <c r="G4139" s="307" t="s">
        <v>201</v>
      </c>
      <c r="H4139" s="310">
        <v>0.29099999999999998</v>
      </c>
      <c r="I4139" s="309">
        <v>27.11</v>
      </c>
      <c r="J4139" s="309">
        <v>7.88</v>
      </c>
    </row>
    <row r="4140" spans="1:10" ht="25" x14ac:dyDescent="0.35">
      <c r="A4140" s="306" t="s">
        <v>251</v>
      </c>
      <c r="B4140" s="308" t="s">
        <v>2364</v>
      </c>
      <c r="C4140" s="306" t="s">
        <v>200</v>
      </c>
      <c r="D4140" s="306" t="s">
        <v>2365</v>
      </c>
      <c r="E4140" s="465" t="s">
        <v>1637</v>
      </c>
      <c r="F4140" s="465"/>
      <c r="G4140" s="307" t="s">
        <v>217</v>
      </c>
      <c r="H4140" s="310">
        <v>8.9999999999999998E-4</v>
      </c>
      <c r="I4140" s="309">
        <v>844.81</v>
      </c>
      <c r="J4140" s="309">
        <v>0.76</v>
      </c>
    </row>
    <row r="4141" spans="1:10" ht="25" x14ac:dyDescent="0.35">
      <c r="A4141" s="311" t="s">
        <v>260</v>
      </c>
      <c r="B4141" s="313" t="s">
        <v>2366</v>
      </c>
      <c r="C4141" s="311" t="s">
        <v>200</v>
      </c>
      <c r="D4141" s="311" t="s">
        <v>2367</v>
      </c>
      <c r="E4141" s="463" t="s">
        <v>263</v>
      </c>
      <c r="F4141" s="463"/>
      <c r="G4141" s="312" t="s">
        <v>226</v>
      </c>
      <c r="H4141" s="315">
        <v>1</v>
      </c>
      <c r="I4141" s="314">
        <v>2.09</v>
      </c>
      <c r="J4141" s="314">
        <v>2.09</v>
      </c>
    </row>
    <row r="4142" spans="1:10" x14ac:dyDescent="0.35">
      <c r="A4142" s="316"/>
      <c r="B4142" s="316"/>
      <c r="C4142" s="316"/>
      <c r="D4142" s="316"/>
      <c r="E4142" s="316" t="s">
        <v>275</v>
      </c>
      <c r="F4142" s="317">
        <v>12.54</v>
      </c>
      <c r="G4142" s="316" t="s">
        <v>276</v>
      </c>
      <c r="H4142" s="317">
        <v>0</v>
      </c>
      <c r="I4142" s="316" t="s">
        <v>277</v>
      </c>
      <c r="J4142" s="317">
        <v>12.54</v>
      </c>
    </row>
    <row r="4143" spans="1:10" x14ac:dyDescent="0.35">
      <c r="A4143" s="316"/>
      <c r="B4143" s="316"/>
      <c r="C4143" s="316"/>
      <c r="D4143" s="316"/>
      <c r="E4143" s="316" t="s">
        <v>278</v>
      </c>
      <c r="F4143" s="317">
        <v>4.33</v>
      </c>
      <c r="G4143" s="316"/>
      <c r="H4143" s="464" t="s">
        <v>279</v>
      </c>
      <c r="I4143" s="464"/>
      <c r="J4143" s="317">
        <v>25.18</v>
      </c>
    </row>
    <row r="4144" spans="1:10" ht="15" thickBot="1" x14ac:dyDescent="0.4">
      <c r="A4144" s="333"/>
      <c r="B4144" s="333"/>
      <c r="C4144" s="333"/>
      <c r="D4144" s="333"/>
      <c r="E4144" s="333"/>
      <c r="F4144" s="333"/>
      <c r="G4144" s="333"/>
      <c r="H4144" s="335"/>
      <c r="I4144" s="333"/>
      <c r="J4144" s="334"/>
    </row>
    <row r="4145" spans="1:10" ht="15" thickTop="1" x14ac:dyDescent="0.35">
      <c r="A4145" s="332"/>
      <c r="B4145" s="332"/>
      <c r="C4145" s="332"/>
      <c r="D4145" s="332"/>
      <c r="E4145" s="332"/>
      <c r="F4145" s="332"/>
      <c r="G4145" s="332"/>
      <c r="H4145" s="332"/>
      <c r="I4145" s="332"/>
      <c r="J4145" s="332"/>
    </row>
    <row r="4146" spans="1:10" x14ac:dyDescent="0.35">
      <c r="A4146" s="341" t="s">
        <v>1495</v>
      </c>
      <c r="B4146" s="342" t="s">
        <v>3</v>
      </c>
      <c r="C4146" s="341" t="s">
        <v>4</v>
      </c>
      <c r="D4146" s="341" t="s">
        <v>5</v>
      </c>
      <c r="E4146" s="466" t="s">
        <v>249</v>
      </c>
      <c r="F4146" s="467"/>
      <c r="G4146" s="343" t="s">
        <v>6</v>
      </c>
      <c r="H4146" s="342" t="s">
        <v>7</v>
      </c>
      <c r="I4146" s="342" t="s">
        <v>8</v>
      </c>
      <c r="J4146" s="342" t="s">
        <v>10</v>
      </c>
    </row>
    <row r="4147" spans="1:10" ht="14.5" customHeight="1" x14ac:dyDescent="0.35">
      <c r="A4147" s="344" t="s">
        <v>246</v>
      </c>
      <c r="B4147" s="345" t="s">
        <v>1138</v>
      </c>
      <c r="C4147" s="344" t="s">
        <v>214</v>
      </c>
      <c r="D4147" s="344" t="s">
        <v>1139</v>
      </c>
      <c r="E4147" s="468" t="s">
        <v>280</v>
      </c>
      <c r="F4147" s="469"/>
      <c r="G4147" s="346" t="s">
        <v>912</v>
      </c>
      <c r="H4147" s="347">
        <v>1</v>
      </c>
      <c r="I4147" s="348">
        <v>4.09</v>
      </c>
      <c r="J4147" s="348">
        <v>4.09</v>
      </c>
    </row>
    <row r="4148" spans="1:10" ht="26.5" customHeight="1" x14ac:dyDescent="0.35">
      <c r="A4148" s="349" t="s">
        <v>251</v>
      </c>
      <c r="B4148" s="350" t="s">
        <v>1558</v>
      </c>
      <c r="C4148" s="349" t="s">
        <v>200</v>
      </c>
      <c r="D4148" s="349" t="s">
        <v>1559</v>
      </c>
      <c r="E4148" s="470" t="s">
        <v>254</v>
      </c>
      <c r="F4148" s="471"/>
      <c r="G4148" s="351" t="s">
        <v>201</v>
      </c>
      <c r="H4148" s="352">
        <v>0.108</v>
      </c>
      <c r="I4148" s="353">
        <v>34.78</v>
      </c>
      <c r="J4148" s="353">
        <v>3.75</v>
      </c>
    </row>
    <row r="4149" spans="1:10" x14ac:dyDescent="0.35">
      <c r="A4149" s="356" t="s">
        <v>260</v>
      </c>
      <c r="B4149" s="357" t="s">
        <v>3033</v>
      </c>
      <c r="C4149" s="356" t="s">
        <v>1803</v>
      </c>
      <c r="D4149" s="356" t="s">
        <v>3034</v>
      </c>
      <c r="E4149" s="477" t="s">
        <v>263</v>
      </c>
      <c r="F4149" s="478"/>
      <c r="G4149" s="358" t="s">
        <v>1834</v>
      </c>
      <c r="H4149" s="359">
        <v>1</v>
      </c>
      <c r="I4149" s="360">
        <v>0.28999999999999998</v>
      </c>
      <c r="J4149" s="360">
        <v>0.28999999999999998</v>
      </c>
    </row>
    <row r="4150" spans="1:10" x14ac:dyDescent="0.35">
      <c r="A4150" s="356" t="s">
        <v>260</v>
      </c>
      <c r="B4150" s="357" t="s">
        <v>3035</v>
      </c>
      <c r="C4150" s="356" t="s">
        <v>1803</v>
      </c>
      <c r="D4150" s="356" t="s">
        <v>3036</v>
      </c>
      <c r="E4150" s="477" t="s">
        <v>263</v>
      </c>
      <c r="F4150" s="478"/>
      <c r="G4150" s="358" t="s">
        <v>1834</v>
      </c>
      <c r="H4150" s="359">
        <v>1</v>
      </c>
      <c r="I4150" s="360">
        <v>0.05</v>
      </c>
      <c r="J4150" s="360">
        <v>0.05</v>
      </c>
    </row>
    <row r="4151" spans="1:10" x14ac:dyDescent="0.35">
      <c r="A4151" s="354"/>
      <c r="B4151" s="354"/>
      <c r="C4151" s="354"/>
      <c r="D4151" s="354"/>
      <c r="E4151" s="354" t="s">
        <v>275</v>
      </c>
      <c r="F4151" s="355">
        <v>2.72</v>
      </c>
      <c r="G4151" s="354" t="s">
        <v>276</v>
      </c>
      <c r="H4151" s="355">
        <v>0</v>
      </c>
      <c r="I4151" s="354" t="s">
        <v>277</v>
      </c>
      <c r="J4151" s="355">
        <v>2.72</v>
      </c>
    </row>
    <row r="4152" spans="1:10" ht="14.5" customHeight="1" x14ac:dyDescent="0.35">
      <c r="A4152" s="354"/>
      <c r="B4152" s="354"/>
      <c r="C4152" s="354"/>
      <c r="D4152" s="354"/>
      <c r="E4152" s="354" t="s">
        <v>278</v>
      </c>
      <c r="F4152" s="355">
        <v>0.85</v>
      </c>
      <c r="G4152" s="354"/>
      <c r="H4152" s="460" t="s">
        <v>279</v>
      </c>
      <c r="I4152" s="460"/>
      <c r="J4152" s="355">
        <v>4.9400000000000004</v>
      </c>
    </row>
    <row r="4153" spans="1:10" ht="15" thickBot="1" x14ac:dyDescent="0.4">
      <c r="A4153" s="333"/>
      <c r="B4153" s="333"/>
      <c r="C4153" s="333"/>
      <c r="D4153" s="333"/>
      <c r="E4153" s="333"/>
      <c r="F4153" s="333"/>
      <c r="G4153" s="333"/>
      <c r="H4153" s="335"/>
      <c r="I4153" s="333"/>
      <c r="J4153" s="334"/>
    </row>
    <row r="4154" spans="1:10" ht="15" thickTop="1" x14ac:dyDescent="0.35">
      <c r="A4154" s="332"/>
      <c r="B4154" s="332"/>
      <c r="C4154" s="332"/>
      <c r="D4154" s="332"/>
      <c r="E4154" s="332"/>
      <c r="F4154" s="332"/>
      <c r="G4154" s="332"/>
      <c r="H4154" s="332"/>
      <c r="I4154" s="332"/>
      <c r="J4154" s="332"/>
    </row>
    <row r="4155" spans="1:10" x14ac:dyDescent="0.35">
      <c r="A4155" s="341" t="s">
        <v>1496</v>
      </c>
      <c r="B4155" s="342" t="s">
        <v>3</v>
      </c>
      <c r="C4155" s="341" t="s">
        <v>4</v>
      </c>
      <c r="D4155" s="341" t="s">
        <v>5</v>
      </c>
      <c r="E4155" s="457" t="s">
        <v>249</v>
      </c>
      <c r="F4155" s="457"/>
      <c r="G4155" s="343" t="s">
        <v>6</v>
      </c>
      <c r="H4155" s="342" t="s">
        <v>7</v>
      </c>
      <c r="I4155" s="342" t="s">
        <v>8</v>
      </c>
      <c r="J4155" s="342" t="s">
        <v>10</v>
      </c>
    </row>
    <row r="4156" spans="1:10" ht="14.5" customHeight="1" x14ac:dyDescent="0.35">
      <c r="A4156" s="344" t="s">
        <v>246</v>
      </c>
      <c r="B4156" s="345" t="s">
        <v>1141</v>
      </c>
      <c r="C4156" s="344" t="s">
        <v>214</v>
      </c>
      <c r="D4156" s="344" t="s">
        <v>1142</v>
      </c>
      <c r="E4156" s="458" t="s">
        <v>280</v>
      </c>
      <c r="F4156" s="458"/>
      <c r="G4156" s="346" t="s">
        <v>912</v>
      </c>
      <c r="H4156" s="347">
        <v>1</v>
      </c>
      <c r="I4156" s="348">
        <v>9.1300000000000008</v>
      </c>
      <c r="J4156" s="348">
        <v>9.1300000000000008</v>
      </c>
    </row>
    <row r="4157" spans="1:10" ht="26.5" customHeight="1" x14ac:dyDescent="0.35">
      <c r="A4157" s="349" t="s">
        <v>251</v>
      </c>
      <c r="B4157" s="350" t="s">
        <v>1558</v>
      </c>
      <c r="C4157" s="349" t="s">
        <v>200</v>
      </c>
      <c r="D4157" s="349" t="s">
        <v>1559</v>
      </c>
      <c r="E4157" s="459" t="s">
        <v>254</v>
      </c>
      <c r="F4157" s="459"/>
      <c r="G4157" s="351" t="s">
        <v>201</v>
      </c>
      <c r="H4157" s="352">
        <v>0.109</v>
      </c>
      <c r="I4157" s="353">
        <v>34.78</v>
      </c>
      <c r="J4157" s="353">
        <v>3.79</v>
      </c>
    </row>
    <row r="4158" spans="1:10" ht="26.5" customHeight="1" x14ac:dyDescent="0.35">
      <c r="A4158" s="349" t="s">
        <v>251</v>
      </c>
      <c r="B4158" s="350" t="s">
        <v>1560</v>
      </c>
      <c r="C4158" s="349" t="s">
        <v>200</v>
      </c>
      <c r="D4158" s="349" t="s">
        <v>1561</v>
      </c>
      <c r="E4158" s="459" t="s">
        <v>254</v>
      </c>
      <c r="F4158" s="459"/>
      <c r="G4158" s="351" t="s">
        <v>201</v>
      </c>
      <c r="H4158" s="352">
        <v>0.109</v>
      </c>
      <c r="I4158" s="353">
        <v>27.11</v>
      </c>
      <c r="J4158" s="353">
        <v>2.95</v>
      </c>
    </row>
    <row r="4159" spans="1:10" x14ac:dyDescent="0.35">
      <c r="A4159" s="356" t="s">
        <v>260</v>
      </c>
      <c r="B4159" s="357" t="s">
        <v>3037</v>
      </c>
      <c r="C4159" s="356" t="s">
        <v>1803</v>
      </c>
      <c r="D4159" s="356" t="s">
        <v>3038</v>
      </c>
      <c r="E4159" s="475" t="s">
        <v>263</v>
      </c>
      <c r="F4159" s="475"/>
      <c r="G4159" s="358" t="s">
        <v>1834</v>
      </c>
      <c r="H4159" s="359">
        <v>1</v>
      </c>
      <c r="I4159" s="360">
        <v>2.17</v>
      </c>
      <c r="J4159" s="360">
        <v>2.17</v>
      </c>
    </row>
    <row r="4160" spans="1:10" x14ac:dyDescent="0.35">
      <c r="A4160" s="356" t="s">
        <v>260</v>
      </c>
      <c r="B4160" s="357" t="s">
        <v>2374</v>
      </c>
      <c r="C4160" s="356" t="s">
        <v>200</v>
      </c>
      <c r="D4160" s="356" t="s">
        <v>2375</v>
      </c>
      <c r="E4160" s="475" t="s">
        <v>263</v>
      </c>
      <c r="F4160" s="475"/>
      <c r="G4160" s="358" t="s">
        <v>226</v>
      </c>
      <c r="H4160" s="359">
        <v>1</v>
      </c>
      <c r="I4160" s="360">
        <v>0.22</v>
      </c>
      <c r="J4160" s="360">
        <v>0.22</v>
      </c>
    </row>
    <row r="4161" spans="1:10" x14ac:dyDescent="0.35">
      <c r="A4161" s="354"/>
      <c r="B4161" s="354"/>
      <c r="C4161" s="354"/>
      <c r="D4161" s="354"/>
      <c r="E4161" s="354" t="s">
        <v>275</v>
      </c>
      <c r="F4161" s="355">
        <v>4.6399999999999997</v>
      </c>
      <c r="G4161" s="354" t="s">
        <v>276</v>
      </c>
      <c r="H4161" s="355">
        <v>0</v>
      </c>
      <c r="I4161" s="354" t="s">
        <v>277</v>
      </c>
      <c r="J4161" s="355">
        <v>4.6399999999999997</v>
      </c>
    </row>
    <row r="4162" spans="1:10" ht="14.5" customHeight="1" x14ac:dyDescent="0.35">
      <c r="A4162" s="354"/>
      <c r="B4162" s="354"/>
      <c r="C4162" s="354"/>
      <c r="D4162" s="354"/>
      <c r="E4162" s="354" t="s">
        <v>278</v>
      </c>
      <c r="F4162" s="355">
        <v>1.89</v>
      </c>
      <c r="G4162" s="354"/>
      <c r="H4162" s="460" t="s">
        <v>279</v>
      </c>
      <c r="I4162" s="460"/>
      <c r="J4162" s="355">
        <v>11.02</v>
      </c>
    </row>
    <row r="4163" spans="1:10" ht="15" thickBot="1" x14ac:dyDescent="0.4">
      <c r="A4163" s="333"/>
      <c r="B4163" s="333"/>
      <c r="C4163" s="333"/>
      <c r="D4163" s="333"/>
      <c r="E4163" s="333"/>
      <c r="F4163" s="333"/>
      <c r="G4163" s="333"/>
      <c r="H4163" s="335"/>
      <c r="I4163" s="333"/>
      <c r="J4163" s="334"/>
    </row>
    <row r="4164" spans="1:10" ht="15" thickTop="1" x14ac:dyDescent="0.35">
      <c r="A4164" s="332"/>
      <c r="B4164" s="332"/>
      <c r="C4164" s="332"/>
      <c r="D4164" s="332"/>
      <c r="E4164" s="332"/>
      <c r="F4164" s="332"/>
      <c r="G4164" s="332"/>
      <c r="H4164" s="332"/>
      <c r="I4164" s="332"/>
      <c r="J4164" s="332"/>
    </row>
    <row r="4165" spans="1:10" x14ac:dyDescent="0.35">
      <c r="A4165" s="341" t="s">
        <v>1497</v>
      </c>
      <c r="B4165" s="342" t="s">
        <v>3</v>
      </c>
      <c r="C4165" s="341" t="s">
        <v>4</v>
      </c>
      <c r="D4165" s="341" t="s">
        <v>5</v>
      </c>
      <c r="E4165" s="457" t="s">
        <v>249</v>
      </c>
      <c r="F4165" s="457"/>
      <c r="G4165" s="343" t="s">
        <v>6</v>
      </c>
      <c r="H4165" s="342" t="s">
        <v>7</v>
      </c>
      <c r="I4165" s="342" t="s">
        <v>8</v>
      </c>
      <c r="J4165" s="342" t="s">
        <v>10</v>
      </c>
    </row>
    <row r="4166" spans="1:10" ht="26.5" customHeight="1" x14ac:dyDescent="0.35">
      <c r="A4166" s="344" t="s">
        <v>246</v>
      </c>
      <c r="B4166" s="345" t="s">
        <v>1498</v>
      </c>
      <c r="C4166" s="344" t="s">
        <v>214</v>
      </c>
      <c r="D4166" s="344" t="s">
        <v>1499</v>
      </c>
      <c r="E4166" s="458" t="s">
        <v>280</v>
      </c>
      <c r="F4166" s="458"/>
      <c r="G4166" s="346" t="s">
        <v>226</v>
      </c>
      <c r="H4166" s="347">
        <v>1</v>
      </c>
      <c r="I4166" s="348">
        <v>17.579999999999998</v>
      </c>
      <c r="J4166" s="348">
        <v>17.579999999999998</v>
      </c>
    </row>
    <row r="4167" spans="1:10" ht="26.5" customHeight="1" x14ac:dyDescent="0.35">
      <c r="A4167" s="349" t="s">
        <v>251</v>
      </c>
      <c r="B4167" s="350" t="s">
        <v>1774</v>
      </c>
      <c r="C4167" s="349" t="s">
        <v>200</v>
      </c>
      <c r="D4167" s="349" t="s">
        <v>1775</v>
      </c>
      <c r="E4167" s="459" t="s">
        <v>254</v>
      </c>
      <c r="F4167" s="459"/>
      <c r="G4167" s="351" t="s">
        <v>201</v>
      </c>
      <c r="H4167" s="352">
        <v>0.128</v>
      </c>
      <c r="I4167" s="353">
        <v>27.41</v>
      </c>
      <c r="J4167" s="353">
        <v>3.5</v>
      </c>
    </row>
    <row r="4168" spans="1:10" ht="26.5" customHeight="1" x14ac:dyDescent="0.35">
      <c r="A4168" s="349" t="s">
        <v>251</v>
      </c>
      <c r="B4168" s="350" t="s">
        <v>1847</v>
      </c>
      <c r="C4168" s="349" t="s">
        <v>200</v>
      </c>
      <c r="D4168" s="349" t="s">
        <v>1848</v>
      </c>
      <c r="E4168" s="459" t="s">
        <v>254</v>
      </c>
      <c r="F4168" s="459"/>
      <c r="G4168" s="351" t="s">
        <v>201</v>
      </c>
      <c r="H4168" s="352">
        <v>0.27600000000000002</v>
      </c>
      <c r="I4168" s="353">
        <v>38.090000000000003</v>
      </c>
      <c r="J4168" s="353">
        <v>10.51</v>
      </c>
    </row>
    <row r="4169" spans="1:10" x14ac:dyDescent="0.35">
      <c r="A4169" s="356" t="s">
        <v>260</v>
      </c>
      <c r="B4169" s="357" t="s">
        <v>3039</v>
      </c>
      <c r="C4169" s="356" t="s">
        <v>1803</v>
      </c>
      <c r="D4169" s="356" t="s">
        <v>3040</v>
      </c>
      <c r="E4169" s="475" t="s">
        <v>263</v>
      </c>
      <c r="F4169" s="475"/>
      <c r="G4169" s="358" t="s">
        <v>1834</v>
      </c>
      <c r="H4169" s="359">
        <v>1</v>
      </c>
      <c r="I4169" s="360">
        <v>3.57</v>
      </c>
      <c r="J4169" s="360">
        <v>3.57</v>
      </c>
    </row>
    <row r="4170" spans="1:10" x14ac:dyDescent="0.35">
      <c r="A4170" s="354"/>
      <c r="B4170" s="354"/>
      <c r="C4170" s="354"/>
      <c r="D4170" s="354"/>
      <c r="E4170" s="354" t="s">
        <v>275</v>
      </c>
      <c r="F4170" s="355">
        <v>10.49</v>
      </c>
      <c r="G4170" s="354" t="s">
        <v>276</v>
      </c>
      <c r="H4170" s="355">
        <v>0</v>
      </c>
      <c r="I4170" s="354" t="s">
        <v>277</v>
      </c>
      <c r="J4170" s="355">
        <v>10.49</v>
      </c>
    </row>
    <row r="4171" spans="1:10" ht="14.5" customHeight="1" x14ac:dyDescent="0.35">
      <c r="A4171" s="354"/>
      <c r="B4171" s="354"/>
      <c r="C4171" s="354"/>
      <c r="D4171" s="354"/>
      <c r="E4171" s="354" t="s">
        <v>278</v>
      </c>
      <c r="F4171" s="355">
        <v>3.65</v>
      </c>
      <c r="G4171" s="354"/>
      <c r="H4171" s="460" t="s">
        <v>279</v>
      </c>
      <c r="I4171" s="460"/>
      <c r="J4171" s="355">
        <v>21.23</v>
      </c>
    </row>
    <row r="4172" spans="1:10" ht="15" thickBot="1" x14ac:dyDescent="0.4">
      <c r="A4172" s="333"/>
      <c r="B4172" s="333"/>
      <c r="C4172" s="333"/>
      <c r="D4172" s="333"/>
      <c r="E4172" s="333"/>
      <c r="F4172" s="333"/>
      <c r="G4172" s="333"/>
      <c r="H4172" s="335"/>
      <c r="I4172" s="333"/>
      <c r="J4172" s="334"/>
    </row>
    <row r="4173" spans="1:10" ht="15" thickTop="1" x14ac:dyDescent="0.35">
      <c r="A4173" s="332"/>
      <c r="B4173" s="332"/>
      <c r="C4173" s="332"/>
      <c r="D4173" s="332"/>
      <c r="E4173" s="332"/>
      <c r="F4173" s="332"/>
      <c r="G4173" s="332"/>
      <c r="H4173" s="332"/>
      <c r="I4173" s="332"/>
      <c r="J4173" s="332"/>
    </row>
    <row r="4174" spans="1:10" x14ac:dyDescent="0.35">
      <c r="A4174" s="341" t="s">
        <v>1500</v>
      </c>
      <c r="B4174" s="342" t="s">
        <v>3</v>
      </c>
      <c r="C4174" s="341" t="s">
        <v>4</v>
      </c>
      <c r="D4174" s="341" t="s">
        <v>5</v>
      </c>
      <c r="E4174" s="457" t="s">
        <v>249</v>
      </c>
      <c r="F4174" s="457"/>
      <c r="G4174" s="343" t="s">
        <v>6</v>
      </c>
      <c r="H4174" s="342" t="s">
        <v>7</v>
      </c>
      <c r="I4174" s="342" t="s">
        <v>8</v>
      </c>
      <c r="J4174" s="342" t="s">
        <v>10</v>
      </c>
    </row>
    <row r="4175" spans="1:10" ht="26.5" customHeight="1" x14ac:dyDescent="0.35">
      <c r="A4175" s="344" t="s">
        <v>246</v>
      </c>
      <c r="B4175" s="345" t="s">
        <v>1147</v>
      </c>
      <c r="C4175" s="344" t="s">
        <v>214</v>
      </c>
      <c r="D4175" s="344" t="s">
        <v>1148</v>
      </c>
      <c r="E4175" s="458" t="s">
        <v>280</v>
      </c>
      <c r="F4175" s="458"/>
      <c r="G4175" s="346" t="s">
        <v>226</v>
      </c>
      <c r="H4175" s="347">
        <v>1</v>
      </c>
      <c r="I4175" s="348">
        <v>1.79</v>
      </c>
      <c r="J4175" s="348">
        <v>1.79</v>
      </c>
    </row>
    <row r="4176" spans="1:10" ht="26.5" customHeight="1" x14ac:dyDescent="0.35">
      <c r="A4176" s="349" t="s">
        <v>251</v>
      </c>
      <c r="B4176" s="350" t="s">
        <v>1558</v>
      </c>
      <c r="C4176" s="349" t="s">
        <v>200</v>
      </c>
      <c r="D4176" s="349" t="s">
        <v>1559</v>
      </c>
      <c r="E4176" s="459" t="s">
        <v>254</v>
      </c>
      <c r="F4176" s="459"/>
      <c r="G4176" s="351" t="s">
        <v>201</v>
      </c>
      <c r="H4176" s="352">
        <v>1.2999999999999999E-2</v>
      </c>
      <c r="I4176" s="353">
        <v>34.78</v>
      </c>
      <c r="J4176" s="353">
        <v>0.45</v>
      </c>
    </row>
    <row r="4177" spans="1:10" ht="26.5" customHeight="1" x14ac:dyDescent="0.35">
      <c r="A4177" s="349" t="s">
        <v>251</v>
      </c>
      <c r="B4177" s="350" t="s">
        <v>1560</v>
      </c>
      <c r="C4177" s="349" t="s">
        <v>200</v>
      </c>
      <c r="D4177" s="349" t="s">
        <v>1561</v>
      </c>
      <c r="E4177" s="459" t="s">
        <v>254</v>
      </c>
      <c r="F4177" s="459"/>
      <c r="G4177" s="351" t="s">
        <v>201</v>
      </c>
      <c r="H4177" s="352">
        <v>1.2999999999999999E-2</v>
      </c>
      <c r="I4177" s="353">
        <v>27.11</v>
      </c>
      <c r="J4177" s="353">
        <v>0.35</v>
      </c>
    </row>
    <row r="4178" spans="1:10" ht="25" x14ac:dyDescent="0.35">
      <c r="A4178" s="356" t="s">
        <v>260</v>
      </c>
      <c r="B4178" s="357" t="s">
        <v>3041</v>
      </c>
      <c r="C4178" s="356" t="s">
        <v>1803</v>
      </c>
      <c r="D4178" s="356" t="s">
        <v>3042</v>
      </c>
      <c r="E4178" s="475" t="s">
        <v>263</v>
      </c>
      <c r="F4178" s="475"/>
      <c r="G4178" s="358" t="s">
        <v>1834</v>
      </c>
      <c r="H4178" s="359">
        <v>1</v>
      </c>
      <c r="I4178" s="360">
        <v>0.99</v>
      </c>
      <c r="J4178" s="360">
        <v>0.99</v>
      </c>
    </row>
    <row r="4179" spans="1:10" x14ac:dyDescent="0.35">
      <c r="A4179" s="354"/>
      <c r="B4179" s="354"/>
      <c r="C4179" s="354"/>
      <c r="D4179" s="354"/>
      <c r="E4179" s="354" t="s">
        <v>275</v>
      </c>
      <c r="F4179" s="355">
        <v>0.54</v>
      </c>
      <c r="G4179" s="354" t="s">
        <v>276</v>
      </c>
      <c r="H4179" s="355">
        <v>0</v>
      </c>
      <c r="I4179" s="354" t="s">
        <v>277</v>
      </c>
      <c r="J4179" s="355">
        <v>0.54</v>
      </c>
    </row>
    <row r="4180" spans="1:10" ht="14.5" customHeight="1" x14ac:dyDescent="0.35">
      <c r="A4180" s="354"/>
      <c r="B4180" s="354"/>
      <c r="C4180" s="354"/>
      <c r="D4180" s="354"/>
      <c r="E4180" s="354" t="s">
        <v>278</v>
      </c>
      <c r="F4180" s="355">
        <v>0.37</v>
      </c>
      <c r="G4180" s="354"/>
      <c r="H4180" s="460" t="s">
        <v>279</v>
      </c>
      <c r="I4180" s="460"/>
      <c r="J4180" s="355">
        <v>2.16</v>
      </c>
    </row>
    <row r="4181" spans="1:10" ht="15" thickBot="1" x14ac:dyDescent="0.4">
      <c r="A4181" s="333"/>
      <c r="B4181" s="333"/>
      <c r="C4181" s="333"/>
      <c r="D4181" s="333"/>
      <c r="E4181" s="333"/>
      <c r="F4181" s="333"/>
      <c r="G4181" s="333"/>
      <c r="H4181" s="335"/>
      <c r="I4181" s="333"/>
      <c r="J4181" s="334"/>
    </row>
    <row r="4182" spans="1:10" ht="15" thickTop="1" x14ac:dyDescent="0.35">
      <c r="A4182" s="332"/>
      <c r="B4182" s="332"/>
      <c r="C4182" s="332"/>
      <c r="D4182" s="332"/>
      <c r="E4182" s="332"/>
      <c r="F4182" s="332"/>
      <c r="G4182" s="332"/>
      <c r="H4182" s="332"/>
      <c r="I4182" s="332"/>
      <c r="J4182" s="332"/>
    </row>
    <row r="4183" spans="1:10" x14ac:dyDescent="0.35">
      <c r="A4183" s="341" t="s">
        <v>1501</v>
      </c>
      <c r="B4183" s="342" t="s">
        <v>3</v>
      </c>
      <c r="C4183" s="341" t="s">
        <v>4</v>
      </c>
      <c r="D4183" s="341" t="s">
        <v>5</v>
      </c>
      <c r="E4183" s="457" t="s">
        <v>249</v>
      </c>
      <c r="F4183" s="457"/>
      <c r="G4183" s="343" t="s">
        <v>6</v>
      </c>
      <c r="H4183" s="342" t="s">
        <v>7</v>
      </c>
      <c r="I4183" s="342" t="s">
        <v>8</v>
      </c>
      <c r="J4183" s="342" t="s">
        <v>10</v>
      </c>
    </row>
    <row r="4184" spans="1:10" ht="26.5" customHeight="1" x14ac:dyDescent="0.35">
      <c r="A4184" s="344" t="s">
        <v>246</v>
      </c>
      <c r="B4184" s="345" t="s">
        <v>1150</v>
      </c>
      <c r="C4184" s="344" t="s">
        <v>214</v>
      </c>
      <c r="D4184" s="344" t="s">
        <v>1151</v>
      </c>
      <c r="E4184" s="458" t="s">
        <v>2021</v>
      </c>
      <c r="F4184" s="458"/>
      <c r="G4184" s="346" t="s">
        <v>226</v>
      </c>
      <c r="H4184" s="347">
        <v>1</v>
      </c>
      <c r="I4184" s="348">
        <v>2.54</v>
      </c>
      <c r="J4184" s="348">
        <v>2.54</v>
      </c>
    </row>
    <row r="4185" spans="1:10" ht="26.5" customHeight="1" x14ac:dyDescent="0.35">
      <c r="A4185" s="349" t="s">
        <v>251</v>
      </c>
      <c r="B4185" s="350" t="s">
        <v>1558</v>
      </c>
      <c r="C4185" s="349" t="s">
        <v>200</v>
      </c>
      <c r="D4185" s="349" t="s">
        <v>1559</v>
      </c>
      <c r="E4185" s="459" t="s">
        <v>254</v>
      </c>
      <c r="F4185" s="459"/>
      <c r="G4185" s="351" t="s">
        <v>201</v>
      </c>
      <c r="H4185" s="352">
        <v>2.1000000000000001E-2</v>
      </c>
      <c r="I4185" s="353">
        <v>34.78</v>
      </c>
      <c r="J4185" s="353">
        <v>0.73</v>
      </c>
    </row>
    <row r="4186" spans="1:10" ht="26.5" customHeight="1" x14ac:dyDescent="0.35">
      <c r="A4186" s="349" t="s">
        <v>251</v>
      </c>
      <c r="B4186" s="350" t="s">
        <v>1560</v>
      </c>
      <c r="C4186" s="349" t="s">
        <v>200</v>
      </c>
      <c r="D4186" s="349" t="s">
        <v>1561</v>
      </c>
      <c r="E4186" s="459" t="s">
        <v>254</v>
      </c>
      <c r="F4186" s="459"/>
      <c r="G4186" s="351" t="s">
        <v>201</v>
      </c>
      <c r="H4186" s="352">
        <v>2.1000000000000001E-2</v>
      </c>
      <c r="I4186" s="353">
        <v>27.11</v>
      </c>
      <c r="J4186" s="353">
        <v>0.56000000000000005</v>
      </c>
    </row>
    <row r="4187" spans="1:10" x14ac:dyDescent="0.35">
      <c r="A4187" s="356" t="s">
        <v>260</v>
      </c>
      <c r="B4187" s="357" t="s">
        <v>3043</v>
      </c>
      <c r="C4187" s="356" t="s">
        <v>1803</v>
      </c>
      <c r="D4187" s="356" t="s">
        <v>3044</v>
      </c>
      <c r="E4187" s="475" t="s">
        <v>263</v>
      </c>
      <c r="F4187" s="475"/>
      <c r="G4187" s="358" t="s">
        <v>2801</v>
      </c>
      <c r="H4187" s="359">
        <v>1</v>
      </c>
      <c r="I4187" s="360">
        <v>1.25</v>
      </c>
      <c r="J4187" s="360">
        <v>1.25</v>
      </c>
    </row>
    <row r="4188" spans="1:10" x14ac:dyDescent="0.35">
      <c r="A4188" s="354"/>
      <c r="B4188" s="354"/>
      <c r="C4188" s="354"/>
      <c r="D4188" s="354"/>
      <c r="E4188" s="354" t="s">
        <v>275</v>
      </c>
      <c r="F4188" s="355">
        <v>0.88</v>
      </c>
      <c r="G4188" s="354" t="s">
        <v>276</v>
      </c>
      <c r="H4188" s="355">
        <v>0</v>
      </c>
      <c r="I4188" s="354" t="s">
        <v>277</v>
      </c>
      <c r="J4188" s="355">
        <v>0.88</v>
      </c>
    </row>
    <row r="4189" spans="1:10" ht="14.5" customHeight="1" x14ac:dyDescent="0.35">
      <c r="A4189" s="354"/>
      <c r="B4189" s="354"/>
      <c r="C4189" s="354"/>
      <c r="D4189" s="354"/>
      <c r="E4189" s="354" t="s">
        <v>278</v>
      </c>
      <c r="F4189" s="355">
        <v>0.52</v>
      </c>
      <c r="G4189" s="354"/>
      <c r="H4189" s="460" t="s">
        <v>279</v>
      </c>
      <c r="I4189" s="460"/>
      <c r="J4189" s="355">
        <v>3.06</v>
      </c>
    </row>
    <row r="4190" spans="1:10" ht="15" thickBot="1" x14ac:dyDescent="0.4">
      <c r="A4190" s="333"/>
      <c r="B4190" s="333"/>
      <c r="C4190" s="333"/>
      <c r="D4190" s="333"/>
      <c r="E4190" s="333"/>
      <c r="F4190" s="333"/>
      <c r="G4190" s="333"/>
      <c r="H4190" s="335"/>
      <c r="I4190" s="333"/>
      <c r="J4190" s="334"/>
    </row>
    <row r="4191" spans="1:10" ht="15" thickTop="1" x14ac:dyDescent="0.35">
      <c r="A4191" s="332"/>
      <c r="B4191" s="332"/>
      <c r="C4191" s="332"/>
      <c r="D4191" s="332"/>
      <c r="E4191" s="332"/>
      <c r="F4191" s="332"/>
      <c r="G4191" s="332"/>
      <c r="H4191" s="332"/>
      <c r="I4191" s="332"/>
      <c r="J4191" s="332"/>
    </row>
    <row r="4192" spans="1:10" x14ac:dyDescent="0.35">
      <c r="A4192" s="298" t="s">
        <v>1502</v>
      </c>
      <c r="B4192" s="300" t="s">
        <v>3</v>
      </c>
      <c r="C4192" s="298" t="s">
        <v>4</v>
      </c>
      <c r="D4192" s="298" t="s">
        <v>5</v>
      </c>
      <c r="E4192" s="461" t="s">
        <v>249</v>
      </c>
      <c r="F4192" s="461"/>
      <c r="G4192" s="299" t="s">
        <v>6</v>
      </c>
      <c r="H4192" s="300" t="s">
        <v>7</v>
      </c>
      <c r="I4192" s="300" t="s">
        <v>8</v>
      </c>
      <c r="J4192" s="300" t="s">
        <v>10</v>
      </c>
    </row>
    <row r="4193" spans="1:10" ht="25" x14ac:dyDescent="0.35">
      <c r="A4193" s="301" t="s">
        <v>246</v>
      </c>
      <c r="B4193" s="303" t="s">
        <v>1153</v>
      </c>
      <c r="C4193" s="301" t="s">
        <v>214</v>
      </c>
      <c r="D4193" s="301" t="s">
        <v>1154</v>
      </c>
      <c r="E4193" s="462" t="s">
        <v>2376</v>
      </c>
      <c r="F4193" s="462"/>
      <c r="G4193" s="302" t="s">
        <v>208</v>
      </c>
      <c r="H4193" s="305">
        <v>1</v>
      </c>
      <c r="I4193" s="304">
        <v>24.49</v>
      </c>
      <c r="J4193" s="304">
        <v>24.49</v>
      </c>
    </row>
    <row r="4194" spans="1:10" ht="25" x14ac:dyDescent="0.35">
      <c r="A4194" s="306" t="s">
        <v>251</v>
      </c>
      <c r="B4194" s="308" t="s">
        <v>1560</v>
      </c>
      <c r="C4194" s="306" t="s">
        <v>200</v>
      </c>
      <c r="D4194" s="306" t="s">
        <v>1561</v>
      </c>
      <c r="E4194" s="465" t="s">
        <v>254</v>
      </c>
      <c r="F4194" s="465"/>
      <c r="G4194" s="307" t="s">
        <v>201</v>
      </c>
      <c r="H4194" s="310">
        <v>0.309</v>
      </c>
      <c r="I4194" s="309">
        <v>27.11</v>
      </c>
      <c r="J4194" s="309">
        <v>8.3699999999999992</v>
      </c>
    </row>
    <row r="4195" spans="1:10" ht="25" x14ac:dyDescent="0.35">
      <c r="A4195" s="306" t="s">
        <v>251</v>
      </c>
      <c r="B4195" s="308" t="s">
        <v>1558</v>
      </c>
      <c r="C4195" s="306" t="s">
        <v>200</v>
      </c>
      <c r="D4195" s="306" t="s">
        <v>1559</v>
      </c>
      <c r="E4195" s="465" t="s">
        <v>254</v>
      </c>
      <c r="F4195" s="465"/>
      <c r="G4195" s="307" t="s">
        <v>201</v>
      </c>
      <c r="H4195" s="310">
        <v>0.309</v>
      </c>
      <c r="I4195" s="309">
        <v>34.78</v>
      </c>
      <c r="J4195" s="309">
        <v>10.74</v>
      </c>
    </row>
    <row r="4196" spans="1:10" x14ac:dyDescent="0.35">
      <c r="A4196" s="311" t="s">
        <v>260</v>
      </c>
      <c r="B4196" s="313" t="s">
        <v>1646</v>
      </c>
      <c r="C4196" s="311" t="s">
        <v>200</v>
      </c>
      <c r="D4196" s="311" t="s">
        <v>1647</v>
      </c>
      <c r="E4196" s="463" t="s">
        <v>263</v>
      </c>
      <c r="F4196" s="463"/>
      <c r="G4196" s="312" t="s">
        <v>208</v>
      </c>
      <c r="H4196" s="315">
        <v>1</v>
      </c>
      <c r="I4196" s="314">
        <v>5.38</v>
      </c>
      <c r="J4196" s="314">
        <v>5.38</v>
      </c>
    </row>
    <row r="4197" spans="1:10" x14ac:dyDescent="0.35">
      <c r="A4197" s="316"/>
      <c r="B4197" s="316"/>
      <c r="C4197" s="316"/>
      <c r="D4197" s="316"/>
      <c r="E4197" s="316" t="s">
        <v>275</v>
      </c>
      <c r="F4197" s="317">
        <v>13.19</v>
      </c>
      <c r="G4197" s="316" t="s">
        <v>276</v>
      </c>
      <c r="H4197" s="317">
        <v>0</v>
      </c>
      <c r="I4197" s="316" t="s">
        <v>277</v>
      </c>
      <c r="J4197" s="317">
        <v>13.19</v>
      </c>
    </row>
    <row r="4198" spans="1:10" x14ac:dyDescent="0.35">
      <c r="A4198" s="316"/>
      <c r="B4198" s="316"/>
      <c r="C4198" s="316"/>
      <c r="D4198" s="316"/>
      <c r="E4198" s="316" t="s">
        <v>278</v>
      </c>
      <c r="F4198" s="317">
        <v>5.09</v>
      </c>
      <c r="G4198" s="316"/>
      <c r="H4198" s="464" t="s">
        <v>279</v>
      </c>
      <c r="I4198" s="464"/>
      <c r="J4198" s="317">
        <v>29.58</v>
      </c>
    </row>
    <row r="4199" spans="1:10" ht="15" thickBot="1" x14ac:dyDescent="0.4">
      <c r="A4199" s="333"/>
      <c r="B4199" s="333"/>
      <c r="C4199" s="333"/>
      <c r="D4199" s="333"/>
      <c r="E4199" s="333"/>
      <c r="F4199" s="333"/>
      <c r="G4199" s="333"/>
      <c r="H4199" s="335"/>
      <c r="I4199" s="333"/>
      <c r="J4199" s="334"/>
    </row>
    <row r="4200" spans="1:10" ht="15" thickTop="1" x14ac:dyDescent="0.35">
      <c r="A4200" s="332"/>
      <c r="B4200" s="332"/>
      <c r="C4200" s="332"/>
      <c r="D4200" s="332"/>
      <c r="E4200" s="332"/>
      <c r="F4200" s="332"/>
      <c r="G4200" s="332"/>
      <c r="H4200" s="332"/>
      <c r="I4200" s="332"/>
      <c r="J4200" s="332"/>
    </row>
    <row r="4201" spans="1:10" x14ac:dyDescent="0.35">
      <c r="A4201" s="341" t="s">
        <v>1503</v>
      </c>
      <c r="B4201" s="342" t="s">
        <v>3</v>
      </c>
      <c r="C4201" s="341" t="s">
        <v>4</v>
      </c>
      <c r="D4201" s="341" t="s">
        <v>5</v>
      </c>
      <c r="E4201" s="457" t="s">
        <v>249</v>
      </c>
      <c r="F4201" s="457"/>
      <c r="G4201" s="343" t="s">
        <v>6</v>
      </c>
      <c r="H4201" s="342" t="s">
        <v>7</v>
      </c>
      <c r="I4201" s="342" t="s">
        <v>8</v>
      </c>
      <c r="J4201" s="342" t="s">
        <v>10</v>
      </c>
    </row>
    <row r="4202" spans="1:10" ht="26.5" customHeight="1" x14ac:dyDescent="0.35">
      <c r="A4202" s="344" t="s">
        <v>246</v>
      </c>
      <c r="B4202" s="345" t="s">
        <v>1186</v>
      </c>
      <c r="C4202" s="344" t="s">
        <v>214</v>
      </c>
      <c r="D4202" s="344" t="s">
        <v>1187</v>
      </c>
      <c r="E4202" s="458" t="s">
        <v>2376</v>
      </c>
      <c r="F4202" s="458"/>
      <c r="G4202" s="346" t="s">
        <v>226</v>
      </c>
      <c r="H4202" s="347">
        <v>1</v>
      </c>
      <c r="I4202" s="348">
        <v>221.79</v>
      </c>
      <c r="J4202" s="348">
        <v>221.79</v>
      </c>
    </row>
    <row r="4203" spans="1:10" ht="26.5" customHeight="1" x14ac:dyDescent="0.35">
      <c r="A4203" s="349" t="s">
        <v>251</v>
      </c>
      <c r="B4203" s="350" t="s">
        <v>1558</v>
      </c>
      <c r="C4203" s="349" t="s">
        <v>200</v>
      </c>
      <c r="D4203" s="349" t="s">
        <v>1559</v>
      </c>
      <c r="E4203" s="459" t="s">
        <v>254</v>
      </c>
      <c r="F4203" s="459"/>
      <c r="G4203" s="351" t="s">
        <v>201</v>
      </c>
      <c r="H4203" s="352">
        <v>1.5469999999999999</v>
      </c>
      <c r="I4203" s="353">
        <v>34.78</v>
      </c>
      <c r="J4203" s="353">
        <v>53.8</v>
      </c>
    </row>
    <row r="4204" spans="1:10" ht="26.5" customHeight="1" x14ac:dyDescent="0.35">
      <c r="A4204" s="349" t="s">
        <v>251</v>
      </c>
      <c r="B4204" s="350" t="s">
        <v>1560</v>
      </c>
      <c r="C4204" s="349" t="s">
        <v>200</v>
      </c>
      <c r="D4204" s="349" t="s">
        <v>1561</v>
      </c>
      <c r="E4204" s="459" t="s">
        <v>254</v>
      </c>
      <c r="F4204" s="459"/>
      <c r="G4204" s="351" t="s">
        <v>201</v>
      </c>
      <c r="H4204" s="352">
        <v>1.5469999999999999</v>
      </c>
      <c r="I4204" s="353">
        <v>27.11</v>
      </c>
      <c r="J4204" s="353">
        <v>41.93</v>
      </c>
    </row>
    <row r="4205" spans="1:10" ht="50" x14ac:dyDescent="0.35">
      <c r="A4205" s="356" t="s">
        <v>260</v>
      </c>
      <c r="B4205" s="357" t="s">
        <v>3047</v>
      </c>
      <c r="C4205" s="356" t="s">
        <v>200</v>
      </c>
      <c r="D4205" s="356" t="s">
        <v>3048</v>
      </c>
      <c r="E4205" s="475" t="s">
        <v>263</v>
      </c>
      <c r="F4205" s="475"/>
      <c r="G4205" s="358" t="s">
        <v>226</v>
      </c>
      <c r="H4205" s="359">
        <v>1</v>
      </c>
      <c r="I4205" s="360">
        <v>126.06</v>
      </c>
      <c r="J4205" s="360">
        <v>126.06</v>
      </c>
    </row>
    <row r="4206" spans="1:10" x14ac:dyDescent="0.35">
      <c r="A4206" s="354"/>
      <c r="B4206" s="354"/>
      <c r="C4206" s="354"/>
      <c r="D4206" s="354"/>
      <c r="E4206" s="354" t="s">
        <v>275</v>
      </c>
      <c r="F4206" s="355">
        <v>66.06</v>
      </c>
      <c r="G4206" s="354" t="s">
        <v>276</v>
      </c>
      <c r="H4206" s="355">
        <v>0</v>
      </c>
      <c r="I4206" s="354" t="s">
        <v>277</v>
      </c>
      <c r="J4206" s="355">
        <v>66.06</v>
      </c>
    </row>
    <row r="4207" spans="1:10" ht="14.5" customHeight="1" x14ac:dyDescent="0.35">
      <c r="A4207" s="354"/>
      <c r="B4207" s="354"/>
      <c r="C4207" s="354"/>
      <c r="D4207" s="354"/>
      <c r="E4207" s="354" t="s">
        <v>278</v>
      </c>
      <c r="F4207" s="355">
        <v>46.15</v>
      </c>
      <c r="G4207" s="354"/>
      <c r="H4207" s="460" t="s">
        <v>279</v>
      </c>
      <c r="I4207" s="460"/>
      <c r="J4207" s="355">
        <v>267.94</v>
      </c>
    </row>
    <row r="4208" spans="1:10" ht="15" thickBot="1" x14ac:dyDescent="0.4">
      <c r="A4208" s="333"/>
      <c r="B4208" s="333"/>
      <c r="C4208" s="333"/>
      <c r="D4208" s="333"/>
      <c r="E4208" s="333"/>
      <c r="F4208" s="333"/>
      <c r="G4208" s="333"/>
      <c r="H4208" s="335"/>
      <c r="I4208" s="333"/>
      <c r="J4208" s="334"/>
    </row>
    <row r="4209" spans="1:10" ht="15" thickTop="1" x14ac:dyDescent="0.35">
      <c r="A4209" s="332"/>
      <c r="B4209" s="332"/>
      <c r="C4209" s="332"/>
      <c r="D4209" s="332"/>
      <c r="E4209" s="332"/>
      <c r="F4209" s="332"/>
      <c r="G4209" s="332"/>
      <c r="H4209" s="332"/>
      <c r="I4209" s="332"/>
      <c r="J4209" s="332"/>
    </row>
    <row r="4210" spans="1:10" x14ac:dyDescent="0.35">
      <c r="A4210" s="298" t="s">
        <v>1504</v>
      </c>
      <c r="B4210" s="300" t="s">
        <v>3</v>
      </c>
      <c r="C4210" s="298" t="s">
        <v>4</v>
      </c>
      <c r="D4210" s="298" t="s">
        <v>5</v>
      </c>
      <c r="E4210" s="461" t="s">
        <v>249</v>
      </c>
      <c r="F4210" s="461"/>
      <c r="G4210" s="299" t="s">
        <v>6</v>
      </c>
      <c r="H4210" s="300" t="s">
        <v>7</v>
      </c>
      <c r="I4210" s="300" t="s">
        <v>8</v>
      </c>
      <c r="J4210" s="300" t="s">
        <v>10</v>
      </c>
    </row>
    <row r="4211" spans="1:10" ht="25" x14ac:dyDescent="0.35">
      <c r="A4211" s="301" t="s">
        <v>246</v>
      </c>
      <c r="B4211" s="303" t="s">
        <v>1505</v>
      </c>
      <c r="C4211" s="301" t="s">
        <v>200</v>
      </c>
      <c r="D4211" s="301" t="s">
        <v>1506</v>
      </c>
      <c r="E4211" s="462" t="s">
        <v>2554</v>
      </c>
      <c r="F4211" s="462"/>
      <c r="G4211" s="302" t="s">
        <v>226</v>
      </c>
      <c r="H4211" s="305">
        <v>1</v>
      </c>
      <c r="I4211" s="304">
        <v>48.59</v>
      </c>
      <c r="J4211" s="304">
        <v>48.59</v>
      </c>
    </row>
    <row r="4212" spans="1:10" ht="25" x14ac:dyDescent="0.35">
      <c r="A4212" s="306" t="s">
        <v>251</v>
      </c>
      <c r="B4212" s="308" t="s">
        <v>1558</v>
      </c>
      <c r="C4212" s="306" t="s">
        <v>200</v>
      </c>
      <c r="D4212" s="306" t="s">
        <v>1559</v>
      </c>
      <c r="E4212" s="465" t="s">
        <v>254</v>
      </c>
      <c r="F4212" s="465"/>
      <c r="G4212" s="307" t="s">
        <v>201</v>
      </c>
      <c r="H4212" s="310">
        <v>0.43172159999999998</v>
      </c>
      <c r="I4212" s="309">
        <v>34.78</v>
      </c>
      <c r="J4212" s="309">
        <v>15.01</v>
      </c>
    </row>
    <row r="4213" spans="1:10" ht="25" x14ac:dyDescent="0.35">
      <c r="A4213" s="306" t="s">
        <v>251</v>
      </c>
      <c r="B4213" s="308" t="s">
        <v>1560</v>
      </c>
      <c r="C4213" s="306" t="s">
        <v>200</v>
      </c>
      <c r="D4213" s="306" t="s">
        <v>1561</v>
      </c>
      <c r="E4213" s="465" t="s">
        <v>254</v>
      </c>
      <c r="F4213" s="465"/>
      <c r="G4213" s="307" t="s">
        <v>201</v>
      </c>
      <c r="H4213" s="310">
        <v>0.3237912</v>
      </c>
      <c r="I4213" s="309">
        <v>27.11</v>
      </c>
      <c r="J4213" s="309">
        <v>8.77</v>
      </c>
    </row>
    <row r="4214" spans="1:10" ht="37.5" x14ac:dyDescent="0.35">
      <c r="A4214" s="311" t="s">
        <v>260</v>
      </c>
      <c r="B4214" s="313" t="s">
        <v>2555</v>
      </c>
      <c r="C4214" s="311" t="s">
        <v>200</v>
      </c>
      <c r="D4214" s="311" t="s">
        <v>2556</v>
      </c>
      <c r="E4214" s="463" t="s">
        <v>263</v>
      </c>
      <c r="F4214" s="463"/>
      <c r="G4214" s="312" t="s">
        <v>226</v>
      </c>
      <c r="H4214" s="315">
        <v>1</v>
      </c>
      <c r="I4214" s="314">
        <v>24.81</v>
      </c>
      <c r="J4214" s="314">
        <v>24.81</v>
      </c>
    </row>
    <row r="4215" spans="1:10" x14ac:dyDescent="0.35">
      <c r="A4215" s="316"/>
      <c r="B4215" s="316"/>
      <c r="C4215" s="316"/>
      <c r="D4215" s="316"/>
      <c r="E4215" s="316" t="s">
        <v>275</v>
      </c>
      <c r="F4215" s="317">
        <v>16.54</v>
      </c>
      <c r="G4215" s="316" t="s">
        <v>276</v>
      </c>
      <c r="H4215" s="317">
        <v>0</v>
      </c>
      <c r="I4215" s="316" t="s">
        <v>277</v>
      </c>
      <c r="J4215" s="317">
        <v>16.54</v>
      </c>
    </row>
    <row r="4216" spans="1:10" x14ac:dyDescent="0.35">
      <c r="A4216" s="316"/>
      <c r="B4216" s="316"/>
      <c r="C4216" s="316"/>
      <c r="D4216" s="316"/>
      <c r="E4216" s="316" t="s">
        <v>278</v>
      </c>
      <c r="F4216" s="317">
        <v>10.11</v>
      </c>
      <c r="G4216" s="316"/>
      <c r="H4216" s="464" t="s">
        <v>279</v>
      </c>
      <c r="I4216" s="464"/>
      <c r="J4216" s="317">
        <v>58.7</v>
      </c>
    </row>
    <row r="4217" spans="1:10" ht="15" thickBot="1" x14ac:dyDescent="0.4">
      <c r="A4217" s="333"/>
      <c r="B4217" s="333"/>
      <c r="C4217" s="333"/>
      <c r="D4217" s="333"/>
      <c r="E4217" s="333"/>
      <c r="F4217" s="333"/>
      <c r="G4217" s="333"/>
      <c r="H4217" s="335"/>
      <c r="I4217" s="333"/>
      <c r="J4217" s="334"/>
    </row>
    <row r="4218" spans="1:10" ht="15" thickTop="1" x14ac:dyDescent="0.35">
      <c r="A4218" s="332"/>
      <c r="B4218" s="332"/>
      <c r="C4218" s="332"/>
      <c r="D4218" s="332"/>
      <c r="E4218" s="332"/>
      <c r="F4218" s="332"/>
      <c r="G4218" s="332"/>
      <c r="H4218" s="332"/>
      <c r="I4218" s="332"/>
      <c r="J4218" s="332"/>
    </row>
    <row r="4219" spans="1:10" x14ac:dyDescent="0.35">
      <c r="A4219" s="341" t="s">
        <v>1507</v>
      </c>
      <c r="B4219" s="342" t="s">
        <v>3</v>
      </c>
      <c r="C4219" s="341" t="s">
        <v>4</v>
      </c>
      <c r="D4219" s="341" t="s">
        <v>5</v>
      </c>
      <c r="E4219" s="466" t="s">
        <v>249</v>
      </c>
      <c r="F4219" s="467"/>
      <c r="G4219" s="343" t="s">
        <v>6</v>
      </c>
      <c r="H4219" s="342" t="s">
        <v>7</v>
      </c>
      <c r="I4219" s="342" t="s">
        <v>8</v>
      </c>
      <c r="J4219" s="342" t="s">
        <v>10</v>
      </c>
    </row>
    <row r="4220" spans="1:10" ht="14.5" customHeight="1" x14ac:dyDescent="0.35">
      <c r="A4220" s="344" t="s">
        <v>246</v>
      </c>
      <c r="B4220" s="345" t="s">
        <v>1291</v>
      </c>
      <c r="C4220" s="344" t="s">
        <v>214</v>
      </c>
      <c r="D4220" s="344" t="s">
        <v>1292</v>
      </c>
      <c r="E4220" s="468" t="s">
        <v>2376</v>
      </c>
      <c r="F4220" s="469"/>
      <c r="G4220" s="346" t="s">
        <v>226</v>
      </c>
      <c r="H4220" s="347">
        <v>1</v>
      </c>
      <c r="I4220" s="348">
        <v>12.54</v>
      </c>
      <c r="J4220" s="348">
        <v>12.54</v>
      </c>
    </row>
    <row r="4221" spans="1:10" ht="26.5" customHeight="1" x14ac:dyDescent="0.35">
      <c r="A4221" s="349" t="s">
        <v>251</v>
      </c>
      <c r="B4221" s="350" t="s">
        <v>1558</v>
      </c>
      <c r="C4221" s="349" t="s">
        <v>200</v>
      </c>
      <c r="D4221" s="349" t="s">
        <v>1559</v>
      </c>
      <c r="E4221" s="470" t="s">
        <v>254</v>
      </c>
      <c r="F4221" s="471"/>
      <c r="G4221" s="351" t="s">
        <v>201</v>
      </c>
      <c r="H4221" s="352">
        <v>0.155</v>
      </c>
      <c r="I4221" s="353">
        <v>34.78</v>
      </c>
      <c r="J4221" s="353">
        <v>5.39</v>
      </c>
    </row>
    <row r="4222" spans="1:10" ht="26.5" customHeight="1" x14ac:dyDescent="0.35">
      <c r="A4222" s="349" t="s">
        <v>251</v>
      </c>
      <c r="B4222" s="350" t="s">
        <v>1560</v>
      </c>
      <c r="C4222" s="349" t="s">
        <v>200</v>
      </c>
      <c r="D4222" s="349" t="s">
        <v>1561</v>
      </c>
      <c r="E4222" s="470" t="s">
        <v>254</v>
      </c>
      <c r="F4222" s="471"/>
      <c r="G4222" s="351" t="s">
        <v>201</v>
      </c>
      <c r="H4222" s="352">
        <v>0.155</v>
      </c>
      <c r="I4222" s="353">
        <v>27.11</v>
      </c>
      <c r="J4222" s="353">
        <v>4.2</v>
      </c>
    </row>
    <row r="4223" spans="1:10" ht="25" x14ac:dyDescent="0.35">
      <c r="A4223" s="356" t="s">
        <v>260</v>
      </c>
      <c r="B4223" s="357" t="s">
        <v>3065</v>
      </c>
      <c r="C4223" s="356" t="s">
        <v>1803</v>
      </c>
      <c r="D4223" s="356" t="s">
        <v>3066</v>
      </c>
      <c r="E4223" s="477" t="s">
        <v>263</v>
      </c>
      <c r="F4223" s="478"/>
      <c r="G4223" s="358" t="s">
        <v>1834</v>
      </c>
      <c r="H4223" s="359">
        <v>1</v>
      </c>
      <c r="I4223" s="360">
        <v>2.95</v>
      </c>
      <c r="J4223" s="360">
        <v>2.95</v>
      </c>
    </row>
    <row r="4224" spans="1:10" x14ac:dyDescent="0.35">
      <c r="A4224" s="354"/>
      <c r="B4224" s="354"/>
      <c r="C4224" s="354"/>
      <c r="D4224" s="354"/>
      <c r="E4224" s="354" t="s">
        <v>275</v>
      </c>
      <c r="F4224" s="355">
        <v>6.61</v>
      </c>
      <c r="G4224" s="354" t="s">
        <v>276</v>
      </c>
      <c r="H4224" s="355">
        <v>0</v>
      </c>
      <c r="I4224" s="354" t="s">
        <v>277</v>
      </c>
      <c r="J4224" s="355">
        <v>6.61</v>
      </c>
    </row>
    <row r="4225" spans="1:10" ht="14.5" customHeight="1" x14ac:dyDescent="0.35">
      <c r="A4225" s="354"/>
      <c r="B4225" s="354"/>
      <c r="C4225" s="354"/>
      <c r="D4225" s="354"/>
      <c r="E4225" s="354" t="s">
        <v>278</v>
      </c>
      <c r="F4225" s="355">
        <v>2.6</v>
      </c>
      <c r="G4225" s="354"/>
      <c r="H4225" s="460" t="s">
        <v>279</v>
      </c>
      <c r="I4225" s="460"/>
      <c r="J4225" s="355">
        <v>15.14</v>
      </c>
    </row>
    <row r="4226" spans="1:10" ht="15" thickBot="1" x14ac:dyDescent="0.4">
      <c r="A4226" s="333"/>
      <c r="B4226" s="333"/>
      <c r="C4226" s="333"/>
      <c r="D4226" s="333"/>
      <c r="E4226" s="333"/>
      <c r="F4226" s="333"/>
      <c r="G4226" s="333"/>
      <c r="H4226" s="335"/>
      <c r="I4226" s="333"/>
      <c r="J4226" s="334"/>
    </row>
    <row r="4227" spans="1:10" ht="15" thickTop="1" x14ac:dyDescent="0.35">
      <c r="A4227" s="332"/>
      <c r="B4227" s="332"/>
      <c r="C4227" s="332"/>
      <c r="D4227" s="332"/>
      <c r="E4227" s="332"/>
      <c r="F4227" s="332"/>
      <c r="G4227" s="332"/>
      <c r="H4227" s="332"/>
      <c r="I4227" s="332"/>
      <c r="J4227" s="332"/>
    </row>
    <row r="4228" spans="1:10" x14ac:dyDescent="0.35">
      <c r="A4228" s="341" t="s">
        <v>1508</v>
      </c>
      <c r="B4228" s="342" t="s">
        <v>3</v>
      </c>
      <c r="C4228" s="341" t="s">
        <v>4</v>
      </c>
      <c r="D4228" s="341" t="s">
        <v>5</v>
      </c>
      <c r="E4228" s="457" t="s">
        <v>249</v>
      </c>
      <c r="F4228" s="457"/>
      <c r="G4228" s="343" t="s">
        <v>6</v>
      </c>
      <c r="H4228" s="342" t="s">
        <v>7</v>
      </c>
      <c r="I4228" s="342" t="s">
        <v>8</v>
      </c>
      <c r="J4228" s="342" t="s">
        <v>10</v>
      </c>
    </row>
    <row r="4229" spans="1:10" ht="14.5" customHeight="1" x14ac:dyDescent="0.35">
      <c r="A4229" s="344" t="s">
        <v>246</v>
      </c>
      <c r="B4229" s="345" t="s">
        <v>1294</v>
      </c>
      <c r="C4229" s="344" t="s">
        <v>214</v>
      </c>
      <c r="D4229" s="344" t="s">
        <v>1295</v>
      </c>
      <c r="E4229" s="458" t="s">
        <v>280</v>
      </c>
      <c r="F4229" s="458"/>
      <c r="G4229" s="346" t="s">
        <v>226</v>
      </c>
      <c r="H4229" s="347">
        <v>1</v>
      </c>
      <c r="I4229" s="348">
        <v>9.64</v>
      </c>
      <c r="J4229" s="348">
        <v>9.64</v>
      </c>
    </row>
    <row r="4230" spans="1:10" ht="26.5" customHeight="1" x14ac:dyDescent="0.35">
      <c r="A4230" s="349" t="s">
        <v>251</v>
      </c>
      <c r="B4230" s="350" t="s">
        <v>1558</v>
      </c>
      <c r="C4230" s="349" t="s">
        <v>200</v>
      </c>
      <c r="D4230" s="349" t="s">
        <v>1559</v>
      </c>
      <c r="E4230" s="459" t="s">
        <v>254</v>
      </c>
      <c r="F4230" s="459"/>
      <c r="G4230" s="351" t="s">
        <v>201</v>
      </c>
      <c r="H4230" s="352">
        <v>0.156</v>
      </c>
      <c r="I4230" s="353">
        <v>34.78</v>
      </c>
      <c r="J4230" s="353">
        <v>5.42</v>
      </c>
    </row>
    <row r="4231" spans="1:10" ht="26.5" customHeight="1" x14ac:dyDescent="0.35">
      <c r="A4231" s="349" t="s">
        <v>251</v>
      </c>
      <c r="B4231" s="350" t="s">
        <v>1560</v>
      </c>
      <c r="C4231" s="349" t="s">
        <v>200</v>
      </c>
      <c r="D4231" s="349" t="s">
        <v>1561</v>
      </c>
      <c r="E4231" s="459" t="s">
        <v>254</v>
      </c>
      <c r="F4231" s="459"/>
      <c r="G4231" s="351" t="s">
        <v>201</v>
      </c>
      <c r="H4231" s="352">
        <v>0.156</v>
      </c>
      <c r="I4231" s="353">
        <v>27.11</v>
      </c>
      <c r="J4231" s="353">
        <v>4.22</v>
      </c>
    </row>
    <row r="4232" spans="1:10" ht="25" x14ac:dyDescent="0.35">
      <c r="A4232" s="356" t="s">
        <v>260</v>
      </c>
      <c r="B4232" s="357" t="s">
        <v>3065</v>
      </c>
      <c r="C4232" s="356" t="s">
        <v>1803</v>
      </c>
      <c r="D4232" s="356" t="s">
        <v>3066</v>
      </c>
      <c r="E4232" s="475" t="s">
        <v>263</v>
      </c>
      <c r="F4232" s="475"/>
      <c r="G4232" s="358" t="s">
        <v>1834</v>
      </c>
      <c r="H4232" s="359">
        <v>0</v>
      </c>
      <c r="I4232" s="360">
        <v>2.95</v>
      </c>
      <c r="J4232" s="360">
        <v>0</v>
      </c>
    </row>
    <row r="4233" spans="1:10" x14ac:dyDescent="0.35">
      <c r="A4233" s="354"/>
      <c r="B4233" s="354"/>
      <c r="C4233" s="354"/>
      <c r="D4233" s="354"/>
      <c r="E4233" s="354" t="s">
        <v>275</v>
      </c>
      <c r="F4233" s="355">
        <v>6.65</v>
      </c>
      <c r="G4233" s="354" t="s">
        <v>276</v>
      </c>
      <c r="H4233" s="355">
        <v>0</v>
      </c>
      <c r="I4233" s="354" t="s">
        <v>277</v>
      </c>
      <c r="J4233" s="355">
        <v>6.65</v>
      </c>
    </row>
    <row r="4234" spans="1:10" ht="14.5" customHeight="1" x14ac:dyDescent="0.35">
      <c r="A4234" s="354"/>
      <c r="B4234" s="354"/>
      <c r="C4234" s="354"/>
      <c r="D4234" s="354"/>
      <c r="E4234" s="354" t="s">
        <v>278</v>
      </c>
      <c r="F4234" s="355">
        <v>2</v>
      </c>
      <c r="G4234" s="354"/>
      <c r="H4234" s="460" t="s">
        <v>279</v>
      </c>
      <c r="I4234" s="460"/>
      <c r="J4234" s="355">
        <v>11.64</v>
      </c>
    </row>
    <row r="4235" spans="1:10" ht="15" thickBot="1" x14ac:dyDescent="0.4">
      <c r="A4235" s="333"/>
      <c r="B4235" s="333"/>
      <c r="C4235" s="333"/>
      <c r="D4235" s="333"/>
      <c r="E4235" s="333"/>
      <c r="F4235" s="333"/>
      <c r="G4235" s="333"/>
      <c r="H4235" s="335"/>
      <c r="I4235" s="333"/>
      <c r="J4235" s="334"/>
    </row>
    <row r="4236" spans="1:10" ht="15" thickTop="1" x14ac:dyDescent="0.35">
      <c r="A4236" s="332"/>
      <c r="B4236" s="332"/>
      <c r="C4236" s="332"/>
      <c r="D4236" s="332"/>
      <c r="E4236" s="332"/>
      <c r="F4236" s="332"/>
      <c r="G4236" s="332"/>
      <c r="H4236" s="332"/>
      <c r="I4236" s="332"/>
      <c r="J4236" s="332"/>
    </row>
    <row r="4237" spans="1:10" x14ac:dyDescent="0.35">
      <c r="A4237" s="298" t="s">
        <v>1509</v>
      </c>
      <c r="B4237" s="300" t="s">
        <v>3</v>
      </c>
      <c r="C4237" s="298" t="s">
        <v>4</v>
      </c>
      <c r="D4237" s="298" t="s">
        <v>5</v>
      </c>
      <c r="E4237" s="461" t="s">
        <v>249</v>
      </c>
      <c r="F4237" s="461"/>
      <c r="G4237" s="299" t="s">
        <v>6</v>
      </c>
      <c r="H4237" s="300" t="s">
        <v>7</v>
      </c>
      <c r="I4237" s="300" t="s">
        <v>8</v>
      </c>
      <c r="J4237" s="300" t="s">
        <v>10</v>
      </c>
    </row>
    <row r="4238" spans="1:10" ht="25" x14ac:dyDescent="0.35">
      <c r="A4238" s="301" t="s">
        <v>246</v>
      </c>
      <c r="B4238" s="303" t="s">
        <v>1510</v>
      </c>
      <c r="C4238" s="301" t="s">
        <v>214</v>
      </c>
      <c r="D4238" s="301" t="s">
        <v>1511</v>
      </c>
      <c r="E4238" s="462" t="s">
        <v>2376</v>
      </c>
      <c r="F4238" s="462"/>
      <c r="G4238" s="302" t="s">
        <v>226</v>
      </c>
      <c r="H4238" s="305">
        <v>1</v>
      </c>
      <c r="I4238" s="304">
        <v>34.51</v>
      </c>
      <c r="J4238" s="304">
        <v>34.51</v>
      </c>
    </row>
    <row r="4239" spans="1:10" ht="25" x14ac:dyDescent="0.35">
      <c r="A4239" s="306" t="s">
        <v>251</v>
      </c>
      <c r="B4239" s="308" t="s">
        <v>256</v>
      </c>
      <c r="C4239" s="306" t="s">
        <v>200</v>
      </c>
      <c r="D4239" s="306" t="s">
        <v>247</v>
      </c>
      <c r="E4239" s="465" t="s">
        <v>254</v>
      </c>
      <c r="F4239" s="465"/>
      <c r="G4239" s="307" t="s">
        <v>201</v>
      </c>
      <c r="H4239" s="310">
        <v>0.2</v>
      </c>
      <c r="I4239" s="309">
        <v>25.81</v>
      </c>
      <c r="J4239" s="309">
        <v>5.16</v>
      </c>
    </row>
    <row r="4240" spans="1:10" ht="25" x14ac:dyDescent="0.35">
      <c r="A4240" s="306" t="s">
        <v>251</v>
      </c>
      <c r="B4240" s="308" t="s">
        <v>1558</v>
      </c>
      <c r="C4240" s="306" t="s">
        <v>200</v>
      </c>
      <c r="D4240" s="306" t="s">
        <v>1559</v>
      </c>
      <c r="E4240" s="465" t="s">
        <v>254</v>
      </c>
      <c r="F4240" s="465"/>
      <c r="G4240" s="307" t="s">
        <v>201</v>
      </c>
      <c r="H4240" s="310">
        <v>0.2</v>
      </c>
      <c r="I4240" s="309">
        <v>34.78</v>
      </c>
      <c r="J4240" s="309">
        <v>6.95</v>
      </c>
    </row>
    <row r="4241" spans="1:10" ht="25" x14ac:dyDescent="0.35">
      <c r="A4241" s="311" t="s">
        <v>260</v>
      </c>
      <c r="B4241" s="313" t="s">
        <v>2557</v>
      </c>
      <c r="C4241" s="311" t="s">
        <v>1803</v>
      </c>
      <c r="D4241" s="311" t="s">
        <v>2558</v>
      </c>
      <c r="E4241" s="463" t="s">
        <v>263</v>
      </c>
      <c r="F4241" s="463"/>
      <c r="G4241" s="312" t="s">
        <v>1834</v>
      </c>
      <c r="H4241" s="315">
        <v>1</v>
      </c>
      <c r="I4241" s="314">
        <v>22.4</v>
      </c>
      <c r="J4241" s="314">
        <v>22.4</v>
      </c>
    </row>
    <row r="4242" spans="1:10" x14ac:dyDescent="0.35">
      <c r="A4242" s="316"/>
      <c r="B4242" s="316"/>
      <c r="C4242" s="316"/>
      <c r="D4242" s="316"/>
      <c r="E4242" s="316" t="s">
        <v>275</v>
      </c>
      <c r="F4242" s="317">
        <v>8.3000000000000007</v>
      </c>
      <c r="G4242" s="316" t="s">
        <v>276</v>
      </c>
      <c r="H4242" s="317">
        <v>0</v>
      </c>
      <c r="I4242" s="316" t="s">
        <v>277</v>
      </c>
      <c r="J4242" s="317">
        <v>8.3000000000000007</v>
      </c>
    </row>
    <row r="4243" spans="1:10" x14ac:dyDescent="0.35">
      <c r="A4243" s="316"/>
      <c r="B4243" s="316"/>
      <c r="C4243" s="316"/>
      <c r="D4243" s="316"/>
      <c r="E4243" s="316" t="s">
        <v>278</v>
      </c>
      <c r="F4243" s="317">
        <v>7.18</v>
      </c>
      <c r="G4243" s="316"/>
      <c r="H4243" s="464" t="s">
        <v>279</v>
      </c>
      <c r="I4243" s="464"/>
      <c r="J4243" s="317">
        <v>41.69</v>
      </c>
    </row>
    <row r="4244" spans="1:10" ht="15" thickBot="1" x14ac:dyDescent="0.4">
      <c r="A4244" s="333"/>
      <c r="B4244" s="333"/>
      <c r="C4244" s="333"/>
      <c r="D4244" s="333"/>
      <c r="E4244" s="333"/>
      <c r="F4244" s="333"/>
      <c r="G4244" s="333"/>
      <c r="H4244" s="335"/>
      <c r="I4244" s="333"/>
      <c r="J4244" s="334"/>
    </row>
    <row r="4245" spans="1:10" ht="15" thickTop="1" x14ac:dyDescent="0.35">
      <c r="A4245" s="332"/>
      <c r="B4245" s="332"/>
      <c r="C4245" s="332"/>
      <c r="D4245" s="332"/>
      <c r="E4245" s="332"/>
      <c r="F4245" s="332"/>
      <c r="G4245" s="332"/>
      <c r="H4245" s="332"/>
      <c r="I4245" s="332"/>
      <c r="J4245" s="332"/>
    </row>
    <row r="4246" spans="1:10" x14ac:dyDescent="0.35">
      <c r="A4246" s="298" t="s">
        <v>1512</v>
      </c>
      <c r="B4246" s="300" t="s">
        <v>3</v>
      </c>
      <c r="C4246" s="298" t="s">
        <v>4</v>
      </c>
      <c r="D4246" s="298" t="s">
        <v>5</v>
      </c>
      <c r="E4246" s="461" t="s">
        <v>249</v>
      </c>
      <c r="F4246" s="461"/>
      <c r="G4246" s="299" t="s">
        <v>6</v>
      </c>
      <c r="H4246" s="300" t="s">
        <v>7</v>
      </c>
      <c r="I4246" s="300" t="s">
        <v>8</v>
      </c>
      <c r="J4246" s="300" t="s">
        <v>10</v>
      </c>
    </row>
    <row r="4247" spans="1:10" ht="37.5" x14ac:dyDescent="0.35">
      <c r="A4247" s="301" t="s">
        <v>246</v>
      </c>
      <c r="B4247" s="303" t="s">
        <v>1513</v>
      </c>
      <c r="C4247" s="301" t="s">
        <v>214</v>
      </c>
      <c r="D4247" s="301" t="s">
        <v>1514</v>
      </c>
      <c r="E4247" s="462" t="s">
        <v>280</v>
      </c>
      <c r="F4247" s="462"/>
      <c r="G4247" s="302" t="s">
        <v>226</v>
      </c>
      <c r="H4247" s="305">
        <v>1</v>
      </c>
      <c r="I4247" s="304">
        <v>82.85</v>
      </c>
      <c r="J4247" s="304">
        <v>82.85</v>
      </c>
    </row>
    <row r="4248" spans="1:10" ht="25" x14ac:dyDescent="0.35">
      <c r="A4248" s="306" t="s">
        <v>251</v>
      </c>
      <c r="B4248" s="308" t="s">
        <v>256</v>
      </c>
      <c r="C4248" s="306" t="s">
        <v>200</v>
      </c>
      <c r="D4248" s="306" t="s">
        <v>247</v>
      </c>
      <c r="E4248" s="465" t="s">
        <v>254</v>
      </c>
      <c r="F4248" s="465"/>
      <c r="G4248" s="307" t="s">
        <v>201</v>
      </c>
      <c r="H4248" s="310">
        <v>0.3</v>
      </c>
      <c r="I4248" s="309">
        <v>25.81</v>
      </c>
      <c r="J4248" s="309">
        <v>7.74</v>
      </c>
    </row>
    <row r="4249" spans="1:10" ht="25" x14ac:dyDescent="0.35">
      <c r="A4249" s="306" t="s">
        <v>251</v>
      </c>
      <c r="B4249" s="308" t="s">
        <v>1558</v>
      </c>
      <c r="C4249" s="306" t="s">
        <v>200</v>
      </c>
      <c r="D4249" s="306" t="s">
        <v>1559</v>
      </c>
      <c r="E4249" s="465" t="s">
        <v>254</v>
      </c>
      <c r="F4249" s="465"/>
      <c r="G4249" s="307" t="s">
        <v>201</v>
      </c>
      <c r="H4249" s="310">
        <v>0.3</v>
      </c>
      <c r="I4249" s="309">
        <v>34.78</v>
      </c>
      <c r="J4249" s="309">
        <v>10.43</v>
      </c>
    </row>
    <row r="4250" spans="1:10" ht="25" x14ac:dyDescent="0.35">
      <c r="A4250" s="311" t="s">
        <v>260</v>
      </c>
      <c r="B4250" s="313" t="s">
        <v>2559</v>
      </c>
      <c r="C4250" s="311" t="s">
        <v>1803</v>
      </c>
      <c r="D4250" s="311" t="s">
        <v>2560</v>
      </c>
      <c r="E4250" s="463" t="s">
        <v>263</v>
      </c>
      <c r="F4250" s="463"/>
      <c r="G4250" s="312" t="s">
        <v>1834</v>
      </c>
      <c r="H4250" s="315">
        <v>1</v>
      </c>
      <c r="I4250" s="314">
        <v>61.71</v>
      </c>
      <c r="J4250" s="314">
        <v>61.71</v>
      </c>
    </row>
    <row r="4251" spans="1:10" x14ac:dyDescent="0.35">
      <c r="A4251" s="311" t="s">
        <v>260</v>
      </c>
      <c r="B4251" s="313" t="s">
        <v>2561</v>
      </c>
      <c r="C4251" s="311" t="s">
        <v>1803</v>
      </c>
      <c r="D4251" s="311" t="s">
        <v>2562</v>
      </c>
      <c r="E4251" s="463" t="s">
        <v>263</v>
      </c>
      <c r="F4251" s="463"/>
      <c r="G4251" s="312" t="s">
        <v>2563</v>
      </c>
      <c r="H4251" s="315">
        <v>0.6</v>
      </c>
      <c r="I4251" s="314">
        <v>4.95</v>
      </c>
      <c r="J4251" s="314">
        <v>2.97</v>
      </c>
    </row>
    <row r="4252" spans="1:10" x14ac:dyDescent="0.35">
      <c r="A4252" s="316"/>
      <c r="B4252" s="316"/>
      <c r="C4252" s="316"/>
      <c r="D4252" s="316"/>
      <c r="E4252" s="316" t="s">
        <v>275</v>
      </c>
      <c r="F4252" s="317">
        <v>12.46</v>
      </c>
      <c r="G4252" s="316" t="s">
        <v>276</v>
      </c>
      <c r="H4252" s="317">
        <v>0</v>
      </c>
      <c r="I4252" s="316" t="s">
        <v>277</v>
      </c>
      <c r="J4252" s="317">
        <v>12.46</v>
      </c>
    </row>
    <row r="4253" spans="1:10" x14ac:dyDescent="0.35">
      <c r="A4253" s="316"/>
      <c r="B4253" s="316"/>
      <c r="C4253" s="316"/>
      <c r="D4253" s="316"/>
      <c r="E4253" s="316" t="s">
        <v>278</v>
      </c>
      <c r="F4253" s="317">
        <v>17.239999999999998</v>
      </c>
      <c r="G4253" s="316"/>
      <c r="H4253" s="464" t="s">
        <v>279</v>
      </c>
      <c r="I4253" s="464"/>
      <c r="J4253" s="317">
        <v>100.09</v>
      </c>
    </row>
    <row r="4254" spans="1:10" ht="15" thickBot="1" x14ac:dyDescent="0.4">
      <c r="A4254" s="333"/>
      <c r="B4254" s="333"/>
      <c r="C4254" s="333"/>
      <c r="D4254" s="333"/>
      <c r="E4254" s="333"/>
      <c r="F4254" s="333"/>
      <c r="G4254" s="333"/>
      <c r="H4254" s="335"/>
      <c r="I4254" s="333"/>
      <c r="J4254" s="334"/>
    </row>
    <row r="4255" spans="1:10" ht="15" thickTop="1" x14ac:dyDescent="0.35">
      <c r="A4255" s="332"/>
      <c r="B4255" s="332"/>
      <c r="C4255" s="332"/>
      <c r="D4255" s="332"/>
      <c r="E4255" s="332"/>
      <c r="F4255" s="332"/>
      <c r="G4255" s="332"/>
      <c r="H4255" s="332"/>
      <c r="I4255" s="332"/>
      <c r="J4255" s="332"/>
    </row>
    <row r="4256" spans="1:10" x14ac:dyDescent="0.35">
      <c r="A4256" s="298" t="s">
        <v>1515</v>
      </c>
      <c r="B4256" s="300" t="s">
        <v>3</v>
      </c>
      <c r="C4256" s="298" t="s">
        <v>4</v>
      </c>
      <c r="D4256" s="298" t="s">
        <v>5</v>
      </c>
      <c r="E4256" s="461" t="s">
        <v>249</v>
      </c>
      <c r="F4256" s="461"/>
      <c r="G4256" s="299" t="s">
        <v>6</v>
      </c>
      <c r="H4256" s="300" t="s">
        <v>7</v>
      </c>
      <c r="I4256" s="300" t="s">
        <v>8</v>
      </c>
      <c r="J4256" s="300" t="s">
        <v>10</v>
      </c>
    </row>
    <row r="4257" spans="1:10" ht="37.5" x14ac:dyDescent="0.35">
      <c r="A4257" s="301" t="s">
        <v>246</v>
      </c>
      <c r="B4257" s="303" t="s">
        <v>1516</v>
      </c>
      <c r="C4257" s="301" t="s">
        <v>214</v>
      </c>
      <c r="D4257" s="301" t="s">
        <v>1517</v>
      </c>
      <c r="E4257" s="462" t="s">
        <v>2376</v>
      </c>
      <c r="F4257" s="462"/>
      <c r="G4257" s="302" t="s">
        <v>226</v>
      </c>
      <c r="H4257" s="305">
        <v>1</v>
      </c>
      <c r="I4257" s="304">
        <v>16.21</v>
      </c>
      <c r="J4257" s="304">
        <v>16.21</v>
      </c>
    </row>
    <row r="4258" spans="1:10" ht="25" x14ac:dyDescent="0.35">
      <c r="A4258" s="306" t="s">
        <v>251</v>
      </c>
      <c r="B4258" s="308" t="s">
        <v>1558</v>
      </c>
      <c r="C4258" s="306" t="s">
        <v>200</v>
      </c>
      <c r="D4258" s="306" t="s">
        <v>1559</v>
      </c>
      <c r="E4258" s="465" t="s">
        <v>254</v>
      </c>
      <c r="F4258" s="465"/>
      <c r="G4258" s="307" t="s">
        <v>201</v>
      </c>
      <c r="H4258" s="310">
        <v>0.2</v>
      </c>
      <c r="I4258" s="309">
        <v>34.78</v>
      </c>
      <c r="J4258" s="309">
        <v>6.95</v>
      </c>
    </row>
    <row r="4259" spans="1:10" ht="25" x14ac:dyDescent="0.35">
      <c r="A4259" s="306" t="s">
        <v>251</v>
      </c>
      <c r="B4259" s="308" t="s">
        <v>256</v>
      </c>
      <c r="C4259" s="306" t="s">
        <v>200</v>
      </c>
      <c r="D4259" s="306" t="s">
        <v>247</v>
      </c>
      <c r="E4259" s="465" t="s">
        <v>254</v>
      </c>
      <c r="F4259" s="465"/>
      <c r="G4259" s="307" t="s">
        <v>201</v>
      </c>
      <c r="H4259" s="310">
        <v>0.2</v>
      </c>
      <c r="I4259" s="309">
        <v>25.81</v>
      </c>
      <c r="J4259" s="309">
        <v>5.16</v>
      </c>
    </row>
    <row r="4260" spans="1:10" ht="25" x14ac:dyDescent="0.35">
      <c r="A4260" s="311" t="s">
        <v>260</v>
      </c>
      <c r="B4260" s="313" t="s">
        <v>2564</v>
      </c>
      <c r="C4260" s="311" t="s">
        <v>1803</v>
      </c>
      <c r="D4260" s="311" t="s">
        <v>2565</v>
      </c>
      <c r="E4260" s="463" t="s">
        <v>263</v>
      </c>
      <c r="F4260" s="463"/>
      <c r="G4260" s="312" t="s">
        <v>1834</v>
      </c>
      <c r="H4260" s="315">
        <v>1</v>
      </c>
      <c r="I4260" s="314">
        <v>4.0999999999999996</v>
      </c>
      <c r="J4260" s="314">
        <v>4.0999999999999996</v>
      </c>
    </row>
    <row r="4261" spans="1:10" x14ac:dyDescent="0.35">
      <c r="A4261" s="316"/>
      <c r="B4261" s="316"/>
      <c r="C4261" s="316"/>
      <c r="D4261" s="316"/>
      <c r="E4261" s="316" t="s">
        <v>275</v>
      </c>
      <c r="F4261" s="317">
        <v>8.3000000000000007</v>
      </c>
      <c r="G4261" s="316" t="s">
        <v>276</v>
      </c>
      <c r="H4261" s="317">
        <v>0</v>
      </c>
      <c r="I4261" s="316" t="s">
        <v>277</v>
      </c>
      <c r="J4261" s="317">
        <v>8.3000000000000007</v>
      </c>
    </row>
    <row r="4262" spans="1:10" x14ac:dyDescent="0.35">
      <c r="A4262" s="316"/>
      <c r="B4262" s="316"/>
      <c r="C4262" s="316"/>
      <c r="D4262" s="316"/>
      <c r="E4262" s="316" t="s">
        <v>278</v>
      </c>
      <c r="F4262" s="317">
        <v>3.37</v>
      </c>
      <c r="G4262" s="316"/>
      <c r="H4262" s="464" t="s">
        <v>279</v>
      </c>
      <c r="I4262" s="464"/>
      <c r="J4262" s="317">
        <v>19.579999999999998</v>
      </c>
    </row>
    <row r="4263" spans="1:10" ht="15" thickBot="1" x14ac:dyDescent="0.4">
      <c r="A4263" s="333"/>
      <c r="B4263" s="333"/>
      <c r="C4263" s="333"/>
      <c r="D4263" s="333"/>
      <c r="E4263" s="333"/>
      <c r="F4263" s="333"/>
      <c r="G4263" s="333"/>
      <c r="H4263" s="335"/>
      <c r="I4263" s="333"/>
      <c r="J4263" s="334"/>
    </row>
    <row r="4264" spans="1:10" ht="15" thickTop="1" x14ac:dyDescent="0.35">
      <c r="A4264" s="332"/>
      <c r="B4264" s="332"/>
      <c r="C4264" s="332"/>
      <c r="D4264" s="332"/>
      <c r="E4264" s="332"/>
      <c r="F4264" s="332"/>
      <c r="G4264" s="332"/>
      <c r="H4264" s="332"/>
      <c r="I4264" s="332"/>
      <c r="J4264" s="332"/>
    </row>
    <row r="4265" spans="1:10" x14ac:dyDescent="0.35">
      <c r="A4265" s="341" t="s">
        <v>1518</v>
      </c>
      <c r="B4265" s="342" t="s">
        <v>3</v>
      </c>
      <c r="C4265" s="341" t="s">
        <v>4</v>
      </c>
      <c r="D4265" s="341" t="s">
        <v>5</v>
      </c>
      <c r="E4265" s="457" t="s">
        <v>249</v>
      </c>
      <c r="F4265" s="457"/>
      <c r="G4265" s="343" t="s">
        <v>6</v>
      </c>
      <c r="H4265" s="342" t="s">
        <v>7</v>
      </c>
      <c r="I4265" s="342" t="s">
        <v>8</v>
      </c>
      <c r="J4265" s="342" t="s">
        <v>10</v>
      </c>
    </row>
    <row r="4266" spans="1:10" ht="14.5" customHeight="1" x14ac:dyDescent="0.35">
      <c r="A4266" s="344" t="s">
        <v>246</v>
      </c>
      <c r="B4266" s="345" t="s">
        <v>1519</v>
      </c>
      <c r="C4266" s="344" t="s">
        <v>214</v>
      </c>
      <c r="D4266" s="344" t="s">
        <v>1520</v>
      </c>
      <c r="E4266" s="458" t="s">
        <v>2376</v>
      </c>
      <c r="F4266" s="458"/>
      <c r="G4266" s="346" t="s">
        <v>226</v>
      </c>
      <c r="H4266" s="347">
        <v>1</v>
      </c>
      <c r="I4266" s="348">
        <v>11.45</v>
      </c>
      <c r="J4266" s="348">
        <v>11.45</v>
      </c>
    </row>
    <row r="4267" spans="1:10" ht="26.5" customHeight="1" x14ac:dyDescent="0.35">
      <c r="A4267" s="349" t="s">
        <v>251</v>
      </c>
      <c r="B4267" s="350" t="s">
        <v>1558</v>
      </c>
      <c r="C4267" s="349" t="s">
        <v>200</v>
      </c>
      <c r="D4267" s="349" t="s">
        <v>1559</v>
      </c>
      <c r="E4267" s="459" t="s">
        <v>254</v>
      </c>
      <c r="F4267" s="459"/>
      <c r="G4267" s="351" t="s">
        <v>201</v>
      </c>
      <c r="H4267" s="352">
        <v>0.14399999999999999</v>
      </c>
      <c r="I4267" s="353">
        <v>34.78</v>
      </c>
      <c r="J4267" s="353">
        <v>5</v>
      </c>
    </row>
    <row r="4268" spans="1:10" ht="26.5" customHeight="1" x14ac:dyDescent="0.35">
      <c r="A4268" s="349" t="s">
        <v>251</v>
      </c>
      <c r="B4268" s="350" t="s">
        <v>1560</v>
      </c>
      <c r="C4268" s="349" t="s">
        <v>200</v>
      </c>
      <c r="D4268" s="349" t="s">
        <v>1561</v>
      </c>
      <c r="E4268" s="459" t="s">
        <v>254</v>
      </c>
      <c r="F4268" s="459"/>
      <c r="G4268" s="351" t="s">
        <v>201</v>
      </c>
      <c r="H4268" s="352">
        <v>0.14399999999999999</v>
      </c>
      <c r="I4268" s="353">
        <v>27.11</v>
      </c>
      <c r="J4268" s="353">
        <v>3.9</v>
      </c>
    </row>
    <row r="4269" spans="1:10" ht="25" x14ac:dyDescent="0.35">
      <c r="A4269" s="356" t="s">
        <v>260</v>
      </c>
      <c r="B4269" s="357" t="s">
        <v>3117</v>
      </c>
      <c r="C4269" s="356" t="s">
        <v>1803</v>
      </c>
      <c r="D4269" s="356" t="s">
        <v>3118</v>
      </c>
      <c r="E4269" s="475" t="s">
        <v>263</v>
      </c>
      <c r="F4269" s="475"/>
      <c r="G4269" s="358" t="s">
        <v>1834</v>
      </c>
      <c r="H4269" s="359">
        <v>1</v>
      </c>
      <c r="I4269" s="360">
        <v>2.5499999999999998</v>
      </c>
      <c r="J4269" s="360">
        <v>2.5499999999999998</v>
      </c>
    </row>
    <row r="4270" spans="1:10" x14ac:dyDescent="0.35">
      <c r="A4270" s="354"/>
      <c r="B4270" s="354"/>
      <c r="C4270" s="354"/>
      <c r="D4270" s="354"/>
      <c r="E4270" s="354" t="s">
        <v>275</v>
      </c>
      <c r="F4270" s="355">
        <v>6.14</v>
      </c>
      <c r="G4270" s="354" t="s">
        <v>276</v>
      </c>
      <c r="H4270" s="355">
        <v>0</v>
      </c>
      <c r="I4270" s="354" t="s">
        <v>277</v>
      </c>
      <c r="J4270" s="355">
        <v>6.14</v>
      </c>
    </row>
    <row r="4271" spans="1:10" ht="14.5" customHeight="1" x14ac:dyDescent="0.35">
      <c r="A4271" s="354"/>
      <c r="B4271" s="354"/>
      <c r="C4271" s="354"/>
      <c r="D4271" s="354"/>
      <c r="E4271" s="354" t="s">
        <v>278</v>
      </c>
      <c r="F4271" s="355">
        <v>2.38</v>
      </c>
      <c r="G4271" s="354"/>
      <c r="H4271" s="460" t="s">
        <v>279</v>
      </c>
      <c r="I4271" s="460"/>
      <c r="J4271" s="355">
        <v>13.83</v>
      </c>
    </row>
    <row r="4272" spans="1:10" ht="15" thickBot="1" x14ac:dyDescent="0.4">
      <c r="A4272" s="333"/>
      <c r="B4272" s="333"/>
      <c r="C4272" s="333"/>
      <c r="D4272" s="333"/>
      <c r="E4272" s="333"/>
      <c r="F4272" s="333"/>
      <c r="G4272" s="333"/>
      <c r="H4272" s="335"/>
      <c r="I4272" s="333"/>
      <c r="J4272" s="334"/>
    </row>
    <row r="4273" spans="1:10" ht="15" thickTop="1" x14ac:dyDescent="0.35">
      <c r="A4273" s="332"/>
      <c r="B4273" s="332"/>
      <c r="C4273" s="332"/>
      <c r="D4273" s="332"/>
      <c r="E4273" s="332"/>
      <c r="F4273" s="332"/>
      <c r="G4273" s="332"/>
      <c r="H4273" s="332"/>
      <c r="I4273" s="332"/>
      <c r="J4273" s="332"/>
    </row>
    <row r="4274" spans="1:10" x14ac:dyDescent="0.35">
      <c r="A4274" s="298" t="s">
        <v>1521</v>
      </c>
      <c r="B4274" s="300" t="s">
        <v>3</v>
      </c>
      <c r="C4274" s="298" t="s">
        <v>4</v>
      </c>
      <c r="D4274" s="298" t="s">
        <v>5</v>
      </c>
      <c r="E4274" s="461" t="s">
        <v>249</v>
      </c>
      <c r="F4274" s="461"/>
      <c r="G4274" s="299" t="s">
        <v>6</v>
      </c>
      <c r="H4274" s="300" t="s">
        <v>7</v>
      </c>
      <c r="I4274" s="300" t="s">
        <v>8</v>
      </c>
      <c r="J4274" s="300" t="s">
        <v>10</v>
      </c>
    </row>
    <row r="4275" spans="1:10" ht="37.5" x14ac:dyDescent="0.35">
      <c r="A4275" s="301" t="s">
        <v>246</v>
      </c>
      <c r="B4275" s="303" t="s">
        <v>1522</v>
      </c>
      <c r="C4275" s="301" t="s">
        <v>214</v>
      </c>
      <c r="D4275" s="301" t="s">
        <v>1523</v>
      </c>
      <c r="E4275" s="462" t="s">
        <v>2376</v>
      </c>
      <c r="F4275" s="462"/>
      <c r="G4275" s="302" t="s">
        <v>226</v>
      </c>
      <c r="H4275" s="305">
        <v>1</v>
      </c>
      <c r="I4275" s="304">
        <v>23.5</v>
      </c>
      <c r="J4275" s="304">
        <v>23.5</v>
      </c>
    </row>
    <row r="4276" spans="1:10" ht="25" x14ac:dyDescent="0.35">
      <c r="A4276" s="306" t="s">
        <v>251</v>
      </c>
      <c r="B4276" s="308" t="s">
        <v>256</v>
      </c>
      <c r="C4276" s="306" t="s">
        <v>200</v>
      </c>
      <c r="D4276" s="306" t="s">
        <v>247</v>
      </c>
      <c r="E4276" s="465" t="s">
        <v>254</v>
      </c>
      <c r="F4276" s="465"/>
      <c r="G4276" s="307" t="s">
        <v>201</v>
      </c>
      <c r="H4276" s="310">
        <v>0.35</v>
      </c>
      <c r="I4276" s="309">
        <v>25.81</v>
      </c>
      <c r="J4276" s="309">
        <v>9.0299999999999994</v>
      </c>
    </row>
    <row r="4277" spans="1:10" ht="25" x14ac:dyDescent="0.35">
      <c r="A4277" s="306" t="s">
        <v>251</v>
      </c>
      <c r="B4277" s="308" t="s">
        <v>1558</v>
      </c>
      <c r="C4277" s="306" t="s">
        <v>200</v>
      </c>
      <c r="D4277" s="306" t="s">
        <v>1559</v>
      </c>
      <c r="E4277" s="465" t="s">
        <v>254</v>
      </c>
      <c r="F4277" s="465"/>
      <c r="G4277" s="307" t="s">
        <v>201</v>
      </c>
      <c r="H4277" s="310">
        <v>0.35</v>
      </c>
      <c r="I4277" s="309">
        <v>34.78</v>
      </c>
      <c r="J4277" s="309">
        <v>12.17</v>
      </c>
    </row>
    <row r="4278" spans="1:10" ht="25" x14ac:dyDescent="0.35">
      <c r="A4278" s="311" t="s">
        <v>260</v>
      </c>
      <c r="B4278" s="313" t="s">
        <v>2566</v>
      </c>
      <c r="C4278" s="311" t="s">
        <v>1803</v>
      </c>
      <c r="D4278" s="311" t="s">
        <v>2567</v>
      </c>
      <c r="E4278" s="463" t="s">
        <v>263</v>
      </c>
      <c r="F4278" s="463"/>
      <c r="G4278" s="312" t="s">
        <v>1834</v>
      </c>
      <c r="H4278" s="315">
        <v>1</v>
      </c>
      <c r="I4278" s="314">
        <v>2.2999999999999998</v>
      </c>
      <c r="J4278" s="314">
        <v>2.2999999999999998</v>
      </c>
    </row>
    <row r="4279" spans="1:10" x14ac:dyDescent="0.35">
      <c r="A4279" s="316"/>
      <c r="B4279" s="316"/>
      <c r="C4279" s="316"/>
      <c r="D4279" s="316"/>
      <c r="E4279" s="316" t="s">
        <v>275</v>
      </c>
      <c r="F4279" s="317">
        <v>14.54</v>
      </c>
      <c r="G4279" s="316" t="s">
        <v>276</v>
      </c>
      <c r="H4279" s="317">
        <v>0</v>
      </c>
      <c r="I4279" s="316" t="s">
        <v>277</v>
      </c>
      <c r="J4279" s="317">
        <v>14.54</v>
      </c>
    </row>
    <row r="4280" spans="1:10" x14ac:dyDescent="0.35">
      <c r="A4280" s="316"/>
      <c r="B4280" s="316"/>
      <c r="C4280" s="316"/>
      <c r="D4280" s="316"/>
      <c r="E4280" s="316" t="s">
        <v>278</v>
      </c>
      <c r="F4280" s="317">
        <v>4.8899999999999997</v>
      </c>
      <c r="G4280" s="316"/>
      <c r="H4280" s="464" t="s">
        <v>279</v>
      </c>
      <c r="I4280" s="464"/>
      <c r="J4280" s="317">
        <v>28.39</v>
      </c>
    </row>
    <row r="4281" spans="1:10" ht="15" thickBot="1" x14ac:dyDescent="0.4">
      <c r="A4281" s="333"/>
      <c r="B4281" s="333"/>
      <c r="C4281" s="333"/>
      <c r="D4281" s="333"/>
      <c r="E4281" s="333"/>
      <c r="F4281" s="333"/>
      <c r="G4281" s="333"/>
      <c r="H4281" s="335"/>
      <c r="I4281" s="333"/>
      <c r="J4281" s="334"/>
    </row>
    <row r="4282" spans="1:10" ht="15" thickTop="1" x14ac:dyDescent="0.35">
      <c r="A4282" s="332"/>
      <c r="B4282" s="332"/>
      <c r="C4282" s="332"/>
      <c r="D4282" s="332"/>
      <c r="E4282" s="332"/>
      <c r="F4282" s="332"/>
      <c r="G4282" s="332"/>
      <c r="H4282" s="332"/>
      <c r="I4282" s="332"/>
      <c r="J4282" s="332"/>
    </row>
    <row r="4283" spans="1:10" x14ac:dyDescent="0.35">
      <c r="A4283" s="298" t="s">
        <v>1524</v>
      </c>
      <c r="B4283" s="300" t="s">
        <v>3</v>
      </c>
      <c r="C4283" s="298" t="s">
        <v>4</v>
      </c>
      <c r="D4283" s="298" t="s">
        <v>5</v>
      </c>
      <c r="E4283" s="461" t="s">
        <v>249</v>
      </c>
      <c r="F4283" s="461"/>
      <c r="G4283" s="299" t="s">
        <v>6</v>
      </c>
      <c r="H4283" s="300" t="s">
        <v>7</v>
      </c>
      <c r="I4283" s="300" t="s">
        <v>8</v>
      </c>
      <c r="J4283" s="300" t="s">
        <v>10</v>
      </c>
    </row>
    <row r="4284" spans="1:10" ht="50" x14ac:dyDescent="0.35">
      <c r="A4284" s="301" t="s">
        <v>246</v>
      </c>
      <c r="B4284" s="303" t="s">
        <v>1315</v>
      </c>
      <c r="C4284" s="301" t="s">
        <v>200</v>
      </c>
      <c r="D4284" s="301" t="s">
        <v>1316</v>
      </c>
      <c r="E4284" s="462" t="s">
        <v>1623</v>
      </c>
      <c r="F4284" s="462"/>
      <c r="G4284" s="302" t="s">
        <v>208</v>
      </c>
      <c r="H4284" s="305">
        <v>1</v>
      </c>
      <c r="I4284" s="304">
        <v>26.02</v>
      </c>
      <c r="J4284" s="304">
        <v>26.02</v>
      </c>
    </row>
    <row r="4285" spans="1:10" ht="25" x14ac:dyDescent="0.35">
      <c r="A4285" s="306" t="s">
        <v>251</v>
      </c>
      <c r="B4285" s="308" t="s">
        <v>1558</v>
      </c>
      <c r="C4285" s="306" t="s">
        <v>200</v>
      </c>
      <c r="D4285" s="306" t="s">
        <v>1559</v>
      </c>
      <c r="E4285" s="465" t="s">
        <v>254</v>
      </c>
      <c r="F4285" s="465"/>
      <c r="G4285" s="307" t="s">
        <v>201</v>
      </c>
      <c r="H4285" s="310">
        <v>0.105</v>
      </c>
      <c r="I4285" s="309">
        <v>34.78</v>
      </c>
      <c r="J4285" s="309">
        <v>3.65</v>
      </c>
    </row>
    <row r="4286" spans="1:10" ht="25" x14ac:dyDescent="0.35">
      <c r="A4286" s="306" t="s">
        <v>251</v>
      </c>
      <c r="B4286" s="308" t="s">
        <v>1560</v>
      </c>
      <c r="C4286" s="306" t="s">
        <v>200</v>
      </c>
      <c r="D4286" s="306" t="s">
        <v>1561</v>
      </c>
      <c r="E4286" s="465" t="s">
        <v>254</v>
      </c>
      <c r="F4286" s="465"/>
      <c r="G4286" s="307" t="s">
        <v>201</v>
      </c>
      <c r="H4286" s="310">
        <v>0.105</v>
      </c>
      <c r="I4286" s="309">
        <v>27.11</v>
      </c>
      <c r="J4286" s="309">
        <v>2.84</v>
      </c>
    </row>
    <row r="4287" spans="1:10" ht="75" x14ac:dyDescent="0.35">
      <c r="A4287" s="306" t="s">
        <v>251</v>
      </c>
      <c r="B4287" s="308" t="s">
        <v>2451</v>
      </c>
      <c r="C4287" s="306" t="s">
        <v>200</v>
      </c>
      <c r="D4287" s="306" t="s">
        <v>2452</v>
      </c>
      <c r="E4287" s="465" t="s">
        <v>2453</v>
      </c>
      <c r="F4287" s="465"/>
      <c r="G4287" s="307" t="s">
        <v>208</v>
      </c>
      <c r="H4287" s="310">
        <v>1</v>
      </c>
      <c r="I4287" s="309">
        <v>11.09</v>
      </c>
      <c r="J4287" s="309">
        <v>11.09</v>
      </c>
    </row>
    <row r="4288" spans="1:10" ht="37.5" x14ac:dyDescent="0.35">
      <c r="A4288" s="311" t="s">
        <v>260</v>
      </c>
      <c r="B4288" s="313" t="s">
        <v>2454</v>
      </c>
      <c r="C4288" s="311" t="s">
        <v>200</v>
      </c>
      <c r="D4288" s="311" t="s">
        <v>2455</v>
      </c>
      <c r="E4288" s="463" t="s">
        <v>263</v>
      </c>
      <c r="F4288" s="463"/>
      <c r="G4288" s="312" t="s">
        <v>208</v>
      </c>
      <c r="H4288" s="315">
        <v>1.1000000000000001</v>
      </c>
      <c r="I4288" s="314">
        <v>7.68</v>
      </c>
      <c r="J4288" s="314">
        <v>8.4480000000000004</v>
      </c>
    </row>
    <row r="4289" spans="1:10" x14ac:dyDescent="0.35">
      <c r="A4289" s="316"/>
      <c r="B4289" s="316"/>
      <c r="C4289" s="316"/>
      <c r="D4289" s="316"/>
      <c r="E4289" s="316" t="s">
        <v>275</v>
      </c>
      <c r="F4289" s="317">
        <v>10.51</v>
      </c>
      <c r="G4289" s="316" t="s">
        <v>276</v>
      </c>
      <c r="H4289" s="317">
        <v>0</v>
      </c>
      <c r="I4289" s="316" t="s">
        <v>277</v>
      </c>
      <c r="J4289" s="317">
        <v>10.51</v>
      </c>
    </row>
    <row r="4290" spans="1:10" x14ac:dyDescent="0.35">
      <c r="A4290" s="316"/>
      <c r="B4290" s="316"/>
      <c r="C4290" s="316"/>
      <c r="D4290" s="316"/>
      <c r="E4290" s="316" t="s">
        <v>278</v>
      </c>
      <c r="F4290" s="317">
        <v>5.41</v>
      </c>
      <c r="G4290" s="316"/>
      <c r="H4290" s="464" t="s">
        <v>279</v>
      </c>
      <c r="I4290" s="464"/>
      <c r="J4290" s="317">
        <v>31.43</v>
      </c>
    </row>
    <row r="4291" spans="1:10" ht="15" thickBot="1" x14ac:dyDescent="0.4">
      <c r="A4291" s="333"/>
      <c r="B4291" s="333"/>
      <c r="C4291" s="333"/>
      <c r="D4291" s="333"/>
      <c r="E4291" s="333"/>
      <c r="F4291" s="333"/>
      <c r="G4291" s="333"/>
      <c r="H4291" s="335"/>
      <c r="I4291" s="333"/>
      <c r="J4291" s="334"/>
    </row>
    <row r="4292" spans="1:10" ht="15" thickTop="1" x14ac:dyDescent="0.35">
      <c r="A4292" s="332"/>
      <c r="B4292" s="332"/>
      <c r="C4292" s="332"/>
      <c r="D4292" s="332"/>
      <c r="E4292" s="332"/>
      <c r="F4292" s="332"/>
      <c r="G4292" s="332"/>
      <c r="H4292" s="332"/>
      <c r="I4292" s="332"/>
      <c r="J4292" s="332"/>
    </row>
    <row r="4293" spans="1:10" x14ac:dyDescent="0.35">
      <c r="A4293" s="298" t="s">
        <v>1525</v>
      </c>
      <c r="B4293" s="300" t="s">
        <v>3</v>
      </c>
      <c r="C4293" s="298" t="s">
        <v>4</v>
      </c>
      <c r="D4293" s="298" t="s">
        <v>5</v>
      </c>
      <c r="E4293" s="461" t="s">
        <v>249</v>
      </c>
      <c r="F4293" s="461"/>
      <c r="G4293" s="299" t="s">
        <v>6</v>
      </c>
      <c r="H4293" s="300" t="s">
        <v>7</v>
      </c>
      <c r="I4293" s="300" t="s">
        <v>8</v>
      </c>
      <c r="J4293" s="300" t="s">
        <v>10</v>
      </c>
    </row>
    <row r="4294" spans="1:10" ht="50" x14ac:dyDescent="0.35">
      <c r="A4294" s="301" t="s">
        <v>246</v>
      </c>
      <c r="B4294" s="303" t="s">
        <v>1318</v>
      </c>
      <c r="C4294" s="301" t="s">
        <v>200</v>
      </c>
      <c r="D4294" s="301" t="s">
        <v>1319</v>
      </c>
      <c r="E4294" s="462" t="s">
        <v>1623</v>
      </c>
      <c r="F4294" s="462"/>
      <c r="G4294" s="302" t="s">
        <v>208</v>
      </c>
      <c r="H4294" s="305">
        <v>1</v>
      </c>
      <c r="I4294" s="304">
        <v>21.09</v>
      </c>
      <c r="J4294" s="304">
        <v>21.09</v>
      </c>
    </row>
    <row r="4295" spans="1:10" ht="25" x14ac:dyDescent="0.35">
      <c r="A4295" s="306" t="s">
        <v>251</v>
      </c>
      <c r="B4295" s="308" t="s">
        <v>1558</v>
      </c>
      <c r="C4295" s="306" t="s">
        <v>200</v>
      </c>
      <c r="D4295" s="306" t="s">
        <v>1559</v>
      </c>
      <c r="E4295" s="465" t="s">
        <v>254</v>
      </c>
      <c r="F4295" s="465"/>
      <c r="G4295" s="307" t="s">
        <v>201</v>
      </c>
      <c r="H4295" s="310">
        <v>9.0999999999999998E-2</v>
      </c>
      <c r="I4295" s="309">
        <v>34.78</v>
      </c>
      <c r="J4295" s="309">
        <v>3.16</v>
      </c>
    </row>
    <row r="4296" spans="1:10" ht="75" x14ac:dyDescent="0.35">
      <c r="A4296" s="306" t="s">
        <v>251</v>
      </c>
      <c r="B4296" s="308" t="s">
        <v>2451</v>
      </c>
      <c r="C4296" s="306" t="s">
        <v>200</v>
      </c>
      <c r="D4296" s="306" t="s">
        <v>2452</v>
      </c>
      <c r="E4296" s="465" t="s">
        <v>2453</v>
      </c>
      <c r="F4296" s="465"/>
      <c r="G4296" s="307" t="s">
        <v>208</v>
      </c>
      <c r="H4296" s="310">
        <v>1</v>
      </c>
      <c r="I4296" s="309">
        <v>11.09</v>
      </c>
      <c r="J4296" s="309">
        <v>11.09</v>
      </c>
    </row>
    <row r="4297" spans="1:10" ht="25" x14ac:dyDescent="0.35">
      <c r="A4297" s="306" t="s">
        <v>251</v>
      </c>
      <c r="B4297" s="308" t="s">
        <v>1560</v>
      </c>
      <c r="C4297" s="306" t="s">
        <v>200</v>
      </c>
      <c r="D4297" s="306" t="s">
        <v>1561</v>
      </c>
      <c r="E4297" s="465" t="s">
        <v>254</v>
      </c>
      <c r="F4297" s="465"/>
      <c r="G4297" s="307" t="s">
        <v>201</v>
      </c>
      <c r="H4297" s="310">
        <v>9.0999999999999998E-2</v>
      </c>
      <c r="I4297" s="309">
        <v>27.11</v>
      </c>
      <c r="J4297" s="309">
        <v>2.46</v>
      </c>
    </row>
    <row r="4298" spans="1:10" ht="37.5" x14ac:dyDescent="0.35">
      <c r="A4298" s="311" t="s">
        <v>260</v>
      </c>
      <c r="B4298" s="313" t="s">
        <v>2456</v>
      </c>
      <c r="C4298" s="311" t="s">
        <v>200</v>
      </c>
      <c r="D4298" s="311" t="s">
        <v>2457</v>
      </c>
      <c r="E4298" s="463" t="s">
        <v>263</v>
      </c>
      <c r="F4298" s="463"/>
      <c r="G4298" s="312" t="s">
        <v>208</v>
      </c>
      <c r="H4298" s="315">
        <v>1.1000000000000001</v>
      </c>
      <c r="I4298" s="314">
        <v>3.99</v>
      </c>
      <c r="J4298" s="314">
        <v>4.3890000000000002</v>
      </c>
    </row>
    <row r="4299" spans="1:10" x14ac:dyDescent="0.35">
      <c r="A4299" s="316"/>
      <c r="B4299" s="316"/>
      <c r="C4299" s="316"/>
      <c r="D4299" s="316"/>
      <c r="E4299" s="316" t="s">
        <v>275</v>
      </c>
      <c r="F4299" s="317">
        <v>9.92</v>
      </c>
      <c r="G4299" s="316" t="s">
        <v>276</v>
      </c>
      <c r="H4299" s="317">
        <v>0</v>
      </c>
      <c r="I4299" s="316" t="s">
        <v>277</v>
      </c>
      <c r="J4299" s="317">
        <v>9.92</v>
      </c>
    </row>
    <row r="4300" spans="1:10" x14ac:dyDescent="0.35">
      <c r="A4300" s="316"/>
      <c r="B4300" s="316"/>
      <c r="C4300" s="316"/>
      <c r="D4300" s="316"/>
      <c r="E4300" s="316" t="s">
        <v>278</v>
      </c>
      <c r="F4300" s="317">
        <v>4.38</v>
      </c>
      <c r="G4300" s="316"/>
      <c r="H4300" s="464" t="s">
        <v>279</v>
      </c>
      <c r="I4300" s="464"/>
      <c r="J4300" s="317">
        <v>25.47</v>
      </c>
    </row>
    <row r="4301" spans="1:10" ht="15" thickBot="1" x14ac:dyDescent="0.4">
      <c r="A4301" s="333"/>
      <c r="B4301" s="333"/>
      <c r="C4301" s="333"/>
      <c r="D4301" s="333"/>
      <c r="E4301" s="333"/>
      <c r="F4301" s="333"/>
      <c r="G4301" s="333"/>
      <c r="H4301" s="335"/>
      <c r="I4301" s="333"/>
      <c r="J4301" s="334"/>
    </row>
    <row r="4302" spans="1:10" ht="15" thickTop="1" x14ac:dyDescent="0.35">
      <c r="A4302" s="332"/>
      <c r="B4302" s="332"/>
      <c r="C4302" s="332"/>
      <c r="D4302" s="332"/>
      <c r="E4302" s="332"/>
      <c r="F4302" s="332"/>
      <c r="G4302" s="332"/>
      <c r="H4302" s="332"/>
      <c r="I4302" s="332"/>
      <c r="J4302" s="332"/>
    </row>
    <row r="4303" spans="1:10" x14ac:dyDescent="0.35">
      <c r="A4303" s="298" t="s">
        <v>1526</v>
      </c>
      <c r="B4303" s="300" t="s">
        <v>3</v>
      </c>
      <c r="C4303" s="298" t="s">
        <v>4</v>
      </c>
      <c r="D4303" s="298" t="s">
        <v>5</v>
      </c>
      <c r="E4303" s="461" t="s">
        <v>249</v>
      </c>
      <c r="F4303" s="461"/>
      <c r="G4303" s="299" t="s">
        <v>6</v>
      </c>
      <c r="H4303" s="300" t="s">
        <v>7</v>
      </c>
      <c r="I4303" s="300" t="s">
        <v>8</v>
      </c>
      <c r="J4303" s="300" t="s">
        <v>10</v>
      </c>
    </row>
    <row r="4304" spans="1:10" ht="50" x14ac:dyDescent="0.35">
      <c r="A4304" s="301" t="s">
        <v>246</v>
      </c>
      <c r="B4304" s="303" t="s">
        <v>1321</v>
      </c>
      <c r="C4304" s="301" t="s">
        <v>200</v>
      </c>
      <c r="D4304" s="301" t="s">
        <v>1322</v>
      </c>
      <c r="E4304" s="462" t="s">
        <v>2377</v>
      </c>
      <c r="F4304" s="462"/>
      <c r="G4304" s="302" t="s">
        <v>208</v>
      </c>
      <c r="H4304" s="305">
        <v>1</v>
      </c>
      <c r="I4304" s="304">
        <v>19.46</v>
      </c>
      <c r="J4304" s="304">
        <v>19.46</v>
      </c>
    </row>
    <row r="4305" spans="1:10" ht="25" x14ac:dyDescent="0.35">
      <c r="A4305" s="306" t="s">
        <v>251</v>
      </c>
      <c r="B4305" s="308" t="s">
        <v>1558</v>
      </c>
      <c r="C4305" s="306" t="s">
        <v>200</v>
      </c>
      <c r="D4305" s="306" t="s">
        <v>1559</v>
      </c>
      <c r="E4305" s="465" t="s">
        <v>254</v>
      </c>
      <c r="F4305" s="465"/>
      <c r="G4305" s="307" t="s">
        <v>201</v>
      </c>
      <c r="H4305" s="310">
        <v>0.11219999999999999</v>
      </c>
      <c r="I4305" s="309">
        <v>34.78</v>
      </c>
      <c r="J4305" s="309">
        <v>3.9</v>
      </c>
    </row>
    <row r="4306" spans="1:10" ht="25" x14ac:dyDescent="0.35">
      <c r="A4306" s="306" t="s">
        <v>251</v>
      </c>
      <c r="B4306" s="308" t="s">
        <v>1560</v>
      </c>
      <c r="C4306" s="306" t="s">
        <v>200</v>
      </c>
      <c r="D4306" s="306" t="s">
        <v>1561</v>
      </c>
      <c r="E4306" s="465" t="s">
        <v>254</v>
      </c>
      <c r="F4306" s="465"/>
      <c r="G4306" s="307" t="s">
        <v>201</v>
      </c>
      <c r="H4306" s="310">
        <v>0.11219999999999999</v>
      </c>
      <c r="I4306" s="309">
        <v>27.11</v>
      </c>
      <c r="J4306" s="309">
        <v>3.04</v>
      </c>
    </row>
    <row r="4307" spans="1:10" ht="25" x14ac:dyDescent="0.35">
      <c r="A4307" s="311" t="s">
        <v>260</v>
      </c>
      <c r="B4307" s="313" t="s">
        <v>2458</v>
      </c>
      <c r="C4307" s="311" t="s">
        <v>200</v>
      </c>
      <c r="D4307" s="311" t="s">
        <v>2459</v>
      </c>
      <c r="E4307" s="463" t="s">
        <v>263</v>
      </c>
      <c r="F4307" s="463"/>
      <c r="G4307" s="312" t="s">
        <v>208</v>
      </c>
      <c r="H4307" s="315">
        <v>1.1000000000000001</v>
      </c>
      <c r="I4307" s="314">
        <v>11.39</v>
      </c>
      <c r="J4307" s="314">
        <v>12.529</v>
      </c>
    </row>
    <row r="4308" spans="1:10" x14ac:dyDescent="0.35">
      <c r="A4308" s="316"/>
      <c r="B4308" s="316"/>
      <c r="C4308" s="316"/>
      <c r="D4308" s="316"/>
      <c r="E4308" s="316" t="s">
        <v>275</v>
      </c>
      <c r="F4308" s="317">
        <v>4.78</v>
      </c>
      <c r="G4308" s="316" t="s">
        <v>276</v>
      </c>
      <c r="H4308" s="317">
        <v>0</v>
      </c>
      <c r="I4308" s="316" t="s">
        <v>277</v>
      </c>
      <c r="J4308" s="317">
        <v>4.78</v>
      </c>
    </row>
    <row r="4309" spans="1:10" x14ac:dyDescent="0.35">
      <c r="A4309" s="316"/>
      <c r="B4309" s="316"/>
      <c r="C4309" s="316"/>
      <c r="D4309" s="316"/>
      <c r="E4309" s="316" t="s">
        <v>278</v>
      </c>
      <c r="F4309" s="317">
        <v>4.04</v>
      </c>
      <c r="G4309" s="316"/>
      <c r="H4309" s="464" t="s">
        <v>279</v>
      </c>
      <c r="I4309" s="464"/>
      <c r="J4309" s="317">
        <v>23.5</v>
      </c>
    </row>
    <row r="4310" spans="1:10" ht="15" thickBot="1" x14ac:dyDescent="0.4">
      <c r="A4310" s="333"/>
      <c r="B4310" s="333"/>
      <c r="C4310" s="333"/>
      <c r="D4310" s="333"/>
      <c r="E4310" s="333"/>
      <c r="F4310" s="333"/>
      <c r="G4310" s="333"/>
      <c r="H4310" s="335"/>
      <c r="I4310" s="333"/>
      <c r="J4310" s="334"/>
    </row>
    <row r="4311" spans="1:10" ht="15" thickTop="1" x14ac:dyDescent="0.35">
      <c r="A4311" s="332"/>
      <c r="B4311" s="332"/>
      <c r="C4311" s="332"/>
      <c r="D4311" s="332"/>
      <c r="E4311" s="332"/>
      <c r="F4311" s="332"/>
      <c r="G4311" s="332"/>
      <c r="H4311" s="332"/>
      <c r="I4311" s="332"/>
      <c r="J4311" s="332"/>
    </row>
    <row r="4312" spans="1:10" x14ac:dyDescent="0.35">
      <c r="A4312" s="298" t="s">
        <v>1527</v>
      </c>
      <c r="B4312" s="300" t="s">
        <v>3</v>
      </c>
      <c r="C4312" s="298" t="s">
        <v>4</v>
      </c>
      <c r="D4312" s="298" t="s">
        <v>5</v>
      </c>
      <c r="E4312" s="461" t="s">
        <v>249</v>
      </c>
      <c r="F4312" s="461"/>
      <c r="G4312" s="299" t="s">
        <v>6</v>
      </c>
      <c r="H4312" s="300" t="s">
        <v>7</v>
      </c>
      <c r="I4312" s="300" t="s">
        <v>8</v>
      </c>
      <c r="J4312" s="300" t="s">
        <v>10</v>
      </c>
    </row>
    <row r="4313" spans="1:10" ht="37.5" x14ac:dyDescent="0.35">
      <c r="A4313" s="301" t="s">
        <v>246</v>
      </c>
      <c r="B4313" s="303" t="s">
        <v>1324</v>
      </c>
      <c r="C4313" s="301" t="s">
        <v>200</v>
      </c>
      <c r="D4313" s="301" t="s">
        <v>1325</v>
      </c>
      <c r="E4313" s="462" t="s">
        <v>1623</v>
      </c>
      <c r="F4313" s="462"/>
      <c r="G4313" s="302" t="s">
        <v>208</v>
      </c>
      <c r="H4313" s="305">
        <v>1</v>
      </c>
      <c r="I4313" s="304">
        <v>20.55</v>
      </c>
      <c r="J4313" s="304">
        <v>20.55</v>
      </c>
    </row>
    <row r="4314" spans="1:10" ht="25" x14ac:dyDescent="0.35">
      <c r="A4314" s="306" t="s">
        <v>251</v>
      </c>
      <c r="B4314" s="308" t="s">
        <v>1558</v>
      </c>
      <c r="C4314" s="306" t="s">
        <v>200</v>
      </c>
      <c r="D4314" s="306" t="s">
        <v>1559</v>
      </c>
      <c r="E4314" s="465" t="s">
        <v>254</v>
      </c>
      <c r="F4314" s="465"/>
      <c r="G4314" s="307" t="s">
        <v>201</v>
      </c>
      <c r="H4314" s="310">
        <v>0.16200000000000001</v>
      </c>
      <c r="I4314" s="309">
        <v>34.78</v>
      </c>
      <c r="J4314" s="309">
        <v>5.63</v>
      </c>
    </row>
    <row r="4315" spans="1:10" ht="25" x14ac:dyDescent="0.35">
      <c r="A4315" s="306" t="s">
        <v>251</v>
      </c>
      <c r="B4315" s="308" t="s">
        <v>1560</v>
      </c>
      <c r="C4315" s="306" t="s">
        <v>200</v>
      </c>
      <c r="D4315" s="306" t="s">
        <v>1561</v>
      </c>
      <c r="E4315" s="465" t="s">
        <v>254</v>
      </c>
      <c r="F4315" s="465"/>
      <c r="G4315" s="307" t="s">
        <v>201</v>
      </c>
      <c r="H4315" s="310">
        <v>0.16200000000000001</v>
      </c>
      <c r="I4315" s="309">
        <v>27.11</v>
      </c>
      <c r="J4315" s="309">
        <v>4.3899999999999997</v>
      </c>
    </row>
    <row r="4316" spans="1:10" ht="25" x14ac:dyDescent="0.35">
      <c r="A4316" s="311" t="s">
        <v>260</v>
      </c>
      <c r="B4316" s="313" t="s">
        <v>2460</v>
      </c>
      <c r="C4316" s="311" t="s">
        <v>200</v>
      </c>
      <c r="D4316" s="311" t="s">
        <v>2461</v>
      </c>
      <c r="E4316" s="463" t="s">
        <v>263</v>
      </c>
      <c r="F4316" s="463"/>
      <c r="G4316" s="312" t="s">
        <v>208</v>
      </c>
      <c r="H4316" s="315">
        <v>1.0169999999999999</v>
      </c>
      <c r="I4316" s="314">
        <v>10.36</v>
      </c>
      <c r="J4316" s="314">
        <v>10.53612</v>
      </c>
    </row>
    <row r="4317" spans="1:10" x14ac:dyDescent="0.35">
      <c r="A4317" s="316"/>
      <c r="B4317" s="316"/>
      <c r="C4317" s="316"/>
      <c r="D4317" s="316"/>
      <c r="E4317" s="316" t="s">
        <v>275</v>
      </c>
      <c r="F4317" s="317">
        <v>6.91</v>
      </c>
      <c r="G4317" s="316" t="s">
        <v>276</v>
      </c>
      <c r="H4317" s="317">
        <v>0</v>
      </c>
      <c r="I4317" s="316" t="s">
        <v>277</v>
      </c>
      <c r="J4317" s="317">
        <v>6.91</v>
      </c>
    </row>
    <row r="4318" spans="1:10" x14ac:dyDescent="0.35">
      <c r="A4318" s="316"/>
      <c r="B4318" s="316"/>
      <c r="C4318" s="316"/>
      <c r="D4318" s="316"/>
      <c r="E4318" s="316" t="s">
        <v>278</v>
      </c>
      <c r="F4318" s="317">
        <v>4.2699999999999996</v>
      </c>
      <c r="G4318" s="316"/>
      <c r="H4318" s="464" t="s">
        <v>279</v>
      </c>
      <c r="I4318" s="464"/>
      <c r="J4318" s="317">
        <v>24.82</v>
      </c>
    </row>
    <row r="4319" spans="1:10" ht="15" thickBot="1" x14ac:dyDescent="0.4">
      <c r="A4319" s="333"/>
      <c r="B4319" s="333"/>
      <c r="C4319" s="333"/>
      <c r="D4319" s="333"/>
      <c r="E4319" s="333"/>
      <c r="F4319" s="333"/>
      <c r="G4319" s="333"/>
      <c r="H4319" s="335"/>
      <c r="I4319" s="333"/>
      <c r="J4319" s="334"/>
    </row>
    <row r="4320" spans="1:10" ht="15" thickTop="1" x14ac:dyDescent="0.35">
      <c r="A4320" s="332"/>
      <c r="B4320" s="332"/>
      <c r="C4320" s="332"/>
      <c r="D4320" s="332"/>
      <c r="E4320" s="332"/>
      <c r="F4320" s="332"/>
      <c r="G4320" s="332"/>
      <c r="H4320" s="332"/>
      <c r="I4320" s="332"/>
      <c r="J4320" s="332"/>
    </row>
    <row r="4321" spans="1:10" x14ac:dyDescent="0.35">
      <c r="A4321" s="341" t="s">
        <v>1528</v>
      </c>
      <c r="B4321" s="342" t="s">
        <v>3</v>
      </c>
      <c r="C4321" s="341" t="s">
        <v>4</v>
      </c>
      <c r="D4321" s="341" t="s">
        <v>5</v>
      </c>
      <c r="E4321" s="457" t="s">
        <v>249</v>
      </c>
      <c r="F4321" s="457"/>
      <c r="G4321" s="343" t="s">
        <v>6</v>
      </c>
      <c r="H4321" s="342" t="s">
        <v>7</v>
      </c>
      <c r="I4321" s="342" t="s">
        <v>8</v>
      </c>
      <c r="J4321" s="342" t="s">
        <v>10</v>
      </c>
    </row>
    <row r="4322" spans="1:10" ht="14.5" customHeight="1" x14ac:dyDescent="0.35">
      <c r="A4322" s="344" t="s">
        <v>246</v>
      </c>
      <c r="B4322" s="345" t="s">
        <v>1529</v>
      </c>
      <c r="C4322" s="344" t="s">
        <v>214</v>
      </c>
      <c r="D4322" s="344" t="s">
        <v>1530</v>
      </c>
      <c r="E4322" s="458" t="s">
        <v>2376</v>
      </c>
      <c r="F4322" s="458"/>
      <c r="G4322" s="346" t="s">
        <v>226</v>
      </c>
      <c r="H4322" s="347">
        <v>1</v>
      </c>
      <c r="I4322" s="348">
        <v>23.17</v>
      </c>
      <c r="J4322" s="348">
        <v>23.17</v>
      </c>
    </row>
    <row r="4323" spans="1:10" ht="26.5" customHeight="1" x14ac:dyDescent="0.35">
      <c r="A4323" s="349" t="s">
        <v>251</v>
      </c>
      <c r="B4323" s="350" t="s">
        <v>1558</v>
      </c>
      <c r="C4323" s="349" t="s">
        <v>200</v>
      </c>
      <c r="D4323" s="349" t="s">
        <v>1559</v>
      </c>
      <c r="E4323" s="459" t="s">
        <v>254</v>
      </c>
      <c r="F4323" s="459"/>
      <c r="G4323" s="351" t="s">
        <v>201</v>
      </c>
      <c r="H4323" s="352">
        <v>0.2</v>
      </c>
      <c r="I4323" s="353">
        <v>34.78</v>
      </c>
      <c r="J4323" s="353">
        <v>6.95</v>
      </c>
    </row>
    <row r="4324" spans="1:10" ht="26.5" customHeight="1" x14ac:dyDescent="0.35">
      <c r="A4324" s="349" t="s">
        <v>251</v>
      </c>
      <c r="B4324" s="350" t="s">
        <v>1560</v>
      </c>
      <c r="C4324" s="349" t="s">
        <v>200</v>
      </c>
      <c r="D4324" s="349" t="s">
        <v>1561</v>
      </c>
      <c r="E4324" s="459" t="s">
        <v>254</v>
      </c>
      <c r="F4324" s="459"/>
      <c r="G4324" s="351" t="s">
        <v>201</v>
      </c>
      <c r="H4324" s="352">
        <v>0.2</v>
      </c>
      <c r="I4324" s="353">
        <v>27.11</v>
      </c>
      <c r="J4324" s="353">
        <v>5.42</v>
      </c>
    </row>
    <row r="4325" spans="1:10" ht="37.5" x14ac:dyDescent="0.35">
      <c r="A4325" s="356" t="s">
        <v>260</v>
      </c>
      <c r="B4325" s="357" t="s">
        <v>3119</v>
      </c>
      <c r="C4325" s="356" t="s">
        <v>200</v>
      </c>
      <c r="D4325" s="356" t="s">
        <v>3120</v>
      </c>
      <c r="E4325" s="475" t="s">
        <v>263</v>
      </c>
      <c r="F4325" s="475"/>
      <c r="G4325" s="358" t="s">
        <v>226</v>
      </c>
      <c r="H4325" s="359">
        <v>1</v>
      </c>
      <c r="I4325" s="360">
        <v>10.8</v>
      </c>
      <c r="J4325" s="360">
        <v>10.8</v>
      </c>
    </row>
    <row r="4326" spans="1:10" x14ac:dyDescent="0.35">
      <c r="A4326" s="354"/>
      <c r="B4326" s="354"/>
      <c r="C4326" s="354"/>
      <c r="D4326" s="354"/>
      <c r="E4326" s="354" t="s">
        <v>275</v>
      </c>
      <c r="F4326" s="355">
        <v>8.5299999999999994</v>
      </c>
      <c r="G4326" s="354" t="s">
        <v>276</v>
      </c>
      <c r="H4326" s="355">
        <v>0</v>
      </c>
      <c r="I4326" s="354" t="s">
        <v>277</v>
      </c>
      <c r="J4326" s="355">
        <v>8.5299999999999994</v>
      </c>
    </row>
    <row r="4327" spans="1:10" ht="14.5" customHeight="1" x14ac:dyDescent="0.35">
      <c r="A4327" s="354"/>
      <c r="B4327" s="354"/>
      <c r="C4327" s="354"/>
      <c r="D4327" s="354"/>
      <c r="E4327" s="354" t="s">
        <v>278</v>
      </c>
      <c r="F4327" s="355">
        <v>4.82</v>
      </c>
      <c r="G4327" s="354"/>
      <c r="H4327" s="460" t="s">
        <v>279</v>
      </c>
      <c r="I4327" s="460"/>
      <c r="J4327" s="355">
        <v>27.99</v>
      </c>
    </row>
    <row r="4328" spans="1:10" ht="15" thickBot="1" x14ac:dyDescent="0.4">
      <c r="A4328" s="333"/>
      <c r="B4328" s="333"/>
      <c r="C4328" s="333"/>
      <c r="D4328" s="333"/>
      <c r="E4328" s="333"/>
      <c r="F4328" s="333"/>
      <c r="G4328" s="333"/>
      <c r="H4328" s="335"/>
      <c r="I4328" s="333"/>
      <c r="J4328" s="334"/>
    </row>
    <row r="4329" spans="1:10" ht="15" thickTop="1" x14ac:dyDescent="0.35">
      <c r="A4329" s="332"/>
      <c r="B4329" s="332"/>
      <c r="C4329" s="332"/>
      <c r="D4329" s="332"/>
      <c r="E4329" s="332"/>
      <c r="F4329" s="332"/>
      <c r="G4329" s="332"/>
      <c r="H4329" s="332"/>
      <c r="I4329" s="332"/>
      <c r="J4329" s="332"/>
    </row>
    <row r="4330" spans="1:10" x14ac:dyDescent="0.35">
      <c r="A4330" s="329" t="s">
        <v>1531</v>
      </c>
      <c r="B4330" s="329"/>
      <c r="C4330" s="329"/>
      <c r="D4330" s="329" t="s">
        <v>1532</v>
      </c>
      <c r="E4330" s="329"/>
      <c r="F4330" s="472"/>
      <c r="G4330" s="472"/>
      <c r="H4330" s="330"/>
      <c r="I4330" s="329"/>
      <c r="J4330" s="331">
        <v>13728.98</v>
      </c>
    </row>
    <row r="4331" spans="1:10" x14ac:dyDescent="0.35">
      <c r="A4331" s="329" t="s">
        <v>1533</v>
      </c>
      <c r="B4331" s="329"/>
      <c r="C4331" s="329"/>
      <c r="D4331" s="329" t="s">
        <v>1534</v>
      </c>
      <c r="E4331" s="329"/>
      <c r="F4331" s="472"/>
      <c r="G4331" s="472"/>
      <c r="H4331" s="330"/>
      <c r="I4331" s="329"/>
      <c r="J4331" s="331">
        <v>1267.72</v>
      </c>
    </row>
    <row r="4332" spans="1:10" x14ac:dyDescent="0.35">
      <c r="A4332" s="298" t="s">
        <v>1535</v>
      </c>
      <c r="B4332" s="300" t="s">
        <v>3</v>
      </c>
      <c r="C4332" s="298" t="s">
        <v>4</v>
      </c>
      <c r="D4332" s="298" t="s">
        <v>5</v>
      </c>
      <c r="E4332" s="461" t="s">
        <v>249</v>
      </c>
      <c r="F4332" s="461"/>
      <c r="G4332" s="299" t="s">
        <v>6</v>
      </c>
      <c r="H4332" s="300" t="s">
        <v>7</v>
      </c>
      <c r="I4332" s="300" t="s">
        <v>8</v>
      </c>
      <c r="J4332" s="300" t="s">
        <v>10</v>
      </c>
    </row>
    <row r="4333" spans="1:10" ht="37.5" x14ac:dyDescent="0.35">
      <c r="A4333" s="301" t="s">
        <v>246</v>
      </c>
      <c r="B4333" s="303" t="s">
        <v>1536</v>
      </c>
      <c r="C4333" s="301" t="s">
        <v>200</v>
      </c>
      <c r="D4333" s="301" t="s">
        <v>1537</v>
      </c>
      <c r="E4333" s="462" t="s">
        <v>2568</v>
      </c>
      <c r="F4333" s="462"/>
      <c r="G4333" s="302" t="s">
        <v>205</v>
      </c>
      <c r="H4333" s="305">
        <v>1</v>
      </c>
      <c r="I4333" s="304">
        <v>166.04</v>
      </c>
      <c r="J4333" s="304">
        <v>166.04</v>
      </c>
    </row>
    <row r="4334" spans="1:10" ht="25" x14ac:dyDescent="0.35">
      <c r="A4334" s="306" t="s">
        <v>251</v>
      </c>
      <c r="B4334" s="308" t="s">
        <v>255</v>
      </c>
      <c r="C4334" s="306" t="s">
        <v>200</v>
      </c>
      <c r="D4334" s="306" t="s">
        <v>248</v>
      </c>
      <c r="E4334" s="465" t="s">
        <v>254</v>
      </c>
      <c r="F4334" s="465"/>
      <c r="G4334" s="307" t="s">
        <v>201</v>
      </c>
      <c r="H4334" s="310">
        <v>0.63900000000000001</v>
      </c>
      <c r="I4334" s="309">
        <v>34.28</v>
      </c>
      <c r="J4334" s="309">
        <v>21.9</v>
      </c>
    </row>
    <row r="4335" spans="1:10" ht="25" x14ac:dyDescent="0.35">
      <c r="A4335" s="306" t="s">
        <v>251</v>
      </c>
      <c r="B4335" s="308" t="s">
        <v>256</v>
      </c>
      <c r="C4335" s="306" t="s">
        <v>200</v>
      </c>
      <c r="D4335" s="306" t="s">
        <v>247</v>
      </c>
      <c r="E4335" s="465" t="s">
        <v>254</v>
      </c>
      <c r="F4335" s="465"/>
      <c r="G4335" s="307" t="s">
        <v>201</v>
      </c>
      <c r="H4335" s="310">
        <v>1.2789999999999999</v>
      </c>
      <c r="I4335" s="309">
        <v>25.81</v>
      </c>
      <c r="J4335" s="309">
        <v>33.01</v>
      </c>
    </row>
    <row r="4336" spans="1:10" x14ac:dyDescent="0.35">
      <c r="A4336" s="311" t="s">
        <v>260</v>
      </c>
      <c r="B4336" s="313" t="s">
        <v>281</v>
      </c>
      <c r="C4336" s="311" t="s">
        <v>200</v>
      </c>
      <c r="D4336" s="311" t="s">
        <v>282</v>
      </c>
      <c r="E4336" s="463" t="s">
        <v>263</v>
      </c>
      <c r="F4336" s="463"/>
      <c r="G4336" s="312" t="s">
        <v>264</v>
      </c>
      <c r="H4336" s="315">
        <v>0.24</v>
      </c>
      <c r="I4336" s="314">
        <v>5.16</v>
      </c>
      <c r="J4336" s="314">
        <v>1.2383999999999999</v>
      </c>
    </row>
    <row r="4337" spans="1:10" x14ac:dyDescent="0.35">
      <c r="A4337" s="311" t="s">
        <v>260</v>
      </c>
      <c r="B4337" s="313" t="s">
        <v>283</v>
      </c>
      <c r="C4337" s="311" t="s">
        <v>200</v>
      </c>
      <c r="D4337" s="311" t="s">
        <v>284</v>
      </c>
      <c r="E4337" s="463" t="s">
        <v>263</v>
      </c>
      <c r="F4337" s="463"/>
      <c r="G4337" s="312" t="s">
        <v>264</v>
      </c>
      <c r="H4337" s="315">
        <v>8.6199999999999992</v>
      </c>
      <c r="I4337" s="314">
        <v>1.63</v>
      </c>
      <c r="J4337" s="314">
        <v>14.050599999999999</v>
      </c>
    </row>
    <row r="4338" spans="1:10" ht="50" x14ac:dyDescent="0.35">
      <c r="A4338" s="311" t="s">
        <v>260</v>
      </c>
      <c r="B4338" s="313" t="s">
        <v>285</v>
      </c>
      <c r="C4338" s="311" t="s">
        <v>200</v>
      </c>
      <c r="D4338" s="311" t="s">
        <v>286</v>
      </c>
      <c r="E4338" s="463" t="s">
        <v>263</v>
      </c>
      <c r="F4338" s="463"/>
      <c r="G4338" s="312" t="s">
        <v>226</v>
      </c>
      <c r="H4338" s="315">
        <v>6.4375</v>
      </c>
      <c r="I4338" s="314">
        <v>14.89</v>
      </c>
      <c r="J4338" s="314">
        <v>95.854375000000005</v>
      </c>
    </row>
    <row r="4339" spans="1:10" x14ac:dyDescent="0.35">
      <c r="A4339" s="316"/>
      <c r="B4339" s="316"/>
      <c r="C4339" s="316"/>
      <c r="D4339" s="316"/>
      <c r="E4339" s="316" t="s">
        <v>275</v>
      </c>
      <c r="F4339" s="317">
        <v>36.79</v>
      </c>
      <c r="G4339" s="316" t="s">
        <v>276</v>
      </c>
      <c r="H4339" s="317">
        <v>0</v>
      </c>
      <c r="I4339" s="316" t="s">
        <v>277</v>
      </c>
      <c r="J4339" s="317">
        <v>36.79</v>
      </c>
    </row>
    <row r="4340" spans="1:10" x14ac:dyDescent="0.35">
      <c r="A4340" s="316"/>
      <c r="B4340" s="316"/>
      <c r="C4340" s="316"/>
      <c r="D4340" s="316"/>
      <c r="E4340" s="316" t="s">
        <v>278</v>
      </c>
      <c r="F4340" s="317">
        <v>34.549999999999997</v>
      </c>
      <c r="G4340" s="316"/>
      <c r="H4340" s="464" t="s">
        <v>279</v>
      </c>
      <c r="I4340" s="464"/>
      <c r="J4340" s="317">
        <v>200.59</v>
      </c>
    </row>
    <row r="4341" spans="1:10" ht="15" thickBot="1" x14ac:dyDescent="0.4">
      <c r="A4341" s="333"/>
      <c r="B4341" s="333"/>
      <c r="C4341" s="333"/>
      <c r="D4341" s="333"/>
      <c r="E4341" s="333"/>
      <c r="F4341" s="333"/>
      <c r="G4341" s="333"/>
      <c r="H4341" s="335"/>
      <c r="I4341" s="333"/>
      <c r="J4341" s="334"/>
    </row>
    <row r="4342" spans="1:10" ht="15" thickTop="1" x14ac:dyDescent="0.35">
      <c r="A4342" s="332"/>
      <c r="B4342" s="332"/>
      <c r="C4342" s="332"/>
      <c r="D4342" s="332"/>
      <c r="E4342" s="332"/>
      <c r="F4342" s="332"/>
      <c r="G4342" s="332"/>
      <c r="H4342" s="332"/>
      <c r="I4342" s="332"/>
      <c r="J4342" s="332"/>
    </row>
    <row r="4343" spans="1:10" x14ac:dyDescent="0.35">
      <c r="A4343" s="329" t="s">
        <v>1538</v>
      </c>
      <c r="B4343" s="329"/>
      <c r="C4343" s="329"/>
      <c r="D4343" s="329" t="s">
        <v>1539</v>
      </c>
      <c r="E4343" s="329"/>
      <c r="F4343" s="472"/>
      <c r="G4343" s="472"/>
      <c r="H4343" s="330"/>
      <c r="I4343" s="329"/>
      <c r="J4343" s="331">
        <v>6003.55</v>
      </c>
    </row>
    <row r="4344" spans="1:10" x14ac:dyDescent="0.35">
      <c r="A4344" s="298" t="s">
        <v>1540</v>
      </c>
      <c r="B4344" s="300" t="s">
        <v>3</v>
      </c>
      <c r="C4344" s="298" t="s">
        <v>4</v>
      </c>
      <c r="D4344" s="298" t="s">
        <v>5</v>
      </c>
      <c r="E4344" s="461" t="s">
        <v>249</v>
      </c>
      <c r="F4344" s="461"/>
      <c r="G4344" s="299" t="s">
        <v>6</v>
      </c>
      <c r="H4344" s="300" t="s">
        <v>7</v>
      </c>
      <c r="I4344" s="300" t="s">
        <v>8</v>
      </c>
      <c r="J4344" s="300" t="s">
        <v>10</v>
      </c>
    </row>
    <row r="4345" spans="1:10" ht="25" x14ac:dyDescent="0.35">
      <c r="A4345" s="301" t="s">
        <v>246</v>
      </c>
      <c r="B4345" s="303" t="s">
        <v>1541</v>
      </c>
      <c r="C4345" s="301" t="s">
        <v>200</v>
      </c>
      <c r="D4345" s="301" t="s">
        <v>1542</v>
      </c>
      <c r="E4345" s="462" t="s">
        <v>2569</v>
      </c>
      <c r="F4345" s="462"/>
      <c r="G4345" s="302" t="s">
        <v>205</v>
      </c>
      <c r="H4345" s="305">
        <v>1</v>
      </c>
      <c r="I4345" s="304">
        <v>18.260000000000002</v>
      </c>
      <c r="J4345" s="304">
        <v>18.260000000000002</v>
      </c>
    </row>
    <row r="4346" spans="1:10" ht="25" x14ac:dyDescent="0.35">
      <c r="A4346" s="306" t="s">
        <v>251</v>
      </c>
      <c r="B4346" s="308" t="s">
        <v>2570</v>
      </c>
      <c r="C4346" s="306" t="s">
        <v>200</v>
      </c>
      <c r="D4346" s="306" t="s">
        <v>2571</v>
      </c>
      <c r="E4346" s="465" t="s">
        <v>254</v>
      </c>
      <c r="F4346" s="465"/>
      <c r="G4346" s="307" t="s">
        <v>201</v>
      </c>
      <c r="H4346" s="310">
        <v>2.7699999999999999E-2</v>
      </c>
      <c r="I4346" s="309">
        <v>26.76</v>
      </c>
      <c r="J4346" s="309">
        <v>0.74</v>
      </c>
    </row>
    <row r="4347" spans="1:10" ht="25" x14ac:dyDescent="0.35">
      <c r="A4347" s="306" t="s">
        <v>251</v>
      </c>
      <c r="B4347" s="308" t="s">
        <v>256</v>
      </c>
      <c r="C4347" s="306" t="s">
        <v>200</v>
      </c>
      <c r="D4347" s="306" t="s">
        <v>247</v>
      </c>
      <c r="E4347" s="465" t="s">
        <v>254</v>
      </c>
      <c r="F4347" s="465"/>
      <c r="G4347" s="307" t="s">
        <v>201</v>
      </c>
      <c r="H4347" s="310">
        <v>0.1386</v>
      </c>
      <c r="I4347" s="309">
        <v>25.81</v>
      </c>
      <c r="J4347" s="309">
        <v>3.57</v>
      </c>
    </row>
    <row r="4348" spans="1:10" ht="25" x14ac:dyDescent="0.35">
      <c r="A4348" s="311" t="s">
        <v>260</v>
      </c>
      <c r="B4348" s="313" t="s">
        <v>2572</v>
      </c>
      <c r="C4348" s="311" t="s">
        <v>200</v>
      </c>
      <c r="D4348" s="311" t="s">
        <v>2573</v>
      </c>
      <c r="E4348" s="463" t="s">
        <v>263</v>
      </c>
      <c r="F4348" s="463"/>
      <c r="G4348" s="312" t="s">
        <v>205</v>
      </c>
      <c r="H4348" s="315">
        <v>1</v>
      </c>
      <c r="I4348" s="314">
        <v>13.95</v>
      </c>
      <c r="J4348" s="314">
        <v>13.95</v>
      </c>
    </row>
    <row r="4349" spans="1:10" x14ac:dyDescent="0.35">
      <c r="A4349" s="316"/>
      <c r="B4349" s="316"/>
      <c r="C4349" s="316"/>
      <c r="D4349" s="316"/>
      <c r="E4349" s="316" t="s">
        <v>275</v>
      </c>
      <c r="F4349" s="317">
        <v>2.74</v>
      </c>
      <c r="G4349" s="316" t="s">
        <v>276</v>
      </c>
      <c r="H4349" s="317">
        <v>0</v>
      </c>
      <c r="I4349" s="316" t="s">
        <v>277</v>
      </c>
      <c r="J4349" s="317">
        <v>2.74</v>
      </c>
    </row>
    <row r="4350" spans="1:10" x14ac:dyDescent="0.35">
      <c r="A4350" s="316"/>
      <c r="B4350" s="316"/>
      <c r="C4350" s="316"/>
      <c r="D4350" s="316"/>
      <c r="E4350" s="316" t="s">
        <v>278</v>
      </c>
      <c r="F4350" s="317">
        <v>3.79</v>
      </c>
      <c r="G4350" s="316"/>
      <c r="H4350" s="464" t="s">
        <v>279</v>
      </c>
      <c r="I4350" s="464"/>
      <c r="J4350" s="317">
        <v>22.05</v>
      </c>
    </row>
    <row r="4351" spans="1:10" ht="15" thickBot="1" x14ac:dyDescent="0.4">
      <c r="A4351" s="333"/>
      <c r="B4351" s="333"/>
      <c r="C4351" s="333"/>
      <c r="D4351" s="333"/>
      <c r="E4351" s="333"/>
      <c r="F4351" s="333"/>
      <c r="G4351" s="333"/>
      <c r="H4351" s="335"/>
      <c r="I4351" s="333"/>
      <c r="J4351" s="334"/>
    </row>
    <row r="4352" spans="1:10" ht="15" thickTop="1" x14ac:dyDescent="0.35">
      <c r="A4352" s="332"/>
      <c r="B4352" s="332"/>
      <c r="C4352" s="332"/>
      <c r="D4352" s="332"/>
      <c r="E4352" s="332"/>
      <c r="F4352" s="332"/>
      <c r="G4352" s="332"/>
      <c r="H4352" s="332"/>
      <c r="I4352" s="332"/>
      <c r="J4352" s="332"/>
    </row>
    <row r="4353" spans="1:10" x14ac:dyDescent="0.35">
      <c r="A4353" s="329" t="s">
        <v>1543</v>
      </c>
      <c r="B4353" s="329"/>
      <c r="C4353" s="329"/>
      <c r="D4353" s="329" t="s">
        <v>227</v>
      </c>
      <c r="E4353" s="329"/>
      <c r="F4353" s="472"/>
      <c r="G4353" s="472"/>
      <c r="H4353" s="330"/>
      <c r="I4353" s="329"/>
      <c r="J4353" s="331">
        <v>6457.71</v>
      </c>
    </row>
    <row r="4354" spans="1:10" x14ac:dyDescent="0.35">
      <c r="A4354" s="298" t="s">
        <v>1544</v>
      </c>
      <c r="B4354" s="300" t="s">
        <v>3</v>
      </c>
      <c r="C4354" s="298" t="s">
        <v>4</v>
      </c>
      <c r="D4354" s="298" t="s">
        <v>5</v>
      </c>
      <c r="E4354" s="461" t="s">
        <v>249</v>
      </c>
      <c r="F4354" s="461"/>
      <c r="G4354" s="299" t="s">
        <v>6</v>
      </c>
      <c r="H4354" s="300" t="s">
        <v>7</v>
      </c>
      <c r="I4354" s="300" t="s">
        <v>8</v>
      </c>
      <c r="J4354" s="300" t="s">
        <v>10</v>
      </c>
    </row>
    <row r="4355" spans="1:10" ht="25" x14ac:dyDescent="0.35">
      <c r="A4355" s="301" t="s">
        <v>246</v>
      </c>
      <c r="B4355" s="303" t="s">
        <v>1545</v>
      </c>
      <c r="C4355" s="301" t="s">
        <v>214</v>
      </c>
      <c r="D4355" s="301" t="s">
        <v>1546</v>
      </c>
      <c r="E4355" s="462" t="s">
        <v>2021</v>
      </c>
      <c r="F4355" s="462"/>
      <c r="G4355" s="302" t="s">
        <v>226</v>
      </c>
      <c r="H4355" s="305">
        <v>1</v>
      </c>
      <c r="I4355" s="304">
        <v>105.31</v>
      </c>
      <c r="J4355" s="304">
        <v>105.31</v>
      </c>
    </row>
    <row r="4356" spans="1:10" ht="25" x14ac:dyDescent="0.35">
      <c r="A4356" s="306" t="s">
        <v>251</v>
      </c>
      <c r="B4356" s="308" t="s">
        <v>255</v>
      </c>
      <c r="C4356" s="306" t="s">
        <v>200</v>
      </c>
      <c r="D4356" s="306" t="s">
        <v>248</v>
      </c>
      <c r="E4356" s="465" t="s">
        <v>254</v>
      </c>
      <c r="F4356" s="465"/>
      <c r="G4356" s="307" t="s">
        <v>201</v>
      </c>
      <c r="H4356" s="310">
        <v>0.25</v>
      </c>
      <c r="I4356" s="309">
        <v>34.28</v>
      </c>
      <c r="J4356" s="309">
        <v>8.57</v>
      </c>
    </row>
    <row r="4357" spans="1:10" x14ac:dyDescent="0.35">
      <c r="A4357" s="311" t="s">
        <v>260</v>
      </c>
      <c r="B4357" s="313" t="s">
        <v>2574</v>
      </c>
      <c r="C4357" s="311" t="s">
        <v>1803</v>
      </c>
      <c r="D4357" s="311" t="s">
        <v>2575</v>
      </c>
      <c r="E4357" s="463" t="s">
        <v>263</v>
      </c>
      <c r="F4357" s="463"/>
      <c r="G4357" s="312" t="s">
        <v>1834</v>
      </c>
      <c r="H4357" s="315">
        <v>1</v>
      </c>
      <c r="I4357" s="314">
        <v>96.74</v>
      </c>
      <c r="J4357" s="314">
        <v>96.74</v>
      </c>
    </row>
    <row r="4358" spans="1:10" x14ac:dyDescent="0.35">
      <c r="A4358" s="316"/>
      <c r="B4358" s="316"/>
      <c r="C4358" s="316"/>
      <c r="D4358" s="316"/>
      <c r="E4358" s="316" t="s">
        <v>275</v>
      </c>
      <c r="F4358" s="317">
        <v>6.2</v>
      </c>
      <c r="G4358" s="316" t="s">
        <v>276</v>
      </c>
      <c r="H4358" s="317">
        <v>0</v>
      </c>
      <c r="I4358" s="316" t="s">
        <v>277</v>
      </c>
      <c r="J4358" s="317">
        <v>6.2</v>
      </c>
    </row>
    <row r="4359" spans="1:10" x14ac:dyDescent="0.35">
      <c r="A4359" s="316"/>
      <c r="B4359" s="316"/>
      <c r="C4359" s="316"/>
      <c r="D4359" s="316"/>
      <c r="E4359" s="316" t="s">
        <v>278</v>
      </c>
      <c r="F4359" s="317">
        <v>21.91</v>
      </c>
      <c r="G4359" s="316"/>
      <c r="H4359" s="464" t="s">
        <v>279</v>
      </c>
      <c r="I4359" s="464"/>
      <c r="J4359" s="317">
        <v>127.22</v>
      </c>
    </row>
    <row r="4360" spans="1:10" ht="15" thickBot="1" x14ac:dyDescent="0.4">
      <c r="A4360" s="333"/>
      <c r="B4360" s="333"/>
      <c r="C4360" s="333"/>
      <c r="D4360" s="333"/>
      <c r="E4360" s="333"/>
      <c r="F4360" s="333"/>
      <c r="G4360" s="333"/>
      <c r="H4360" s="335"/>
      <c r="I4360" s="333"/>
      <c r="J4360" s="334"/>
    </row>
    <row r="4361" spans="1:10" ht="15" thickTop="1" x14ac:dyDescent="0.35">
      <c r="A4361" s="332"/>
      <c r="B4361" s="332"/>
      <c r="C4361" s="332"/>
      <c r="D4361" s="332"/>
      <c r="E4361" s="332"/>
      <c r="F4361" s="332"/>
      <c r="G4361" s="332"/>
      <c r="H4361" s="332"/>
      <c r="I4361" s="332"/>
      <c r="J4361" s="332"/>
    </row>
    <row r="4362" spans="1:10" x14ac:dyDescent="0.35">
      <c r="A4362" s="341" t="s">
        <v>1547</v>
      </c>
      <c r="B4362" s="342" t="s">
        <v>3</v>
      </c>
      <c r="C4362" s="341" t="s">
        <v>4</v>
      </c>
      <c r="D4362" s="341" t="s">
        <v>5</v>
      </c>
      <c r="E4362" s="457" t="s">
        <v>249</v>
      </c>
      <c r="F4362" s="457"/>
      <c r="G4362" s="343" t="s">
        <v>6</v>
      </c>
      <c r="H4362" s="342" t="s">
        <v>7</v>
      </c>
      <c r="I4362" s="342" t="s">
        <v>8</v>
      </c>
      <c r="J4362" s="342" t="s">
        <v>10</v>
      </c>
    </row>
    <row r="4363" spans="1:10" ht="14.5" customHeight="1" x14ac:dyDescent="0.35">
      <c r="A4363" s="344" t="s">
        <v>246</v>
      </c>
      <c r="B4363" s="345" t="s">
        <v>1548</v>
      </c>
      <c r="C4363" s="344" t="s">
        <v>214</v>
      </c>
      <c r="D4363" s="344" t="s">
        <v>1549</v>
      </c>
      <c r="E4363" s="458" t="s">
        <v>2021</v>
      </c>
      <c r="F4363" s="458"/>
      <c r="G4363" s="346" t="s">
        <v>208</v>
      </c>
      <c r="H4363" s="347">
        <v>1</v>
      </c>
      <c r="I4363" s="348">
        <v>90.47</v>
      </c>
      <c r="J4363" s="348">
        <v>90.47</v>
      </c>
    </row>
    <row r="4364" spans="1:10" ht="25" x14ac:dyDescent="0.35">
      <c r="A4364" s="356" t="s">
        <v>260</v>
      </c>
      <c r="B4364" s="357" t="s">
        <v>3121</v>
      </c>
      <c r="C4364" s="356" t="s">
        <v>200</v>
      </c>
      <c r="D4364" s="356" t="s">
        <v>3122</v>
      </c>
      <c r="E4364" s="475" t="s">
        <v>263</v>
      </c>
      <c r="F4364" s="475"/>
      <c r="G4364" s="358" t="s">
        <v>226</v>
      </c>
      <c r="H4364" s="359">
        <v>1</v>
      </c>
      <c r="I4364" s="360">
        <v>90.47</v>
      </c>
      <c r="J4364" s="360">
        <v>90.47</v>
      </c>
    </row>
    <row r="4365" spans="1:10" x14ac:dyDescent="0.35">
      <c r="A4365" s="354"/>
      <c r="B4365" s="354"/>
      <c r="C4365" s="354"/>
      <c r="D4365" s="354"/>
      <c r="E4365" s="354" t="s">
        <v>275</v>
      </c>
      <c r="F4365" s="355">
        <v>0</v>
      </c>
      <c r="G4365" s="354" t="s">
        <v>276</v>
      </c>
      <c r="H4365" s="355">
        <v>0</v>
      </c>
      <c r="I4365" s="354" t="s">
        <v>277</v>
      </c>
      <c r="J4365" s="355">
        <v>0</v>
      </c>
    </row>
    <row r="4366" spans="1:10" ht="14.5" customHeight="1" x14ac:dyDescent="0.35">
      <c r="A4366" s="354"/>
      <c r="B4366" s="354"/>
      <c r="C4366" s="354"/>
      <c r="D4366" s="354"/>
      <c r="E4366" s="354" t="s">
        <v>278</v>
      </c>
      <c r="F4366" s="355">
        <v>18.82</v>
      </c>
      <c r="G4366" s="354"/>
      <c r="H4366" s="460" t="s">
        <v>279</v>
      </c>
      <c r="I4366" s="460"/>
      <c r="J4366" s="355">
        <v>109.29</v>
      </c>
    </row>
    <row r="4367" spans="1:10" ht="15" thickBot="1" x14ac:dyDescent="0.4">
      <c r="A4367" s="333"/>
      <c r="B4367" s="333"/>
      <c r="C4367" s="333"/>
      <c r="D4367" s="333"/>
      <c r="E4367" s="333"/>
      <c r="F4367" s="333"/>
      <c r="G4367" s="333"/>
      <c r="H4367" s="335"/>
      <c r="I4367" s="333"/>
      <c r="J4367" s="334"/>
    </row>
    <row r="4368" spans="1:10" ht="15" thickTop="1" x14ac:dyDescent="0.35">
      <c r="A4368" s="332"/>
      <c r="B4368" s="332"/>
      <c r="C4368" s="332"/>
      <c r="D4368" s="332"/>
      <c r="E4368" s="332"/>
      <c r="F4368" s="332"/>
      <c r="G4368" s="332"/>
      <c r="H4368" s="332"/>
      <c r="I4368" s="332"/>
      <c r="J4368" s="332"/>
    </row>
    <row r="4369" spans="1:10" x14ac:dyDescent="0.35">
      <c r="A4369" s="329" t="s">
        <v>1550</v>
      </c>
      <c r="B4369" s="329"/>
      <c r="C4369" s="329"/>
      <c r="D4369" s="329" t="s">
        <v>234</v>
      </c>
      <c r="E4369" s="329"/>
      <c r="F4369" s="472"/>
      <c r="G4369" s="472"/>
      <c r="H4369" s="330"/>
      <c r="I4369" s="329"/>
      <c r="J4369" s="331">
        <v>12742.11</v>
      </c>
    </row>
    <row r="4370" spans="1:10" x14ac:dyDescent="0.35">
      <c r="A4370" s="298" t="s">
        <v>1551</v>
      </c>
      <c r="B4370" s="300" t="s">
        <v>3</v>
      </c>
      <c r="C4370" s="298" t="s">
        <v>4</v>
      </c>
      <c r="D4370" s="298" t="s">
        <v>5</v>
      </c>
      <c r="E4370" s="461" t="s">
        <v>249</v>
      </c>
      <c r="F4370" s="461"/>
      <c r="G4370" s="299" t="s">
        <v>6</v>
      </c>
      <c r="H4370" s="300" t="s">
        <v>7</v>
      </c>
      <c r="I4370" s="300" t="s">
        <v>8</v>
      </c>
      <c r="J4370" s="300" t="s">
        <v>10</v>
      </c>
    </row>
    <row r="4371" spans="1:10" ht="25" x14ac:dyDescent="0.35">
      <c r="A4371" s="301" t="s">
        <v>246</v>
      </c>
      <c r="B4371" s="303" t="s">
        <v>1552</v>
      </c>
      <c r="C4371" s="301" t="s">
        <v>214</v>
      </c>
      <c r="D4371" s="301" t="s">
        <v>1553</v>
      </c>
      <c r="E4371" s="462" t="s">
        <v>2021</v>
      </c>
      <c r="F4371" s="462"/>
      <c r="G4371" s="302" t="s">
        <v>205</v>
      </c>
      <c r="H4371" s="305">
        <v>1</v>
      </c>
      <c r="I4371" s="304">
        <v>13.95</v>
      </c>
      <c r="J4371" s="304">
        <v>13.95</v>
      </c>
    </row>
    <row r="4372" spans="1:10" ht="25" x14ac:dyDescent="0.35">
      <c r="A4372" s="306" t="s">
        <v>251</v>
      </c>
      <c r="B4372" s="308" t="s">
        <v>256</v>
      </c>
      <c r="C4372" s="306" t="s">
        <v>200</v>
      </c>
      <c r="D4372" s="306" t="s">
        <v>247</v>
      </c>
      <c r="E4372" s="465" t="s">
        <v>254</v>
      </c>
      <c r="F4372" s="465"/>
      <c r="G4372" s="307" t="s">
        <v>201</v>
      </c>
      <c r="H4372" s="310">
        <v>0.4</v>
      </c>
      <c r="I4372" s="309">
        <v>25.81</v>
      </c>
      <c r="J4372" s="309">
        <v>10.32</v>
      </c>
    </row>
    <row r="4373" spans="1:10" x14ac:dyDescent="0.35">
      <c r="A4373" s="311" t="s">
        <v>260</v>
      </c>
      <c r="B4373" s="313" t="s">
        <v>2576</v>
      </c>
      <c r="C4373" s="311" t="s">
        <v>200</v>
      </c>
      <c r="D4373" s="311" t="s">
        <v>2577</v>
      </c>
      <c r="E4373" s="463" t="s">
        <v>263</v>
      </c>
      <c r="F4373" s="463"/>
      <c r="G4373" s="312" t="s">
        <v>264</v>
      </c>
      <c r="H4373" s="315">
        <v>0.05</v>
      </c>
      <c r="I4373" s="314">
        <v>17.89</v>
      </c>
      <c r="J4373" s="314">
        <v>0.89449999999999996</v>
      </c>
    </row>
    <row r="4374" spans="1:10" x14ac:dyDescent="0.35">
      <c r="A4374" s="311" t="s">
        <v>260</v>
      </c>
      <c r="B4374" s="313" t="s">
        <v>2017</v>
      </c>
      <c r="C4374" s="311" t="s">
        <v>200</v>
      </c>
      <c r="D4374" s="311" t="s">
        <v>2018</v>
      </c>
      <c r="E4374" s="463" t="s">
        <v>263</v>
      </c>
      <c r="F4374" s="463"/>
      <c r="G4374" s="312" t="s">
        <v>89</v>
      </c>
      <c r="H4374" s="315">
        <v>0.14000000000000001</v>
      </c>
      <c r="I4374" s="314">
        <v>19.600000000000001</v>
      </c>
      <c r="J4374" s="314">
        <v>2.7440000000000002</v>
      </c>
    </row>
    <row r="4375" spans="1:10" x14ac:dyDescent="0.35">
      <c r="A4375" s="316"/>
      <c r="B4375" s="316"/>
      <c r="C4375" s="316"/>
      <c r="D4375" s="316"/>
      <c r="E4375" s="316" t="s">
        <v>275</v>
      </c>
      <c r="F4375" s="317">
        <v>6.55</v>
      </c>
      <c r="G4375" s="316" t="s">
        <v>276</v>
      </c>
      <c r="H4375" s="317">
        <v>0</v>
      </c>
      <c r="I4375" s="316" t="s">
        <v>277</v>
      </c>
      <c r="J4375" s="317">
        <v>6.55</v>
      </c>
    </row>
    <row r="4376" spans="1:10" x14ac:dyDescent="0.35">
      <c r="A4376" s="316"/>
      <c r="B4376" s="316"/>
      <c r="C4376" s="316"/>
      <c r="D4376" s="316"/>
      <c r="E4376" s="316" t="s">
        <v>278</v>
      </c>
      <c r="F4376" s="317">
        <v>2.9</v>
      </c>
      <c r="G4376" s="316"/>
      <c r="H4376" s="464" t="s">
        <v>279</v>
      </c>
      <c r="I4376" s="464"/>
      <c r="J4376" s="317">
        <v>16.850000000000001</v>
      </c>
    </row>
    <row r="4377" spans="1:10" ht="15" thickBot="1" x14ac:dyDescent="0.4">
      <c r="A4377" s="333"/>
      <c r="B4377" s="333"/>
      <c r="C4377" s="333"/>
      <c r="D4377" s="333"/>
      <c r="E4377" s="333"/>
      <c r="F4377" s="333"/>
      <c r="G4377" s="333"/>
      <c r="H4377" s="335"/>
      <c r="I4377" s="333"/>
      <c r="J4377" s="334"/>
    </row>
    <row r="4378" spans="1:10" ht="15" thickTop="1" x14ac:dyDescent="0.35">
      <c r="A4378" s="332"/>
      <c r="B4378" s="332"/>
      <c r="C4378" s="332"/>
      <c r="D4378" s="332"/>
      <c r="E4378" s="332"/>
      <c r="F4378" s="332"/>
      <c r="G4378" s="332"/>
      <c r="H4378" s="332"/>
      <c r="I4378" s="332"/>
      <c r="J4378" s="332"/>
    </row>
    <row r="4379" spans="1:10" x14ac:dyDescent="0.35">
      <c r="A4379" s="298" t="s">
        <v>1554</v>
      </c>
      <c r="B4379" s="300" t="s">
        <v>3</v>
      </c>
      <c r="C4379" s="298" t="s">
        <v>4</v>
      </c>
      <c r="D4379" s="298" t="s">
        <v>5</v>
      </c>
      <c r="E4379" s="461" t="s">
        <v>249</v>
      </c>
      <c r="F4379" s="461"/>
      <c r="G4379" s="299" t="s">
        <v>6</v>
      </c>
      <c r="H4379" s="300" t="s">
        <v>7</v>
      </c>
      <c r="I4379" s="300" t="s">
        <v>8</v>
      </c>
      <c r="J4379" s="300" t="s">
        <v>10</v>
      </c>
    </row>
    <row r="4380" spans="1:10" x14ac:dyDescent="0.35">
      <c r="A4380" s="301" t="s">
        <v>246</v>
      </c>
      <c r="B4380" s="303" t="s">
        <v>1555</v>
      </c>
      <c r="C4380" s="301" t="s">
        <v>214</v>
      </c>
      <c r="D4380" s="301" t="s">
        <v>1556</v>
      </c>
      <c r="E4380" s="462" t="s">
        <v>2021</v>
      </c>
      <c r="F4380" s="462"/>
      <c r="G4380" s="302" t="s">
        <v>205</v>
      </c>
      <c r="H4380" s="305">
        <v>1</v>
      </c>
      <c r="I4380" s="304">
        <v>4.74</v>
      </c>
      <c r="J4380" s="304">
        <v>4.74</v>
      </c>
    </row>
    <row r="4381" spans="1:10" ht="25" x14ac:dyDescent="0.35">
      <c r="A4381" s="306" t="s">
        <v>251</v>
      </c>
      <c r="B4381" s="308" t="s">
        <v>256</v>
      </c>
      <c r="C4381" s="306" t="s">
        <v>200</v>
      </c>
      <c r="D4381" s="306" t="s">
        <v>247</v>
      </c>
      <c r="E4381" s="465" t="s">
        <v>254</v>
      </c>
      <c r="F4381" s="465"/>
      <c r="G4381" s="307" t="s">
        <v>201</v>
      </c>
      <c r="H4381" s="310">
        <v>0.1</v>
      </c>
      <c r="I4381" s="309">
        <v>25.81</v>
      </c>
      <c r="J4381" s="309">
        <v>2.58</v>
      </c>
    </row>
    <row r="4382" spans="1:10" x14ac:dyDescent="0.35">
      <c r="A4382" s="311" t="s">
        <v>260</v>
      </c>
      <c r="B4382" s="313" t="s">
        <v>2578</v>
      </c>
      <c r="C4382" s="311" t="s">
        <v>1803</v>
      </c>
      <c r="D4382" s="311" t="s">
        <v>2579</v>
      </c>
      <c r="E4382" s="463" t="s">
        <v>263</v>
      </c>
      <c r="F4382" s="463"/>
      <c r="G4382" s="312" t="s">
        <v>2300</v>
      </c>
      <c r="H4382" s="315">
        <v>5.0000000000000001E-3</v>
      </c>
      <c r="I4382" s="314">
        <v>10.6</v>
      </c>
      <c r="J4382" s="314">
        <v>5.2999999999999999E-2</v>
      </c>
    </row>
    <row r="4383" spans="1:10" x14ac:dyDescent="0.35">
      <c r="A4383" s="311" t="s">
        <v>260</v>
      </c>
      <c r="B4383" s="313" t="s">
        <v>2580</v>
      </c>
      <c r="C4383" s="311" t="s">
        <v>200</v>
      </c>
      <c r="D4383" s="311" t="s">
        <v>2581</v>
      </c>
      <c r="E4383" s="463" t="s">
        <v>263</v>
      </c>
      <c r="F4383" s="463"/>
      <c r="G4383" s="312" t="s">
        <v>226</v>
      </c>
      <c r="H4383" s="315">
        <v>0.05</v>
      </c>
      <c r="I4383" s="314">
        <v>42.33</v>
      </c>
      <c r="J4383" s="314">
        <v>2.1164999999999998</v>
      </c>
    </row>
    <row r="4384" spans="1:10" x14ac:dyDescent="0.35">
      <c r="A4384" s="316"/>
      <c r="B4384" s="316"/>
      <c r="C4384" s="316"/>
      <c r="D4384" s="316"/>
      <c r="E4384" s="316" t="s">
        <v>275</v>
      </c>
      <c r="F4384" s="317">
        <v>1.63</v>
      </c>
      <c r="G4384" s="316" t="s">
        <v>276</v>
      </c>
      <c r="H4384" s="317">
        <v>0</v>
      </c>
      <c r="I4384" s="316" t="s">
        <v>277</v>
      </c>
      <c r="J4384" s="317">
        <v>1.63</v>
      </c>
    </row>
    <row r="4385" spans="1:11" x14ac:dyDescent="0.35">
      <c r="A4385" s="316"/>
      <c r="B4385" s="316"/>
      <c r="C4385" s="316"/>
      <c r="D4385" s="316"/>
      <c r="E4385" s="316" t="s">
        <v>278</v>
      </c>
      <c r="F4385" s="317">
        <v>0.98</v>
      </c>
      <c r="G4385" s="316"/>
      <c r="H4385" s="464" t="s">
        <v>279</v>
      </c>
      <c r="I4385" s="464"/>
      <c r="J4385" s="317">
        <v>5.72</v>
      </c>
    </row>
    <row r="4386" spans="1:11" ht="15" thickBot="1" x14ac:dyDescent="0.4">
      <c r="A4386" s="333"/>
      <c r="B4386" s="333"/>
      <c r="C4386" s="333"/>
      <c r="D4386" s="333"/>
      <c r="E4386" s="333"/>
      <c r="F4386" s="333"/>
      <c r="G4386" s="333"/>
      <c r="H4386" s="335"/>
      <c r="I4386" s="333"/>
      <c r="J4386" s="334"/>
    </row>
    <row r="4387" spans="1:11" ht="15" thickTop="1" x14ac:dyDescent="0.35">
      <c r="A4387" s="332"/>
      <c r="B4387" s="332"/>
      <c r="C4387" s="332"/>
      <c r="D4387" s="332"/>
      <c r="E4387" s="332"/>
      <c r="F4387" s="332"/>
      <c r="G4387" s="332"/>
      <c r="H4387" s="332"/>
      <c r="I4387" s="332"/>
      <c r="J4387" s="332"/>
    </row>
    <row r="4388" spans="1:11" x14ac:dyDescent="0.35">
      <c r="A4388" s="298" t="s">
        <v>1554</v>
      </c>
      <c r="B4388" s="300" t="s">
        <v>3</v>
      </c>
      <c r="C4388" s="298" t="s">
        <v>4</v>
      </c>
      <c r="D4388" s="298" t="s">
        <v>5</v>
      </c>
      <c r="E4388" s="461" t="s">
        <v>249</v>
      </c>
      <c r="F4388" s="461"/>
      <c r="G4388" s="299" t="s">
        <v>6</v>
      </c>
      <c r="H4388" s="300" t="s">
        <v>7</v>
      </c>
      <c r="I4388" s="300" t="s">
        <v>8</v>
      </c>
      <c r="J4388" s="300" t="s">
        <v>10</v>
      </c>
    </row>
    <row r="4389" spans="1:11" ht="75" x14ac:dyDescent="0.35">
      <c r="A4389" s="301" t="s">
        <v>246</v>
      </c>
      <c r="B4389" s="303" t="s">
        <v>3129</v>
      </c>
      <c r="C4389" s="301" t="s">
        <v>214</v>
      </c>
      <c r="D4389" s="301" t="s">
        <v>3130</v>
      </c>
      <c r="E4389" s="462" t="s">
        <v>2376</v>
      </c>
      <c r="F4389" s="462"/>
      <c r="G4389" s="302" t="s">
        <v>3131</v>
      </c>
      <c r="H4389" s="305">
        <v>1</v>
      </c>
      <c r="I4389" s="304">
        <v>124188.1</v>
      </c>
      <c r="J4389" s="304">
        <f>I4389*H4389</f>
        <v>124188.1</v>
      </c>
    </row>
    <row r="4390" spans="1:11" ht="25.5" customHeight="1" x14ac:dyDescent="0.35">
      <c r="A4390" s="306" t="s">
        <v>251</v>
      </c>
      <c r="B4390" s="308">
        <v>63204</v>
      </c>
      <c r="C4390" s="306" t="s">
        <v>1785</v>
      </c>
      <c r="D4390" s="306" t="s">
        <v>3133</v>
      </c>
      <c r="E4390" s="473" t="s">
        <v>3134</v>
      </c>
      <c r="F4390" s="474" t="s">
        <v>3134</v>
      </c>
      <c r="G4390" s="307" t="s">
        <v>208</v>
      </c>
      <c r="H4390" s="308" t="s">
        <v>3144</v>
      </c>
      <c r="I4390" s="308" t="s">
        <v>3139</v>
      </c>
      <c r="J4390" s="309">
        <f>I4390*H4390</f>
        <v>5582.5</v>
      </c>
    </row>
    <row r="4391" spans="1:11" ht="25" x14ac:dyDescent="0.35">
      <c r="A4391" s="306" t="s">
        <v>251</v>
      </c>
      <c r="B4391" s="308">
        <v>63520</v>
      </c>
      <c r="C4391" s="306" t="s">
        <v>1785</v>
      </c>
      <c r="D4391" s="306" t="s">
        <v>3135</v>
      </c>
      <c r="E4391" s="473" t="s">
        <v>3134</v>
      </c>
      <c r="F4391" s="474" t="s">
        <v>3134</v>
      </c>
      <c r="G4391" s="307" t="s">
        <v>208</v>
      </c>
      <c r="H4391" s="308" t="s">
        <v>3145</v>
      </c>
      <c r="I4391" s="308" t="s">
        <v>3140</v>
      </c>
      <c r="J4391" s="309">
        <f t="shared" ref="J4391:J4392" si="1">I4391*H4391</f>
        <v>24748.350000000002</v>
      </c>
    </row>
    <row r="4392" spans="1:11" ht="25" x14ac:dyDescent="0.35">
      <c r="A4392" s="306" t="s">
        <v>251</v>
      </c>
      <c r="B4392" s="308">
        <v>63210</v>
      </c>
      <c r="C4392" s="306" t="s">
        <v>1785</v>
      </c>
      <c r="D4392" s="306" t="s">
        <v>3136</v>
      </c>
      <c r="E4392" s="473" t="s">
        <v>3134</v>
      </c>
      <c r="F4392" s="474" t="s">
        <v>3134</v>
      </c>
      <c r="G4392" s="307" t="s">
        <v>208</v>
      </c>
      <c r="H4392" s="308" t="s">
        <v>3144</v>
      </c>
      <c r="I4392" s="308" t="s">
        <v>3141</v>
      </c>
      <c r="J4392" s="309">
        <f t="shared" si="1"/>
        <v>10540.75</v>
      </c>
    </row>
    <row r="4393" spans="1:11" ht="25" x14ac:dyDescent="0.35">
      <c r="A4393" s="311" t="s">
        <v>260</v>
      </c>
      <c r="B4393" s="313">
        <v>11300</v>
      </c>
      <c r="C4393" s="311" t="s">
        <v>3132</v>
      </c>
      <c r="D4393" s="311" t="s">
        <v>3137</v>
      </c>
      <c r="E4393" s="485" t="s">
        <v>263</v>
      </c>
      <c r="F4393" s="486"/>
      <c r="G4393" s="312" t="s">
        <v>226</v>
      </c>
      <c r="H4393" s="313" t="s">
        <v>3146</v>
      </c>
      <c r="I4393" s="313" t="s">
        <v>3142</v>
      </c>
      <c r="J4393" s="314">
        <f>I4393*H4393</f>
        <v>59772.35</v>
      </c>
    </row>
    <row r="4394" spans="1:11" ht="15" customHeight="1" x14ac:dyDescent="0.35">
      <c r="A4394" s="311" t="s">
        <v>260</v>
      </c>
      <c r="B4394" s="313">
        <v>12004</v>
      </c>
      <c r="C4394" s="311" t="s">
        <v>1785</v>
      </c>
      <c r="D4394" s="311" t="s">
        <v>3138</v>
      </c>
      <c r="E4394" s="485" t="s">
        <v>263</v>
      </c>
      <c r="F4394" s="486"/>
      <c r="G4394" s="312" t="s">
        <v>226</v>
      </c>
      <c r="H4394" s="313" t="s">
        <v>3147</v>
      </c>
      <c r="I4394" s="313" t="s">
        <v>3143</v>
      </c>
      <c r="J4394" s="314">
        <f>I4394*H4394</f>
        <v>24646.9</v>
      </c>
    </row>
    <row r="4395" spans="1:11" x14ac:dyDescent="0.35">
      <c r="A4395" s="316"/>
      <c r="B4395" s="316"/>
      <c r="C4395" s="316"/>
      <c r="D4395" s="316"/>
      <c r="E4395" s="316" t="s">
        <v>278</v>
      </c>
      <c r="F4395" s="317">
        <f>J4389*0.2081</f>
        <v>25843.543610000001</v>
      </c>
      <c r="G4395" s="316"/>
      <c r="H4395" s="464" t="s">
        <v>279</v>
      </c>
      <c r="I4395" s="464"/>
      <c r="J4395" s="317">
        <f>'ORÇAMENTO SINTÉTICO'!I472</f>
        <v>150031.64361</v>
      </c>
      <c r="K4395" s="372"/>
    </row>
    <row r="4396" spans="1:11" ht="15" thickBot="1" x14ac:dyDescent="0.4">
      <c r="A4396" s="333"/>
      <c r="B4396" s="333"/>
      <c r="C4396" s="333"/>
      <c r="D4396" s="333"/>
      <c r="E4396" s="333"/>
      <c r="F4396" s="333"/>
      <c r="G4396" s="333"/>
      <c r="H4396" s="335"/>
      <c r="I4396" s="333"/>
      <c r="J4396" s="334"/>
    </row>
    <row r="4397" spans="1:11" ht="15" thickTop="1" x14ac:dyDescent="0.35">
      <c r="A4397" s="332"/>
      <c r="B4397" s="332"/>
      <c r="C4397" s="332"/>
      <c r="D4397" s="332"/>
      <c r="E4397" s="332"/>
      <c r="F4397" s="332"/>
      <c r="G4397" s="332"/>
      <c r="H4397" s="332"/>
      <c r="I4397" s="332"/>
      <c r="J4397" s="332"/>
    </row>
    <row r="4398" spans="1:11" x14ac:dyDescent="0.35">
      <c r="A4398" s="337"/>
      <c r="B4398" s="337"/>
      <c r="C4398" s="337"/>
      <c r="D4398" s="337"/>
      <c r="E4398" s="337"/>
      <c r="F4398" s="337"/>
      <c r="G4398" s="337"/>
      <c r="H4398" s="337"/>
      <c r="I4398" s="337"/>
      <c r="J4398" s="337"/>
    </row>
    <row r="4399" spans="1:11" x14ac:dyDescent="0.35">
      <c r="A4399" s="491"/>
      <c r="B4399" s="491"/>
      <c r="C4399" s="491"/>
      <c r="D4399" s="336"/>
      <c r="E4399" s="333"/>
      <c r="F4399" s="492" t="s">
        <v>109</v>
      </c>
      <c r="G4399" s="491"/>
      <c r="H4399" s="493">
        <f>H4401-H4400</f>
        <v>2475060.3844135418</v>
      </c>
      <c r="I4399" s="493"/>
      <c r="J4399" s="493"/>
    </row>
    <row r="4400" spans="1:11" x14ac:dyDescent="0.35">
      <c r="A4400" s="491"/>
      <c r="B4400" s="491"/>
      <c r="C4400" s="491"/>
      <c r="D4400" s="336"/>
      <c r="E4400" s="333"/>
      <c r="F4400" s="492" t="s">
        <v>110</v>
      </c>
      <c r="G4400" s="491"/>
      <c r="H4400" s="493">
        <f>'ORÇAMENTO SINTÉTICO'!J476</f>
        <v>515060.06599645782</v>
      </c>
      <c r="I4400" s="493"/>
      <c r="J4400" s="493"/>
    </row>
    <row r="4401" spans="1:10" x14ac:dyDescent="0.35">
      <c r="A4401" s="491"/>
      <c r="B4401" s="491"/>
      <c r="C4401" s="491"/>
      <c r="D4401" s="336"/>
      <c r="E4401" s="333"/>
      <c r="F4401" s="492" t="s">
        <v>111</v>
      </c>
      <c r="G4401" s="491"/>
      <c r="H4401" s="493">
        <f>'ORÇAMENTO SINTÉTICO'!J477</f>
        <v>2990120.4504099996</v>
      </c>
      <c r="I4401" s="493"/>
      <c r="J4401" s="493"/>
    </row>
    <row r="4404" spans="1:10" hidden="1" x14ac:dyDescent="0.35">
      <c r="A4404" s="437" t="str">
        <f>DADOS!B5</f>
        <v>PORTO SEGURO/BA</v>
      </c>
      <c r="B4404" s="437"/>
      <c r="C4404" s="437"/>
      <c r="D4404" s="437"/>
      <c r="E4404" s="80"/>
      <c r="F4404" s="238"/>
      <c r="H4404" s="444">
        <f ca="1">DADOS!B20</f>
        <v>46323</v>
      </c>
      <c r="I4404" s="444"/>
      <c r="J4404" s="133"/>
    </row>
    <row r="4405" spans="1:10" hidden="1" x14ac:dyDescent="0.35">
      <c r="A4405" s="438" t="s">
        <v>19</v>
      </c>
      <c r="B4405" s="438"/>
      <c r="C4405" s="438"/>
      <c r="D4405" s="438"/>
      <c r="E4405" s="80"/>
      <c r="F4405" s="238"/>
      <c r="H4405" s="438" t="s">
        <v>20</v>
      </c>
      <c r="I4405" s="438"/>
      <c r="J4405" s="89"/>
    </row>
    <row r="4406" spans="1:10" hidden="1" x14ac:dyDescent="0.35">
      <c r="A4406" s="54"/>
      <c r="B4406" s="54"/>
      <c r="C4406" s="54"/>
      <c r="D4406" s="84"/>
      <c r="E4406" s="80"/>
      <c r="F4406" s="238"/>
      <c r="G4406" s="54"/>
    </row>
    <row r="4407" spans="1:10" hidden="1" x14ac:dyDescent="0.35">
      <c r="A4407" s="54"/>
      <c r="B4407" s="54"/>
      <c r="C4407" s="54"/>
      <c r="D4407" s="84"/>
      <c r="E4407" s="80"/>
      <c r="F4407" s="238"/>
      <c r="G4407" s="54"/>
      <c r="H4407" s="54"/>
      <c r="I4407" s="54"/>
      <c r="J4407" s="54"/>
    </row>
    <row r="4408" spans="1:10" hidden="1" x14ac:dyDescent="0.35">
      <c r="A4408" s="54"/>
      <c r="B4408" s="54"/>
      <c r="C4408" s="54"/>
      <c r="D4408" s="84"/>
      <c r="E4408" s="80"/>
      <c r="F4408" s="238"/>
      <c r="G4408" s="54"/>
      <c r="H4408" s="54"/>
      <c r="I4408" s="54"/>
      <c r="J4408" s="54"/>
    </row>
    <row r="4409" spans="1:10" hidden="1" x14ac:dyDescent="0.35">
      <c r="A4409" s="54"/>
      <c r="B4409" s="54"/>
      <c r="C4409" s="54"/>
      <c r="D4409" s="84"/>
      <c r="E4409" s="80"/>
      <c r="F4409" s="238"/>
    </row>
    <row r="4410" spans="1:10" hidden="1" x14ac:dyDescent="0.35">
      <c r="A4410" s="439"/>
      <c r="B4410" s="439"/>
      <c r="C4410" s="439"/>
      <c r="D4410" s="439"/>
      <c r="E4410" s="80"/>
      <c r="F4410" s="238"/>
    </row>
    <row r="4411" spans="1:10" hidden="1" x14ac:dyDescent="0.35">
      <c r="A4411" s="440" t="s">
        <v>22</v>
      </c>
      <c r="B4411" s="440"/>
      <c r="C4411" s="440"/>
      <c r="D4411" s="440"/>
      <c r="E4411" s="80"/>
      <c r="F4411" s="238"/>
      <c r="G4411" s="54"/>
    </row>
    <row r="4412" spans="1:10" hidden="1" x14ac:dyDescent="0.35">
      <c r="A4412" s="435" t="s">
        <v>21</v>
      </c>
      <c r="B4412" s="435"/>
      <c r="C4412" s="436" t="str">
        <f>DADOS!B16</f>
        <v>Andressa Vasconcelos Porto</v>
      </c>
      <c r="D4412" s="436"/>
      <c r="E4412" s="80"/>
      <c r="F4412" s="238"/>
      <c r="G4412" s="54"/>
    </row>
    <row r="4413" spans="1:10" hidden="1" x14ac:dyDescent="0.35">
      <c r="A4413" s="435" t="s">
        <v>23</v>
      </c>
      <c r="B4413" s="435"/>
      <c r="C4413" s="436" t="str">
        <f>DADOS!B17</f>
        <v>Engenheira Civil</v>
      </c>
      <c r="D4413" s="436"/>
      <c r="E4413" s="80"/>
      <c r="F4413" s="238"/>
      <c r="G4413" s="54"/>
      <c r="H4413" s="54"/>
      <c r="I4413" s="54"/>
      <c r="J4413" s="54"/>
    </row>
    <row r="4414" spans="1:10" hidden="1" x14ac:dyDescent="0.35">
      <c r="A4414" s="435" t="s">
        <v>24</v>
      </c>
      <c r="B4414" s="435"/>
      <c r="C4414" s="436" t="str">
        <f>DADOS!B18</f>
        <v>CREA/BA 052288016-9</v>
      </c>
      <c r="D4414" s="436"/>
      <c r="E4414" s="80"/>
      <c r="F4414" s="238"/>
      <c r="G4414" s="54"/>
      <c r="H4414" s="54"/>
      <c r="I4414" s="54"/>
      <c r="J4414" s="54"/>
    </row>
  </sheetData>
  <mergeCells count="3231">
    <mergeCell ref="E2891:F2891"/>
    <mergeCell ref="E2892:F2892"/>
    <mergeCell ref="E2896:F2896"/>
    <mergeCell ref="E2897:F2897"/>
    <mergeCell ref="E2898:F2898"/>
    <mergeCell ref="E2899:F2899"/>
    <mergeCell ref="E2893:F2893"/>
    <mergeCell ref="E2894:F2894"/>
    <mergeCell ref="E2895:F2895"/>
    <mergeCell ref="E2900:F2900"/>
    <mergeCell ref="E2901:F2901"/>
    <mergeCell ref="E2902:F2902"/>
    <mergeCell ref="E2903:F2903"/>
    <mergeCell ref="E2904:F2904"/>
    <mergeCell ref="H2906:I2906"/>
    <mergeCell ref="E2874:F2874"/>
    <mergeCell ref="E2875:F2875"/>
    <mergeCell ref="E2876:F2876"/>
    <mergeCell ref="E2877:F2877"/>
    <mergeCell ref="E2878:F2878"/>
    <mergeCell ref="E2879:F2879"/>
    <mergeCell ref="E2880:F2880"/>
    <mergeCell ref="E2881:F2881"/>
    <mergeCell ref="E2882:F2882"/>
    <mergeCell ref="E2883:F2883"/>
    <mergeCell ref="E2884:F2884"/>
    <mergeCell ref="E2885:F2885"/>
    <mergeCell ref="E2886:F2886"/>
    <mergeCell ref="E2887:F2887"/>
    <mergeCell ref="E2888:F2888"/>
    <mergeCell ref="E2889:F2889"/>
    <mergeCell ref="E2890:F2890"/>
    <mergeCell ref="E2857:F2857"/>
    <mergeCell ref="E2858:F2858"/>
    <mergeCell ref="E2859:F2859"/>
    <mergeCell ref="E2860:F2860"/>
    <mergeCell ref="E2861:F2861"/>
    <mergeCell ref="E2862:F2862"/>
    <mergeCell ref="E2863:F2863"/>
    <mergeCell ref="E2864:F2864"/>
    <mergeCell ref="E2865:F2865"/>
    <mergeCell ref="E2866:F2866"/>
    <mergeCell ref="E2867:F2867"/>
    <mergeCell ref="E2868:F2868"/>
    <mergeCell ref="E2869:F2869"/>
    <mergeCell ref="E2870:F2870"/>
    <mergeCell ref="E2871:F2871"/>
    <mergeCell ref="E2872:F2872"/>
    <mergeCell ref="E2873:F2873"/>
    <mergeCell ref="A2827:A2828"/>
    <mergeCell ref="B2827:B2828"/>
    <mergeCell ref="C2827:C2828"/>
    <mergeCell ref="D2827:D2828"/>
    <mergeCell ref="E2827:E2828"/>
    <mergeCell ref="F2827:G2827"/>
    <mergeCell ref="H2827:I2827"/>
    <mergeCell ref="J2827:J2828"/>
    <mergeCell ref="E2833:F2833"/>
    <mergeCell ref="E2834:F2834"/>
    <mergeCell ref="E2835:F2835"/>
    <mergeCell ref="E2836:F2836"/>
    <mergeCell ref="E2837:F2837"/>
    <mergeCell ref="E2838:F2838"/>
    <mergeCell ref="E2839:F2839"/>
    <mergeCell ref="E2840:F2840"/>
    <mergeCell ref="E2841:F2841"/>
    <mergeCell ref="E1015:F1015"/>
    <mergeCell ref="E1016:F1016"/>
    <mergeCell ref="E1017:F1017"/>
    <mergeCell ref="E1018:F1018"/>
    <mergeCell ref="E1019:F1019"/>
    <mergeCell ref="E1020:F1020"/>
    <mergeCell ref="H1022:I1022"/>
    <mergeCell ref="E2454:F2454"/>
    <mergeCell ref="H2456:I2456"/>
    <mergeCell ref="E2453:F2453"/>
    <mergeCell ref="E2452:F2452"/>
    <mergeCell ref="E2410:F2410"/>
    <mergeCell ref="E2411:F2411"/>
    <mergeCell ref="E2412:F2412"/>
    <mergeCell ref="E2413:F2413"/>
    <mergeCell ref="E2414:F2414"/>
    <mergeCell ref="E2415:F2415"/>
    <mergeCell ref="E2416:F2416"/>
    <mergeCell ref="E2417:F2417"/>
    <mergeCell ref="H2419:I2419"/>
    <mergeCell ref="E2422:F2422"/>
    <mergeCell ref="E2423:F2423"/>
    <mergeCell ref="E2424:F2424"/>
    <mergeCell ref="E2425:F2425"/>
    <mergeCell ref="E2426:F2426"/>
    <mergeCell ref="E2427:F2427"/>
    <mergeCell ref="E2428:F2428"/>
    <mergeCell ref="E2429:F2429"/>
    <mergeCell ref="E2387:F2387"/>
    <mergeCell ref="E2388:F2388"/>
    <mergeCell ref="E2389:F2389"/>
    <mergeCell ref="E2390:F2390"/>
    <mergeCell ref="C1:D1"/>
    <mergeCell ref="E1:F1"/>
    <mergeCell ref="G1:H1"/>
    <mergeCell ref="I1:J1"/>
    <mergeCell ref="C2:D2"/>
    <mergeCell ref="E2:F2"/>
    <mergeCell ref="G2:H2"/>
    <mergeCell ref="I2:J2"/>
    <mergeCell ref="E977:F977"/>
    <mergeCell ref="E978:F978"/>
    <mergeCell ref="E979:F979"/>
    <mergeCell ref="E980:F980"/>
    <mergeCell ref="E981:F981"/>
    <mergeCell ref="E982:F982"/>
    <mergeCell ref="E953:F953"/>
    <mergeCell ref="E954:F954"/>
    <mergeCell ref="E955:F955"/>
    <mergeCell ref="E968:F968"/>
    <mergeCell ref="E969:F969"/>
    <mergeCell ref="E970:F970"/>
    <mergeCell ref="E976:F976"/>
    <mergeCell ref="E930:F930"/>
    <mergeCell ref="H932:I932"/>
    <mergeCell ref="E935:F935"/>
    <mergeCell ref="E936:F936"/>
    <mergeCell ref="E937:F937"/>
    <mergeCell ref="E938:F938"/>
    <mergeCell ref="E939:F939"/>
    <mergeCell ref="E940:F940"/>
    <mergeCell ref="H942:I942"/>
    <mergeCell ref="E945:F945"/>
    <mergeCell ref="E946:F946"/>
    <mergeCell ref="E4322:F4322"/>
    <mergeCell ref="E4258:F4258"/>
    <mergeCell ref="E4259:F4259"/>
    <mergeCell ref="E4260:F4260"/>
    <mergeCell ref="H4262:I4262"/>
    <mergeCell ref="E4265:F4265"/>
    <mergeCell ref="E4266:F4266"/>
    <mergeCell ref="E4267:F4267"/>
    <mergeCell ref="E4268:F4268"/>
    <mergeCell ref="E4269:F4269"/>
    <mergeCell ref="H4271:I4271"/>
    <mergeCell ref="E4274:F4274"/>
    <mergeCell ref="E4275:F4275"/>
    <mergeCell ref="E4276:F4276"/>
    <mergeCell ref="E4277:F4277"/>
    <mergeCell ref="E4278:F4278"/>
    <mergeCell ref="E12:F12"/>
    <mergeCell ref="E13:F13"/>
    <mergeCell ref="E14:F14"/>
    <mergeCell ref="H16:I16"/>
    <mergeCell ref="E971:F971"/>
    <mergeCell ref="H973:I973"/>
    <mergeCell ref="E983:F983"/>
    <mergeCell ref="E984:F984"/>
    <mergeCell ref="A985:J985"/>
    <mergeCell ref="E986:F986"/>
    <mergeCell ref="E987:F987"/>
    <mergeCell ref="E988:F988"/>
    <mergeCell ref="E989:F989"/>
    <mergeCell ref="E990:F990"/>
    <mergeCell ref="E991:F991"/>
    <mergeCell ref="E1007:F1007"/>
    <mergeCell ref="A4401:C4401"/>
    <mergeCell ref="F4401:G4401"/>
    <mergeCell ref="H4401:J4401"/>
    <mergeCell ref="E4380:F4380"/>
    <mergeCell ref="E4381:F4381"/>
    <mergeCell ref="E4333:F4333"/>
    <mergeCell ref="E4334:F4334"/>
    <mergeCell ref="E4335:F4335"/>
    <mergeCell ref="E4336:F4336"/>
    <mergeCell ref="E4337:F4337"/>
    <mergeCell ref="E4338:F4338"/>
    <mergeCell ref="H4340:I4340"/>
    <mergeCell ref="F4343:G4343"/>
    <mergeCell ref="E4344:F4344"/>
    <mergeCell ref="E4345:F4345"/>
    <mergeCell ref="E4346:F4346"/>
    <mergeCell ref="E4347:F4347"/>
    <mergeCell ref="E4348:F4348"/>
    <mergeCell ref="H4350:I4350"/>
    <mergeCell ref="F4353:G4353"/>
    <mergeCell ref="E4354:F4354"/>
    <mergeCell ref="E4355:F4355"/>
    <mergeCell ref="E4388:F4388"/>
    <mergeCell ref="E4389:F4389"/>
    <mergeCell ref="E4390:F4390"/>
    <mergeCell ref="E4391:F4391"/>
    <mergeCell ref="E4392:F4392"/>
    <mergeCell ref="E4393:F4393"/>
    <mergeCell ref="E4394:F4394"/>
    <mergeCell ref="H4395:I4395"/>
    <mergeCell ref="N2:R6"/>
    <mergeCell ref="A5:J5"/>
    <mergeCell ref="E4382:F4382"/>
    <mergeCell ref="E4383:F4383"/>
    <mergeCell ref="H4385:I4385"/>
    <mergeCell ref="A4399:C4399"/>
    <mergeCell ref="F4399:G4399"/>
    <mergeCell ref="H4399:J4399"/>
    <mergeCell ref="A4400:C4400"/>
    <mergeCell ref="F4400:G4400"/>
    <mergeCell ref="H4400:J4400"/>
    <mergeCell ref="E4356:F4356"/>
    <mergeCell ref="E4357:F4357"/>
    <mergeCell ref="H4359:I4359"/>
    <mergeCell ref="E4362:F4362"/>
    <mergeCell ref="E4363:F4363"/>
    <mergeCell ref="E4364:F4364"/>
    <mergeCell ref="H4366:I4366"/>
    <mergeCell ref="F4369:G4369"/>
    <mergeCell ref="E4370:F4370"/>
    <mergeCell ref="E4371:F4371"/>
    <mergeCell ref="E4372:F4372"/>
    <mergeCell ref="E4373:F4373"/>
    <mergeCell ref="E4374:F4374"/>
    <mergeCell ref="H4376:I4376"/>
    <mergeCell ref="E4379:F4379"/>
    <mergeCell ref="E4307:F4307"/>
    <mergeCell ref="F7:G7"/>
    <mergeCell ref="F8:G8"/>
    <mergeCell ref="E9:F9"/>
    <mergeCell ref="E10:F10"/>
    <mergeCell ref="E11:F11"/>
    <mergeCell ref="E4323:F4323"/>
    <mergeCell ref="E4324:F4324"/>
    <mergeCell ref="E4325:F4325"/>
    <mergeCell ref="H4327:I4327"/>
    <mergeCell ref="F4330:G4330"/>
    <mergeCell ref="F4331:G4331"/>
    <mergeCell ref="E4332:F4332"/>
    <mergeCell ref="E4284:F4284"/>
    <mergeCell ref="E4285:F4285"/>
    <mergeCell ref="E4286:F4286"/>
    <mergeCell ref="E4287:F4287"/>
    <mergeCell ref="E4288:F4288"/>
    <mergeCell ref="H4290:I4290"/>
    <mergeCell ref="E4293:F4293"/>
    <mergeCell ref="E4294:F4294"/>
    <mergeCell ref="E4295:F4295"/>
    <mergeCell ref="E4296:F4296"/>
    <mergeCell ref="E4297:F4297"/>
    <mergeCell ref="E4298:F4298"/>
    <mergeCell ref="H4300:I4300"/>
    <mergeCell ref="E4303:F4303"/>
    <mergeCell ref="E4304:F4304"/>
    <mergeCell ref="E4305:F4305"/>
    <mergeCell ref="E4306:F4306"/>
    <mergeCell ref="H4309:I4309"/>
    <mergeCell ref="E4312:F4312"/>
    <mergeCell ref="E4313:F4313"/>
    <mergeCell ref="E4314:F4314"/>
    <mergeCell ref="E4315:F4315"/>
    <mergeCell ref="E4316:F4316"/>
    <mergeCell ref="H4318:I4318"/>
    <mergeCell ref="E4321:F4321"/>
    <mergeCell ref="E4222:F4222"/>
    <mergeCell ref="E4223:F4223"/>
    <mergeCell ref="H4225:I4225"/>
    <mergeCell ref="E4228:F4228"/>
    <mergeCell ref="E4229:F4229"/>
    <mergeCell ref="E4230:F4230"/>
    <mergeCell ref="E4231:F4231"/>
    <mergeCell ref="H4280:I4280"/>
    <mergeCell ref="E4283:F4283"/>
    <mergeCell ref="E4232:F4232"/>
    <mergeCell ref="H4234:I4234"/>
    <mergeCell ref="E4237:F4237"/>
    <mergeCell ref="E4238:F4238"/>
    <mergeCell ref="E4239:F4239"/>
    <mergeCell ref="E4240:F4240"/>
    <mergeCell ref="E4241:F4241"/>
    <mergeCell ref="H4243:I4243"/>
    <mergeCell ref="E4246:F4246"/>
    <mergeCell ref="E4247:F4247"/>
    <mergeCell ref="E4248:F4248"/>
    <mergeCell ref="E4249:F4249"/>
    <mergeCell ref="E4250:F4250"/>
    <mergeCell ref="E4251:F4251"/>
    <mergeCell ref="H4253:I4253"/>
    <mergeCell ref="E4256:F4256"/>
    <mergeCell ref="E4257:F4257"/>
    <mergeCell ref="E4196:F4196"/>
    <mergeCell ref="H4198:I4198"/>
    <mergeCell ref="E4201:F4201"/>
    <mergeCell ref="E4202:F4202"/>
    <mergeCell ref="E4203:F4203"/>
    <mergeCell ref="E4204:F4204"/>
    <mergeCell ref="E4205:F4205"/>
    <mergeCell ref="H4207:I4207"/>
    <mergeCell ref="E4210:F4210"/>
    <mergeCell ref="E4211:F4211"/>
    <mergeCell ref="E4212:F4212"/>
    <mergeCell ref="E4213:F4213"/>
    <mergeCell ref="E4214:F4214"/>
    <mergeCell ref="H4216:I4216"/>
    <mergeCell ref="E4219:F4219"/>
    <mergeCell ref="E4220:F4220"/>
    <mergeCell ref="E4221:F4221"/>
    <mergeCell ref="H4171:I4171"/>
    <mergeCell ref="E4174:F4174"/>
    <mergeCell ref="E4175:F4175"/>
    <mergeCell ref="E4176:F4176"/>
    <mergeCell ref="E4177:F4177"/>
    <mergeCell ref="E4178:F4178"/>
    <mergeCell ref="H4180:I4180"/>
    <mergeCell ref="E4183:F4183"/>
    <mergeCell ref="E4184:F4184"/>
    <mergeCell ref="E4185:F4185"/>
    <mergeCell ref="E4186:F4186"/>
    <mergeCell ref="E4187:F4187"/>
    <mergeCell ref="H4189:I4189"/>
    <mergeCell ref="E4192:F4192"/>
    <mergeCell ref="E4193:F4193"/>
    <mergeCell ref="E4194:F4194"/>
    <mergeCell ref="E4195:F4195"/>
    <mergeCell ref="E4147:F4147"/>
    <mergeCell ref="E4148:F4148"/>
    <mergeCell ref="E4149:F4149"/>
    <mergeCell ref="E4150:F4150"/>
    <mergeCell ref="H4152:I4152"/>
    <mergeCell ref="E4155:F4155"/>
    <mergeCell ref="E4156:F4156"/>
    <mergeCell ref="E4157:F4157"/>
    <mergeCell ref="E4158:F4158"/>
    <mergeCell ref="E4159:F4159"/>
    <mergeCell ref="E4160:F4160"/>
    <mergeCell ref="H4162:I4162"/>
    <mergeCell ref="E4165:F4165"/>
    <mergeCell ref="E4166:F4166"/>
    <mergeCell ref="E4167:F4167"/>
    <mergeCell ref="E4168:F4168"/>
    <mergeCell ref="E4169:F4169"/>
    <mergeCell ref="E4121:F4121"/>
    <mergeCell ref="H4123:I4123"/>
    <mergeCell ref="E4126:F4126"/>
    <mergeCell ref="E4127:F4127"/>
    <mergeCell ref="E4128:F4128"/>
    <mergeCell ref="E4129:F4129"/>
    <mergeCell ref="E4130:F4130"/>
    <mergeCell ref="H4132:I4132"/>
    <mergeCell ref="F4135:G4135"/>
    <mergeCell ref="E4136:F4136"/>
    <mergeCell ref="E4137:F4137"/>
    <mergeCell ref="E4138:F4138"/>
    <mergeCell ref="E4139:F4139"/>
    <mergeCell ref="E4140:F4140"/>
    <mergeCell ref="E4141:F4141"/>
    <mergeCell ref="H4143:I4143"/>
    <mergeCell ref="E4146:F4146"/>
    <mergeCell ref="H4096:I4096"/>
    <mergeCell ref="E4099:F4099"/>
    <mergeCell ref="E4100:F4100"/>
    <mergeCell ref="E4101:F4101"/>
    <mergeCell ref="E4102:F4102"/>
    <mergeCell ref="E4103:F4103"/>
    <mergeCell ref="H4105:I4105"/>
    <mergeCell ref="E4108:F4108"/>
    <mergeCell ref="E4109:F4109"/>
    <mergeCell ref="E4110:F4110"/>
    <mergeCell ref="E4111:F4111"/>
    <mergeCell ref="E4112:F4112"/>
    <mergeCell ref="H4114:I4114"/>
    <mergeCell ref="E4117:F4117"/>
    <mergeCell ref="E4118:F4118"/>
    <mergeCell ref="E4119:F4119"/>
    <mergeCell ref="E4120:F4120"/>
    <mergeCell ref="E4072:F4072"/>
    <mergeCell ref="E4073:F4073"/>
    <mergeCell ref="E4074:F4074"/>
    <mergeCell ref="E4075:F4075"/>
    <mergeCell ref="H4077:I4077"/>
    <mergeCell ref="F4080:G4080"/>
    <mergeCell ref="E4081:F4081"/>
    <mergeCell ref="E4082:F4082"/>
    <mergeCell ref="E4083:F4083"/>
    <mergeCell ref="E4084:F4084"/>
    <mergeCell ref="E4085:F4085"/>
    <mergeCell ref="H4087:I4087"/>
    <mergeCell ref="E4090:F4090"/>
    <mergeCell ref="E4091:F4091"/>
    <mergeCell ref="E4092:F4092"/>
    <mergeCell ref="E4093:F4093"/>
    <mergeCell ref="E4094:F4094"/>
    <mergeCell ref="E4049:F4049"/>
    <mergeCell ref="E4050:F4050"/>
    <mergeCell ref="E4051:F4051"/>
    <mergeCell ref="E4052:F4052"/>
    <mergeCell ref="E4053:F4053"/>
    <mergeCell ref="H4055:I4055"/>
    <mergeCell ref="E4058:F4058"/>
    <mergeCell ref="E4059:F4059"/>
    <mergeCell ref="E4060:F4060"/>
    <mergeCell ref="E4061:F4061"/>
    <mergeCell ref="E4062:F4062"/>
    <mergeCell ref="H4064:I4064"/>
    <mergeCell ref="E4067:F4067"/>
    <mergeCell ref="E4068:F4068"/>
    <mergeCell ref="E4069:F4069"/>
    <mergeCell ref="E4070:F4070"/>
    <mergeCell ref="E4071:F4071"/>
    <mergeCell ref="E4026:F4026"/>
    <mergeCell ref="E4027:F4027"/>
    <mergeCell ref="E4028:F4028"/>
    <mergeCell ref="E4029:F4029"/>
    <mergeCell ref="E4030:F4030"/>
    <mergeCell ref="E4031:F4031"/>
    <mergeCell ref="E4032:F4032"/>
    <mergeCell ref="E4033:F4033"/>
    <mergeCell ref="E4034:F4034"/>
    <mergeCell ref="E4035:F4035"/>
    <mergeCell ref="H4037:I4037"/>
    <mergeCell ref="E4040:F4040"/>
    <mergeCell ref="E4041:F4041"/>
    <mergeCell ref="E4042:F4042"/>
    <mergeCell ref="E4043:F4043"/>
    <mergeCell ref="E4044:F4044"/>
    <mergeCell ref="H4046:I4046"/>
    <mergeCell ref="E4000:F4000"/>
    <mergeCell ref="H4002:I4002"/>
    <mergeCell ref="E4005:F4005"/>
    <mergeCell ref="E4006:F4006"/>
    <mergeCell ref="E4007:F4007"/>
    <mergeCell ref="E4008:F4008"/>
    <mergeCell ref="E4009:F4009"/>
    <mergeCell ref="H4011:I4011"/>
    <mergeCell ref="E4014:F4014"/>
    <mergeCell ref="E4015:F4015"/>
    <mergeCell ref="E4016:F4016"/>
    <mergeCell ref="E4017:F4017"/>
    <mergeCell ref="E4018:F4018"/>
    <mergeCell ref="E4019:F4019"/>
    <mergeCell ref="E4020:F4020"/>
    <mergeCell ref="E4021:F4021"/>
    <mergeCell ref="H4023:I4023"/>
    <mergeCell ref="E3977:F3977"/>
    <mergeCell ref="E3978:F3978"/>
    <mergeCell ref="E3979:F3979"/>
    <mergeCell ref="E3980:F3980"/>
    <mergeCell ref="H3982:I3982"/>
    <mergeCell ref="E3985:F3985"/>
    <mergeCell ref="E3986:F3986"/>
    <mergeCell ref="E3987:F3987"/>
    <mergeCell ref="E3988:F3988"/>
    <mergeCell ref="E3989:F3989"/>
    <mergeCell ref="E3990:F3990"/>
    <mergeCell ref="E3991:F3991"/>
    <mergeCell ref="H3993:I3993"/>
    <mergeCell ref="E3996:F3996"/>
    <mergeCell ref="E3997:F3997"/>
    <mergeCell ref="E3998:F3998"/>
    <mergeCell ref="E3999:F3999"/>
    <mergeCell ref="H3949:I3949"/>
    <mergeCell ref="E3952:F3952"/>
    <mergeCell ref="E3953:F3953"/>
    <mergeCell ref="E3954:F3954"/>
    <mergeCell ref="E3955:F3955"/>
    <mergeCell ref="H3957:I3957"/>
    <mergeCell ref="E3960:F3960"/>
    <mergeCell ref="E3961:F3961"/>
    <mergeCell ref="E3962:F3962"/>
    <mergeCell ref="E3963:F3963"/>
    <mergeCell ref="H3965:I3965"/>
    <mergeCell ref="E3968:F3968"/>
    <mergeCell ref="E3969:F3969"/>
    <mergeCell ref="E3970:F3970"/>
    <mergeCell ref="E3971:F3971"/>
    <mergeCell ref="H3973:I3973"/>
    <mergeCell ref="E3976:F3976"/>
    <mergeCell ref="E3925:F3925"/>
    <mergeCell ref="E3926:F3926"/>
    <mergeCell ref="E3927:F3927"/>
    <mergeCell ref="E3928:F3928"/>
    <mergeCell ref="H3930:I3930"/>
    <mergeCell ref="E3933:F3933"/>
    <mergeCell ref="E3934:F3934"/>
    <mergeCell ref="E3935:F3935"/>
    <mergeCell ref="E3936:F3936"/>
    <mergeCell ref="E3937:F3937"/>
    <mergeCell ref="H3939:I3939"/>
    <mergeCell ref="F3942:G3942"/>
    <mergeCell ref="F3943:G3943"/>
    <mergeCell ref="E3944:F3944"/>
    <mergeCell ref="E3945:F3945"/>
    <mergeCell ref="E3946:F3946"/>
    <mergeCell ref="E3947:F3947"/>
    <mergeCell ref="E3899:F3899"/>
    <mergeCell ref="E3900:F3900"/>
    <mergeCell ref="E3901:F3901"/>
    <mergeCell ref="H3903:I3903"/>
    <mergeCell ref="E3906:F3906"/>
    <mergeCell ref="E3907:F3907"/>
    <mergeCell ref="E3908:F3908"/>
    <mergeCell ref="E3909:F3909"/>
    <mergeCell ref="E3910:F3910"/>
    <mergeCell ref="H3912:I3912"/>
    <mergeCell ref="E3915:F3915"/>
    <mergeCell ref="E3916:F3916"/>
    <mergeCell ref="E3917:F3917"/>
    <mergeCell ref="E3918:F3918"/>
    <mergeCell ref="E3919:F3919"/>
    <mergeCell ref="H3921:I3921"/>
    <mergeCell ref="E3924:F3924"/>
    <mergeCell ref="E3876:F3876"/>
    <mergeCell ref="E3877:F3877"/>
    <mergeCell ref="E3878:F3878"/>
    <mergeCell ref="E3879:F3879"/>
    <mergeCell ref="E3880:F3880"/>
    <mergeCell ref="E3881:F3881"/>
    <mergeCell ref="H3883:I3883"/>
    <mergeCell ref="E3886:F3886"/>
    <mergeCell ref="E3887:F3887"/>
    <mergeCell ref="E3888:F3888"/>
    <mergeCell ref="E3889:F3889"/>
    <mergeCell ref="E3890:F3890"/>
    <mergeCell ref="E3891:F3891"/>
    <mergeCell ref="E3892:F3892"/>
    <mergeCell ref="H3894:I3894"/>
    <mergeCell ref="E3897:F3897"/>
    <mergeCell ref="E3898:F3898"/>
    <mergeCell ref="E3850:F3850"/>
    <mergeCell ref="E3851:F3851"/>
    <mergeCell ref="E3852:F3852"/>
    <mergeCell ref="H3854:I3854"/>
    <mergeCell ref="E3857:F3857"/>
    <mergeCell ref="E3858:F3858"/>
    <mergeCell ref="E3859:F3859"/>
    <mergeCell ref="E3860:F3860"/>
    <mergeCell ref="E3861:F3861"/>
    <mergeCell ref="H3863:I3863"/>
    <mergeCell ref="E3866:F3866"/>
    <mergeCell ref="E3867:F3867"/>
    <mergeCell ref="E3868:F3868"/>
    <mergeCell ref="E3869:F3869"/>
    <mergeCell ref="E3870:F3870"/>
    <mergeCell ref="H3872:I3872"/>
    <mergeCell ref="E3875:F3875"/>
    <mergeCell ref="E3830:F3830"/>
    <mergeCell ref="E3831:F3831"/>
    <mergeCell ref="E3832:F3832"/>
    <mergeCell ref="E3833:F3833"/>
    <mergeCell ref="E3834:F3834"/>
    <mergeCell ref="E3835:F3835"/>
    <mergeCell ref="E3836:F3836"/>
    <mergeCell ref="E3837:F3837"/>
    <mergeCell ref="E3838:F3838"/>
    <mergeCell ref="E3839:F3839"/>
    <mergeCell ref="E3840:F3840"/>
    <mergeCell ref="E3841:F3841"/>
    <mergeCell ref="E3842:F3842"/>
    <mergeCell ref="E3843:F3843"/>
    <mergeCell ref="H3845:I3845"/>
    <mergeCell ref="E3848:F3848"/>
    <mergeCell ref="E3849:F3849"/>
    <mergeCell ref="H3805:I3805"/>
    <mergeCell ref="E3808:F3808"/>
    <mergeCell ref="E3809:F3809"/>
    <mergeCell ref="E3810:F3810"/>
    <mergeCell ref="E3811:F3811"/>
    <mergeCell ref="E3812:F3812"/>
    <mergeCell ref="H3814:I3814"/>
    <mergeCell ref="F3817:G3817"/>
    <mergeCell ref="E3818:F3818"/>
    <mergeCell ref="E3819:F3819"/>
    <mergeCell ref="E3820:F3820"/>
    <mergeCell ref="E3821:F3821"/>
    <mergeCell ref="H3823:I3823"/>
    <mergeCell ref="E3826:F3826"/>
    <mergeCell ref="E3827:F3827"/>
    <mergeCell ref="E3828:F3828"/>
    <mergeCell ref="E3829:F3829"/>
    <mergeCell ref="E3781:F3781"/>
    <mergeCell ref="E3782:F3782"/>
    <mergeCell ref="E3783:F3783"/>
    <mergeCell ref="E3784:F3784"/>
    <mergeCell ref="H3786:I3786"/>
    <mergeCell ref="E3789:F3789"/>
    <mergeCell ref="E3790:F3790"/>
    <mergeCell ref="E3791:F3791"/>
    <mergeCell ref="E3792:F3792"/>
    <mergeCell ref="E3793:F3793"/>
    <mergeCell ref="H3795:I3795"/>
    <mergeCell ref="E3798:F3798"/>
    <mergeCell ref="E3799:F3799"/>
    <mergeCell ref="E3800:F3800"/>
    <mergeCell ref="E3801:F3801"/>
    <mergeCell ref="E3802:F3802"/>
    <mergeCell ref="E3803:F3803"/>
    <mergeCell ref="E3755:F3755"/>
    <mergeCell ref="E3756:F3756"/>
    <mergeCell ref="E3757:F3757"/>
    <mergeCell ref="H3759:I3759"/>
    <mergeCell ref="E3762:F3762"/>
    <mergeCell ref="E3763:F3763"/>
    <mergeCell ref="E3764:F3764"/>
    <mergeCell ref="E3765:F3765"/>
    <mergeCell ref="E3766:F3766"/>
    <mergeCell ref="H3768:I3768"/>
    <mergeCell ref="E3771:F3771"/>
    <mergeCell ref="E3772:F3772"/>
    <mergeCell ref="E3773:F3773"/>
    <mergeCell ref="E3774:F3774"/>
    <mergeCell ref="E3775:F3775"/>
    <mergeCell ref="H3777:I3777"/>
    <mergeCell ref="E3780:F3780"/>
    <mergeCell ref="H3730:I3730"/>
    <mergeCell ref="F3733:G3733"/>
    <mergeCell ref="E3734:F3734"/>
    <mergeCell ref="E3735:F3735"/>
    <mergeCell ref="E3736:F3736"/>
    <mergeCell ref="E3737:F3737"/>
    <mergeCell ref="E3738:F3738"/>
    <mergeCell ref="E3739:F3739"/>
    <mergeCell ref="H3741:I3741"/>
    <mergeCell ref="E3744:F3744"/>
    <mergeCell ref="E3745:F3745"/>
    <mergeCell ref="E3746:F3746"/>
    <mergeCell ref="E3747:F3747"/>
    <mergeCell ref="E3748:F3748"/>
    <mergeCell ref="H3750:I3750"/>
    <mergeCell ref="E3753:F3753"/>
    <mergeCell ref="E3754:F3754"/>
    <mergeCell ref="E3706:F3706"/>
    <mergeCell ref="E3707:F3707"/>
    <mergeCell ref="E3708:F3708"/>
    <mergeCell ref="E3709:F3709"/>
    <mergeCell ref="H3711:I3711"/>
    <mergeCell ref="E3714:F3714"/>
    <mergeCell ref="E3715:F3715"/>
    <mergeCell ref="E3716:F3716"/>
    <mergeCell ref="E3717:F3717"/>
    <mergeCell ref="E3718:F3718"/>
    <mergeCell ref="E3719:F3719"/>
    <mergeCell ref="H3721:I3721"/>
    <mergeCell ref="E3724:F3724"/>
    <mergeCell ref="E3725:F3725"/>
    <mergeCell ref="E3726:F3726"/>
    <mergeCell ref="E3727:F3727"/>
    <mergeCell ref="E3728:F3728"/>
    <mergeCell ref="E3683:F3683"/>
    <mergeCell ref="E3684:F3684"/>
    <mergeCell ref="E3685:F3685"/>
    <mergeCell ref="E3686:F3686"/>
    <mergeCell ref="E3687:F3687"/>
    <mergeCell ref="H3689:I3689"/>
    <mergeCell ref="E3692:F3692"/>
    <mergeCell ref="E3693:F3693"/>
    <mergeCell ref="E3694:F3694"/>
    <mergeCell ref="E3695:F3695"/>
    <mergeCell ref="E3696:F3696"/>
    <mergeCell ref="E3697:F3697"/>
    <mergeCell ref="E3698:F3698"/>
    <mergeCell ref="H3700:I3700"/>
    <mergeCell ref="E3703:F3703"/>
    <mergeCell ref="E3704:F3704"/>
    <mergeCell ref="E3705:F3705"/>
    <mergeCell ref="E3657:F3657"/>
    <mergeCell ref="H3659:I3659"/>
    <mergeCell ref="E3662:F3662"/>
    <mergeCell ref="E3663:F3663"/>
    <mergeCell ref="E3664:F3664"/>
    <mergeCell ref="E3665:F3665"/>
    <mergeCell ref="E3666:F3666"/>
    <mergeCell ref="H3668:I3668"/>
    <mergeCell ref="E3671:F3671"/>
    <mergeCell ref="E3672:F3672"/>
    <mergeCell ref="E3673:F3673"/>
    <mergeCell ref="E3674:F3674"/>
    <mergeCell ref="E3675:F3675"/>
    <mergeCell ref="E3676:F3676"/>
    <mergeCell ref="E3677:F3677"/>
    <mergeCell ref="E3678:F3678"/>
    <mergeCell ref="H3680:I3680"/>
    <mergeCell ref="H3632:I3632"/>
    <mergeCell ref="E3635:F3635"/>
    <mergeCell ref="E3636:F3636"/>
    <mergeCell ref="E3637:F3637"/>
    <mergeCell ref="E3638:F3638"/>
    <mergeCell ref="E3639:F3639"/>
    <mergeCell ref="H3641:I3641"/>
    <mergeCell ref="E3644:F3644"/>
    <mergeCell ref="E3645:F3645"/>
    <mergeCell ref="E3646:F3646"/>
    <mergeCell ref="E3647:F3647"/>
    <mergeCell ref="E3648:F3648"/>
    <mergeCell ref="H3650:I3650"/>
    <mergeCell ref="E3653:F3653"/>
    <mergeCell ref="E3654:F3654"/>
    <mergeCell ref="E3655:F3655"/>
    <mergeCell ref="E3656:F3656"/>
    <mergeCell ref="E3608:F3608"/>
    <mergeCell ref="E3609:F3609"/>
    <mergeCell ref="E3610:F3610"/>
    <mergeCell ref="E3611:F3611"/>
    <mergeCell ref="E3612:F3612"/>
    <mergeCell ref="H3614:I3614"/>
    <mergeCell ref="E3617:F3617"/>
    <mergeCell ref="E3618:F3618"/>
    <mergeCell ref="E3619:F3619"/>
    <mergeCell ref="E3620:F3620"/>
    <mergeCell ref="E3621:F3621"/>
    <mergeCell ref="H3623:I3623"/>
    <mergeCell ref="E3626:F3626"/>
    <mergeCell ref="E3627:F3627"/>
    <mergeCell ref="E3628:F3628"/>
    <mergeCell ref="E3629:F3629"/>
    <mergeCell ref="E3630:F3630"/>
    <mergeCell ref="E3582:F3582"/>
    <mergeCell ref="E3583:F3583"/>
    <mergeCell ref="E3584:F3584"/>
    <mergeCell ref="E3585:F3585"/>
    <mergeCell ref="H3587:I3587"/>
    <mergeCell ref="E3590:F3590"/>
    <mergeCell ref="E3591:F3591"/>
    <mergeCell ref="E3592:F3592"/>
    <mergeCell ref="E3593:F3593"/>
    <mergeCell ref="E3594:F3594"/>
    <mergeCell ref="H3596:I3596"/>
    <mergeCell ref="E3599:F3599"/>
    <mergeCell ref="E3600:F3600"/>
    <mergeCell ref="E3601:F3601"/>
    <mergeCell ref="E3602:F3602"/>
    <mergeCell ref="E3603:F3603"/>
    <mergeCell ref="H3605:I3605"/>
    <mergeCell ref="E3556:F3556"/>
    <mergeCell ref="H3558:I3558"/>
    <mergeCell ref="E3561:F3561"/>
    <mergeCell ref="E3562:F3562"/>
    <mergeCell ref="E3563:F3563"/>
    <mergeCell ref="E3564:F3564"/>
    <mergeCell ref="E3565:F3565"/>
    <mergeCell ref="H3567:I3567"/>
    <mergeCell ref="E3570:F3570"/>
    <mergeCell ref="E3571:F3571"/>
    <mergeCell ref="E3572:F3572"/>
    <mergeCell ref="E3573:F3573"/>
    <mergeCell ref="E3574:F3574"/>
    <mergeCell ref="E3575:F3575"/>
    <mergeCell ref="H3577:I3577"/>
    <mergeCell ref="E3580:F3580"/>
    <mergeCell ref="E3581:F3581"/>
    <mergeCell ref="H3531:I3531"/>
    <mergeCell ref="E3534:F3534"/>
    <mergeCell ref="E3535:F3535"/>
    <mergeCell ref="E3536:F3536"/>
    <mergeCell ref="E3537:F3537"/>
    <mergeCell ref="E3538:F3538"/>
    <mergeCell ref="H3540:I3540"/>
    <mergeCell ref="E3543:F3543"/>
    <mergeCell ref="E3544:F3544"/>
    <mergeCell ref="E3545:F3545"/>
    <mergeCell ref="E3546:F3546"/>
    <mergeCell ref="E3547:F3547"/>
    <mergeCell ref="H3549:I3549"/>
    <mergeCell ref="E3552:F3552"/>
    <mergeCell ref="E3553:F3553"/>
    <mergeCell ref="E3554:F3554"/>
    <mergeCell ref="E3555:F3555"/>
    <mergeCell ref="E3507:F3507"/>
    <mergeCell ref="E3508:F3508"/>
    <mergeCell ref="E3509:F3509"/>
    <mergeCell ref="E3510:F3510"/>
    <mergeCell ref="E3511:F3511"/>
    <mergeCell ref="H3513:I3513"/>
    <mergeCell ref="E3516:F3516"/>
    <mergeCell ref="E3517:F3517"/>
    <mergeCell ref="E3518:F3518"/>
    <mergeCell ref="E3519:F3519"/>
    <mergeCell ref="E3520:F3520"/>
    <mergeCell ref="H3522:I3522"/>
    <mergeCell ref="E3525:F3525"/>
    <mergeCell ref="E3526:F3526"/>
    <mergeCell ref="E3527:F3527"/>
    <mergeCell ref="E3528:F3528"/>
    <mergeCell ref="E3529:F3529"/>
    <mergeCell ref="E3481:F3481"/>
    <mergeCell ref="E3482:F3482"/>
    <mergeCell ref="E3483:F3483"/>
    <mergeCell ref="E3484:F3484"/>
    <mergeCell ref="H3486:I3486"/>
    <mergeCell ref="E3489:F3489"/>
    <mergeCell ref="E3490:F3490"/>
    <mergeCell ref="E3491:F3491"/>
    <mergeCell ref="E3492:F3492"/>
    <mergeCell ref="E3493:F3493"/>
    <mergeCell ref="H3495:I3495"/>
    <mergeCell ref="E3498:F3498"/>
    <mergeCell ref="E3499:F3499"/>
    <mergeCell ref="E3500:F3500"/>
    <mergeCell ref="E3501:F3501"/>
    <mergeCell ref="E3502:F3502"/>
    <mergeCell ref="H3504:I3504"/>
    <mergeCell ref="E3455:F3455"/>
    <mergeCell ref="E3456:F3456"/>
    <mergeCell ref="E3457:F3457"/>
    <mergeCell ref="H3459:I3459"/>
    <mergeCell ref="E3462:F3462"/>
    <mergeCell ref="E3463:F3463"/>
    <mergeCell ref="E3464:F3464"/>
    <mergeCell ref="E3465:F3465"/>
    <mergeCell ref="E3466:F3466"/>
    <mergeCell ref="H3468:I3468"/>
    <mergeCell ref="E3471:F3471"/>
    <mergeCell ref="E3472:F3472"/>
    <mergeCell ref="E3473:F3473"/>
    <mergeCell ref="E3474:F3474"/>
    <mergeCell ref="E3475:F3475"/>
    <mergeCell ref="H3477:I3477"/>
    <mergeCell ref="E3480:F3480"/>
    <mergeCell ref="H3430:I3430"/>
    <mergeCell ref="E3433:F3433"/>
    <mergeCell ref="E3434:F3434"/>
    <mergeCell ref="E3435:F3435"/>
    <mergeCell ref="E3436:F3436"/>
    <mergeCell ref="E3437:F3437"/>
    <mergeCell ref="E3438:F3438"/>
    <mergeCell ref="H3440:I3440"/>
    <mergeCell ref="E3443:F3443"/>
    <mergeCell ref="E3444:F3444"/>
    <mergeCell ref="E3445:F3445"/>
    <mergeCell ref="E3446:F3446"/>
    <mergeCell ref="E3447:F3447"/>
    <mergeCell ref="E3448:F3448"/>
    <mergeCell ref="H3450:I3450"/>
    <mergeCell ref="E3453:F3453"/>
    <mergeCell ref="E3454:F3454"/>
    <mergeCell ref="E3406:F3406"/>
    <mergeCell ref="E3407:F3407"/>
    <mergeCell ref="E3408:F3408"/>
    <mergeCell ref="H3410:I3410"/>
    <mergeCell ref="E3413:F3413"/>
    <mergeCell ref="E3414:F3414"/>
    <mergeCell ref="E3415:F3415"/>
    <mergeCell ref="E3416:F3416"/>
    <mergeCell ref="E3417:F3417"/>
    <mergeCell ref="E3418:F3418"/>
    <mergeCell ref="H3420:I3420"/>
    <mergeCell ref="E3423:F3423"/>
    <mergeCell ref="E3424:F3424"/>
    <mergeCell ref="E3425:F3425"/>
    <mergeCell ref="E3426:F3426"/>
    <mergeCell ref="E3427:F3427"/>
    <mergeCell ref="E3428:F3428"/>
    <mergeCell ref="E3383:F3383"/>
    <mergeCell ref="E3384:F3384"/>
    <mergeCell ref="E3385:F3385"/>
    <mergeCell ref="E3386:F3386"/>
    <mergeCell ref="E3387:F3387"/>
    <mergeCell ref="E3388:F3388"/>
    <mergeCell ref="H3390:I3390"/>
    <mergeCell ref="E3393:F3393"/>
    <mergeCell ref="E3394:F3394"/>
    <mergeCell ref="E3395:F3395"/>
    <mergeCell ref="E3396:F3396"/>
    <mergeCell ref="E3397:F3397"/>
    <mergeCell ref="E3398:F3398"/>
    <mergeCell ref="H3400:I3400"/>
    <mergeCell ref="E3403:F3403"/>
    <mergeCell ref="E3404:F3404"/>
    <mergeCell ref="E3405:F3405"/>
    <mergeCell ref="E3357:F3357"/>
    <mergeCell ref="E3358:F3358"/>
    <mergeCell ref="E3359:F3359"/>
    <mergeCell ref="E3360:F3360"/>
    <mergeCell ref="H3362:I3362"/>
    <mergeCell ref="E3365:F3365"/>
    <mergeCell ref="E3366:F3366"/>
    <mergeCell ref="E3367:F3367"/>
    <mergeCell ref="E3368:F3368"/>
    <mergeCell ref="E3369:F3369"/>
    <mergeCell ref="H3371:I3371"/>
    <mergeCell ref="E3374:F3374"/>
    <mergeCell ref="E3375:F3375"/>
    <mergeCell ref="E3376:F3376"/>
    <mergeCell ref="E3377:F3377"/>
    <mergeCell ref="E3378:F3378"/>
    <mergeCell ref="H3380:I3380"/>
    <mergeCell ref="E3331:F3331"/>
    <mergeCell ref="H3333:I3333"/>
    <mergeCell ref="E3336:F3336"/>
    <mergeCell ref="E3337:F3337"/>
    <mergeCell ref="E3338:F3338"/>
    <mergeCell ref="E3339:F3339"/>
    <mergeCell ref="E3340:F3340"/>
    <mergeCell ref="E3341:F3341"/>
    <mergeCell ref="H3343:I3343"/>
    <mergeCell ref="E3346:F3346"/>
    <mergeCell ref="E3347:F3347"/>
    <mergeCell ref="E3348:F3348"/>
    <mergeCell ref="E3349:F3349"/>
    <mergeCell ref="E3350:F3350"/>
    <mergeCell ref="H3352:I3352"/>
    <mergeCell ref="E3355:F3355"/>
    <mergeCell ref="E3356:F3356"/>
    <mergeCell ref="E3308:F3308"/>
    <mergeCell ref="H3310:I3310"/>
    <mergeCell ref="E3313:F3313"/>
    <mergeCell ref="E3314:F3314"/>
    <mergeCell ref="E3315:F3315"/>
    <mergeCell ref="E3316:F3316"/>
    <mergeCell ref="E3317:F3317"/>
    <mergeCell ref="H3319:I3319"/>
    <mergeCell ref="E3322:F3322"/>
    <mergeCell ref="E3323:F3323"/>
    <mergeCell ref="E3324:F3324"/>
    <mergeCell ref="E3325:F3325"/>
    <mergeCell ref="E3326:F3326"/>
    <mergeCell ref="E3327:F3327"/>
    <mergeCell ref="E3328:F3328"/>
    <mergeCell ref="E3329:F3329"/>
    <mergeCell ref="E3330:F3330"/>
    <mergeCell ref="H3283:I3283"/>
    <mergeCell ref="E3286:F3286"/>
    <mergeCell ref="E3287:F3287"/>
    <mergeCell ref="E3288:F3288"/>
    <mergeCell ref="E3289:F3289"/>
    <mergeCell ref="E3290:F3290"/>
    <mergeCell ref="H3292:I3292"/>
    <mergeCell ref="E3295:F3295"/>
    <mergeCell ref="E3296:F3296"/>
    <mergeCell ref="E3297:F3297"/>
    <mergeCell ref="E3298:F3298"/>
    <mergeCell ref="E3299:F3299"/>
    <mergeCell ref="H3301:I3301"/>
    <mergeCell ref="E3304:F3304"/>
    <mergeCell ref="E3305:F3305"/>
    <mergeCell ref="E3306:F3306"/>
    <mergeCell ref="E3307:F3307"/>
    <mergeCell ref="E3259:F3259"/>
    <mergeCell ref="E3260:F3260"/>
    <mergeCell ref="E3261:F3261"/>
    <mergeCell ref="E3262:F3262"/>
    <mergeCell ref="H3264:I3264"/>
    <mergeCell ref="E3267:F3267"/>
    <mergeCell ref="E3268:F3268"/>
    <mergeCell ref="E3269:F3269"/>
    <mergeCell ref="E3270:F3270"/>
    <mergeCell ref="E3271:F3271"/>
    <mergeCell ref="E3272:F3272"/>
    <mergeCell ref="H3274:I3274"/>
    <mergeCell ref="E3277:F3277"/>
    <mergeCell ref="E3278:F3278"/>
    <mergeCell ref="E3279:F3279"/>
    <mergeCell ref="E3280:F3280"/>
    <mergeCell ref="E3281:F3281"/>
    <mergeCell ref="E3233:F3233"/>
    <mergeCell ref="E3234:F3234"/>
    <mergeCell ref="E3235:F3235"/>
    <mergeCell ref="H3237:I3237"/>
    <mergeCell ref="E3240:F3240"/>
    <mergeCell ref="E3241:F3241"/>
    <mergeCell ref="E3242:F3242"/>
    <mergeCell ref="E3243:F3243"/>
    <mergeCell ref="H3245:I3245"/>
    <mergeCell ref="E3248:F3248"/>
    <mergeCell ref="E3249:F3249"/>
    <mergeCell ref="E3250:F3250"/>
    <mergeCell ref="E3251:F3251"/>
    <mergeCell ref="E3252:F3252"/>
    <mergeCell ref="E3253:F3253"/>
    <mergeCell ref="H3255:I3255"/>
    <mergeCell ref="E3258:F3258"/>
    <mergeCell ref="E3207:F3207"/>
    <mergeCell ref="E3208:F3208"/>
    <mergeCell ref="E3209:F3209"/>
    <mergeCell ref="H3211:I3211"/>
    <mergeCell ref="E3214:F3214"/>
    <mergeCell ref="E3215:F3215"/>
    <mergeCell ref="E3216:F3216"/>
    <mergeCell ref="E3217:F3217"/>
    <mergeCell ref="E3218:F3218"/>
    <mergeCell ref="H3220:I3220"/>
    <mergeCell ref="E3223:F3223"/>
    <mergeCell ref="E3224:F3224"/>
    <mergeCell ref="E3225:F3225"/>
    <mergeCell ref="E3226:F3226"/>
    <mergeCell ref="E3227:F3227"/>
    <mergeCell ref="H3229:I3229"/>
    <mergeCell ref="E3232:F3232"/>
    <mergeCell ref="H3179:I3179"/>
    <mergeCell ref="E3182:F3182"/>
    <mergeCell ref="E3183:F3183"/>
    <mergeCell ref="E3184:F3184"/>
    <mergeCell ref="E3185:F3185"/>
    <mergeCell ref="H3187:I3187"/>
    <mergeCell ref="E3190:F3190"/>
    <mergeCell ref="E3191:F3191"/>
    <mergeCell ref="E3192:F3192"/>
    <mergeCell ref="E3193:F3193"/>
    <mergeCell ref="H3195:I3195"/>
    <mergeCell ref="E3198:F3198"/>
    <mergeCell ref="E3199:F3199"/>
    <mergeCell ref="E3200:F3200"/>
    <mergeCell ref="E3201:F3201"/>
    <mergeCell ref="H3203:I3203"/>
    <mergeCell ref="E3206:F3206"/>
    <mergeCell ref="E3155:F3155"/>
    <mergeCell ref="E3156:F3156"/>
    <mergeCell ref="E3157:F3157"/>
    <mergeCell ref="E3158:F3158"/>
    <mergeCell ref="E3159:F3159"/>
    <mergeCell ref="H3161:I3161"/>
    <mergeCell ref="E3164:F3164"/>
    <mergeCell ref="E3165:F3165"/>
    <mergeCell ref="E3166:F3166"/>
    <mergeCell ref="E3167:F3167"/>
    <mergeCell ref="E3168:F3168"/>
    <mergeCell ref="H3170:I3170"/>
    <mergeCell ref="E3173:F3173"/>
    <mergeCell ref="E3174:F3174"/>
    <mergeCell ref="E3175:F3175"/>
    <mergeCell ref="E3176:F3176"/>
    <mergeCell ref="E3177:F3177"/>
    <mergeCell ref="E3129:F3129"/>
    <mergeCell ref="H3131:I3131"/>
    <mergeCell ref="E3134:F3134"/>
    <mergeCell ref="E3135:F3135"/>
    <mergeCell ref="E3136:F3136"/>
    <mergeCell ref="E3137:F3137"/>
    <mergeCell ref="E3138:F3138"/>
    <mergeCell ref="E3139:F3139"/>
    <mergeCell ref="H3141:I3141"/>
    <mergeCell ref="E3144:F3144"/>
    <mergeCell ref="E3145:F3145"/>
    <mergeCell ref="E3146:F3146"/>
    <mergeCell ref="E3147:F3147"/>
    <mergeCell ref="E3148:F3148"/>
    <mergeCell ref="E3149:F3149"/>
    <mergeCell ref="H3151:I3151"/>
    <mergeCell ref="E3154:F3154"/>
    <mergeCell ref="E3106:F3106"/>
    <mergeCell ref="E3107:F3107"/>
    <mergeCell ref="E3108:F3108"/>
    <mergeCell ref="E3109:F3109"/>
    <mergeCell ref="H3111:I3111"/>
    <mergeCell ref="E3114:F3114"/>
    <mergeCell ref="E3115:F3115"/>
    <mergeCell ref="E3116:F3116"/>
    <mergeCell ref="E3117:F3117"/>
    <mergeCell ref="E3118:F3118"/>
    <mergeCell ref="E3119:F3119"/>
    <mergeCell ref="H3121:I3121"/>
    <mergeCell ref="E3124:F3124"/>
    <mergeCell ref="E3125:F3125"/>
    <mergeCell ref="E3126:F3126"/>
    <mergeCell ref="E3127:F3127"/>
    <mergeCell ref="E3128:F3128"/>
    <mergeCell ref="H3081:I3081"/>
    <mergeCell ref="E3084:F3084"/>
    <mergeCell ref="E3085:F3085"/>
    <mergeCell ref="E3086:F3086"/>
    <mergeCell ref="E3087:F3087"/>
    <mergeCell ref="E3088:F3088"/>
    <mergeCell ref="E3089:F3089"/>
    <mergeCell ref="H3091:I3091"/>
    <mergeCell ref="E3094:F3094"/>
    <mergeCell ref="E3095:F3095"/>
    <mergeCell ref="E3096:F3096"/>
    <mergeCell ref="E3097:F3097"/>
    <mergeCell ref="E3098:F3098"/>
    <mergeCell ref="E3099:F3099"/>
    <mergeCell ref="H3101:I3101"/>
    <mergeCell ref="E3104:F3104"/>
    <mergeCell ref="E3105:F3105"/>
    <mergeCell ref="E3057:F3057"/>
    <mergeCell ref="E3058:F3058"/>
    <mergeCell ref="E3059:F3059"/>
    <mergeCell ref="E3060:F3060"/>
    <mergeCell ref="H3062:I3062"/>
    <mergeCell ref="E3065:F3065"/>
    <mergeCell ref="E3066:F3066"/>
    <mergeCell ref="E3067:F3067"/>
    <mergeCell ref="E3068:F3068"/>
    <mergeCell ref="E3069:F3069"/>
    <mergeCell ref="H3071:I3071"/>
    <mergeCell ref="E3074:F3074"/>
    <mergeCell ref="E3075:F3075"/>
    <mergeCell ref="E3076:F3076"/>
    <mergeCell ref="E3077:F3077"/>
    <mergeCell ref="E3078:F3078"/>
    <mergeCell ref="E3079:F3079"/>
    <mergeCell ref="E3031:F3031"/>
    <mergeCell ref="E3032:F3032"/>
    <mergeCell ref="E3033:F3033"/>
    <mergeCell ref="H3035:I3035"/>
    <mergeCell ref="E3038:F3038"/>
    <mergeCell ref="E3039:F3039"/>
    <mergeCell ref="E3040:F3040"/>
    <mergeCell ref="E3041:F3041"/>
    <mergeCell ref="E3042:F3042"/>
    <mergeCell ref="H3044:I3044"/>
    <mergeCell ref="E3047:F3047"/>
    <mergeCell ref="E3048:F3048"/>
    <mergeCell ref="E3049:F3049"/>
    <mergeCell ref="E3050:F3050"/>
    <mergeCell ref="E3051:F3051"/>
    <mergeCell ref="H3053:I3053"/>
    <mergeCell ref="E3056:F3056"/>
    <mergeCell ref="E3005:F3005"/>
    <mergeCell ref="H3007:I3007"/>
    <mergeCell ref="E3010:F3010"/>
    <mergeCell ref="E3011:F3011"/>
    <mergeCell ref="E3012:F3012"/>
    <mergeCell ref="E3013:F3013"/>
    <mergeCell ref="E3014:F3014"/>
    <mergeCell ref="H3016:I3016"/>
    <mergeCell ref="E3019:F3019"/>
    <mergeCell ref="E3020:F3020"/>
    <mergeCell ref="E3021:F3021"/>
    <mergeCell ref="E3022:F3022"/>
    <mergeCell ref="E3023:F3023"/>
    <mergeCell ref="H3025:I3025"/>
    <mergeCell ref="E3028:F3028"/>
    <mergeCell ref="E3029:F3029"/>
    <mergeCell ref="E3030:F3030"/>
    <mergeCell ref="E2982:F2982"/>
    <mergeCell ref="E2983:F2983"/>
    <mergeCell ref="E2984:F2984"/>
    <mergeCell ref="E2985:F2985"/>
    <mergeCell ref="E2986:F2986"/>
    <mergeCell ref="H2988:I2988"/>
    <mergeCell ref="E2991:F2991"/>
    <mergeCell ref="E2992:F2992"/>
    <mergeCell ref="E2993:F2993"/>
    <mergeCell ref="E2994:F2994"/>
    <mergeCell ref="E2995:F2995"/>
    <mergeCell ref="H2997:I2997"/>
    <mergeCell ref="E3000:F3000"/>
    <mergeCell ref="E3001:F3001"/>
    <mergeCell ref="E3002:F3002"/>
    <mergeCell ref="E3003:F3003"/>
    <mergeCell ref="E3004:F3004"/>
    <mergeCell ref="E2956:F2956"/>
    <mergeCell ref="H2958:I2958"/>
    <mergeCell ref="E2961:F2961"/>
    <mergeCell ref="E2962:F2962"/>
    <mergeCell ref="E2963:F2963"/>
    <mergeCell ref="E2964:F2964"/>
    <mergeCell ref="H2966:I2966"/>
    <mergeCell ref="F2969:G2969"/>
    <mergeCell ref="F2970:G2970"/>
    <mergeCell ref="E2971:F2971"/>
    <mergeCell ref="E2972:F2972"/>
    <mergeCell ref="E2973:F2973"/>
    <mergeCell ref="E2974:F2974"/>
    <mergeCell ref="E2975:F2975"/>
    <mergeCell ref="E2976:F2976"/>
    <mergeCell ref="H2978:I2978"/>
    <mergeCell ref="E2981:F2981"/>
    <mergeCell ref="H2931:I2931"/>
    <mergeCell ref="E2934:F2934"/>
    <mergeCell ref="E2935:F2935"/>
    <mergeCell ref="E2936:F2936"/>
    <mergeCell ref="E2937:F2937"/>
    <mergeCell ref="H2939:I2939"/>
    <mergeCell ref="E2942:F2942"/>
    <mergeCell ref="E2943:F2943"/>
    <mergeCell ref="E2944:F2944"/>
    <mergeCell ref="E2945:F2945"/>
    <mergeCell ref="E2946:F2946"/>
    <mergeCell ref="H2948:I2948"/>
    <mergeCell ref="E2951:F2951"/>
    <mergeCell ref="E2952:F2952"/>
    <mergeCell ref="E2953:F2953"/>
    <mergeCell ref="E2954:F2954"/>
    <mergeCell ref="E2955:F2955"/>
    <mergeCell ref="E2909:F2909"/>
    <mergeCell ref="E2910:F2910"/>
    <mergeCell ref="E2911:F2911"/>
    <mergeCell ref="H2913:I2913"/>
    <mergeCell ref="E2916:F2916"/>
    <mergeCell ref="E2917:F2917"/>
    <mergeCell ref="E2918:F2918"/>
    <mergeCell ref="E2919:F2919"/>
    <mergeCell ref="E2920:F2920"/>
    <mergeCell ref="H2922:I2922"/>
    <mergeCell ref="E2925:F2925"/>
    <mergeCell ref="E2926:F2926"/>
    <mergeCell ref="E2927:F2927"/>
    <mergeCell ref="E2928:F2928"/>
    <mergeCell ref="E2929:F2929"/>
    <mergeCell ref="E2842:F2842"/>
    <mergeCell ref="E2843:F2843"/>
    <mergeCell ref="E2844:F2844"/>
    <mergeCell ref="E2845:F2845"/>
    <mergeCell ref="A2846:J2846"/>
    <mergeCell ref="A2847:A2848"/>
    <mergeCell ref="B2847:B2848"/>
    <mergeCell ref="C2847:C2848"/>
    <mergeCell ref="D2847:D2848"/>
    <mergeCell ref="E2847:E2848"/>
    <mergeCell ref="F2847:G2847"/>
    <mergeCell ref="H2847:I2847"/>
    <mergeCell ref="J2847:J2848"/>
    <mergeCell ref="E2853:F2853"/>
    <mergeCell ref="E2854:F2854"/>
    <mergeCell ref="E2855:F2855"/>
    <mergeCell ref="E2856:F2856"/>
    <mergeCell ref="H2804:I2804"/>
    <mergeCell ref="E2807:F2807"/>
    <mergeCell ref="E2808:F2808"/>
    <mergeCell ref="E2809:F2809"/>
    <mergeCell ref="E2810:F2810"/>
    <mergeCell ref="E2811:F2811"/>
    <mergeCell ref="E2812:F2812"/>
    <mergeCell ref="H2814:I2814"/>
    <mergeCell ref="E2817:F2817"/>
    <mergeCell ref="E2818:F2818"/>
    <mergeCell ref="E2819:F2819"/>
    <mergeCell ref="E2820:F2820"/>
    <mergeCell ref="H2822:I2822"/>
    <mergeCell ref="E2825:F2825"/>
    <mergeCell ref="E2826:F2826"/>
    <mergeCell ref="E2780:F2780"/>
    <mergeCell ref="E2781:F2781"/>
    <mergeCell ref="H2783:I2783"/>
    <mergeCell ref="E2786:F2786"/>
    <mergeCell ref="E2787:F2787"/>
    <mergeCell ref="E2788:F2788"/>
    <mergeCell ref="E2789:F2789"/>
    <mergeCell ref="E2790:F2790"/>
    <mergeCell ref="E2791:F2791"/>
    <mergeCell ref="E2792:F2792"/>
    <mergeCell ref="E2793:F2793"/>
    <mergeCell ref="H2795:I2795"/>
    <mergeCell ref="F2798:G2798"/>
    <mergeCell ref="E2799:F2799"/>
    <mergeCell ref="E2800:F2800"/>
    <mergeCell ref="E2801:F2801"/>
    <mergeCell ref="E2802:F2802"/>
    <mergeCell ref="E2757:F2757"/>
    <mergeCell ref="E2758:F2758"/>
    <mergeCell ref="E2759:F2759"/>
    <mergeCell ref="H2761:I2761"/>
    <mergeCell ref="E2764:F2764"/>
    <mergeCell ref="E2765:F2765"/>
    <mergeCell ref="E2766:F2766"/>
    <mergeCell ref="E2767:F2767"/>
    <mergeCell ref="E2768:F2768"/>
    <mergeCell ref="E2769:F2769"/>
    <mergeCell ref="E2770:F2770"/>
    <mergeCell ref="E2771:F2771"/>
    <mergeCell ref="H2773:I2773"/>
    <mergeCell ref="E2776:F2776"/>
    <mergeCell ref="E2777:F2777"/>
    <mergeCell ref="E2778:F2778"/>
    <mergeCell ref="E2779:F2779"/>
    <mergeCell ref="E2734:F2734"/>
    <mergeCell ref="E2735:F2735"/>
    <mergeCell ref="E2736:F2736"/>
    <mergeCell ref="H2738:I2738"/>
    <mergeCell ref="E2741:F2741"/>
    <mergeCell ref="E2742:F2742"/>
    <mergeCell ref="E2743:F2743"/>
    <mergeCell ref="E2744:F2744"/>
    <mergeCell ref="E2745:F2745"/>
    <mergeCell ref="E2746:F2746"/>
    <mergeCell ref="E2747:F2747"/>
    <mergeCell ref="H2749:I2749"/>
    <mergeCell ref="E2752:F2752"/>
    <mergeCell ref="E2753:F2753"/>
    <mergeCell ref="E2754:F2754"/>
    <mergeCell ref="E2755:F2755"/>
    <mergeCell ref="E2756:F2756"/>
    <mergeCell ref="E2711:F2711"/>
    <mergeCell ref="E2712:F2712"/>
    <mergeCell ref="E2713:F2713"/>
    <mergeCell ref="E2714:F2714"/>
    <mergeCell ref="E2715:F2715"/>
    <mergeCell ref="E2716:F2716"/>
    <mergeCell ref="H2718:I2718"/>
    <mergeCell ref="E2721:F2721"/>
    <mergeCell ref="E2722:F2722"/>
    <mergeCell ref="E2723:F2723"/>
    <mergeCell ref="E2724:F2724"/>
    <mergeCell ref="E2725:F2725"/>
    <mergeCell ref="E2726:F2726"/>
    <mergeCell ref="H2728:I2728"/>
    <mergeCell ref="E2731:F2731"/>
    <mergeCell ref="E2732:F2732"/>
    <mergeCell ref="E2733:F2733"/>
    <mergeCell ref="E2688:F2688"/>
    <mergeCell ref="E2689:F2689"/>
    <mergeCell ref="E2690:F2690"/>
    <mergeCell ref="E2691:F2691"/>
    <mergeCell ref="E2692:F2692"/>
    <mergeCell ref="H2694:I2694"/>
    <mergeCell ref="E2697:F2697"/>
    <mergeCell ref="E2698:F2698"/>
    <mergeCell ref="E2699:F2699"/>
    <mergeCell ref="E2700:F2700"/>
    <mergeCell ref="E2701:F2701"/>
    <mergeCell ref="E2702:F2702"/>
    <mergeCell ref="E2703:F2703"/>
    <mergeCell ref="E2704:F2704"/>
    <mergeCell ref="H2706:I2706"/>
    <mergeCell ref="E2709:F2709"/>
    <mergeCell ref="E2710:F2710"/>
    <mergeCell ref="E2665:F2665"/>
    <mergeCell ref="E2666:F2666"/>
    <mergeCell ref="H2668:I2668"/>
    <mergeCell ref="E2671:F2671"/>
    <mergeCell ref="E2672:F2672"/>
    <mergeCell ref="E2673:F2673"/>
    <mergeCell ref="E2674:F2674"/>
    <mergeCell ref="E2675:F2675"/>
    <mergeCell ref="E2676:F2676"/>
    <mergeCell ref="E2677:F2677"/>
    <mergeCell ref="E2678:F2678"/>
    <mergeCell ref="E2679:F2679"/>
    <mergeCell ref="E2680:F2680"/>
    <mergeCell ref="H2682:I2682"/>
    <mergeCell ref="E2685:F2685"/>
    <mergeCell ref="E2686:F2686"/>
    <mergeCell ref="E2687:F2687"/>
    <mergeCell ref="E2642:F2642"/>
    <mergeCell ref="E2643:F2643"/>
    <mergeCell ref="E2644:F2644"/>
    <mergeCell ref="H2646:I2646"/>
    <mergeCell ref="E2649:F2649"/>
    <mergeCell ref="E2650:F2650"/>
    <mergeCell ref="E2651:F2651"/>
    <mergeCell ref="E2652:F2652"/>
    <mergeCell ref="E2653:F2653"/>
    <mergeCell ref="E2654:F2654"/>
    <mergeCell ref="E2655:F2655"/>
    <mergeCell ref="H2657:I2657"/>
    <mergeCell ref="E2660:F2660"/>
    <mergeCell ref="E2661:F2661"/>
    <mergeCell ref="E2662:F2662"/>
    <mergeCell ref="E2663:F2663"/>
    <mergeCell ref="E2664:F2664"/>
    <mergeCell ref="E2619:F2619"/>
    <mergeCell ref="E2620:F2620"/>
    <mergeCell ref="E2621:F2621"/>
    <mergeCell ref="E2622:F2622"/>
    <mergeCell ref="H2624:I2624"/>
    <mergeCell ref="E2627:F2627"/>
    <mergeCell ref="E2628:F2628"/>
    <mergeCell ref="E2629:F2629"/>
    <mergeCell ref="E2630:F2630"/>
    <mergeCell ref="E2631:F2631"/>
    <mergeCell ref="E2632:F2632"/>
    <mergeCell ref="E2633:F2633"/>
    <mergeCell ref="H2635:I2635"/>
    <mergeCell ref="E2638:F2638"/>
    <mergeCell ref="E2639:F2639"/>
    <mergeCell ref="E2640:F2640"/>
    <mergeCell ref="E2641:F2641"/>
    <mergeCell ref="E2596:F2596"/>
    <mergeCell ref="E2597:F2597"/>
    <mergeCell ref="E2598:F2598"/>
    <mergeCell ref="E2599:F2599"/>
    <mergeCell ref="E2600:F2600"/>
    <mergeCell ref="E2601:F2601"/>
    <mergeCell ref="E2602:F2602"/>
    <mergeCell ref="H2604:I2604"/>
    <mergeCell ref="F2607:G2607"/>
    <mergeCell ref="E2608:F2608"/>
    <mergeCell ref="E2609:F2609"/>
    <mergeCell ref="E2610:F2610"/>
    <mergeCell ref="E2611:F2611"/>
    <mergeCell ref="H2613:I2613"/>
    <mergeCell ref="E2616:F2616"/>
    <mergeCell ref="E2617:F2617"/>
    <mergeCell ref="E2618:F2618"/>
    <mergeCell ref="E2573:F2573"/>
    <mergeCell ref="E2574:F2574"/>
    <mergeCell ref="E2575:F2575"/>
    <mergeCell ref="E2576:F2576"/>
    <mergeCell ref="E2577:F2577"/>
    <mergeCell ref="E2578:F2578"/>
    <mergeCell ref="E2579:F2579"/>
    <mergeCell ref="E2580:F2580"/>
    <mergeCell ref="H2582:I2582"/>
    <mergeCell ref="E2585:F2585"/>
    <mergeCell ref="E2586:F2586"/>
    <mergeCell ref="E2587:F2587"/>
    <mergeCell ref="E2588:F2588"/>
    <mergeCell ref="E2589:F2589"/>
    <mergeCell ref="E2590:F2590"/>
    <mergeCell ref="E2591:F2591"/>
    <mergeCell ref="H2593:I2593"/>
    <mergeCell ref="E2550:F2550"/>
    <mergeCell ref="E2551:F2551"/>
    <mergeCell ref="E2552:F2552"/>
    <mergeCell ref="E2553:F2553"/>
    <mergeCell ref="E2554:F2554"/>
    <mergeCell ref="E2555:F2555"/>
    <mergeCell ref="E2556:F2556"/>
    <mergeCell ref="H2558:I2558"/>
    <mergeCell ref="E2561:F2561"/>
    <mergeCell ref="E2562:F2562"/>
    <mergeCell ref="E2563:F2563"/>
    <mergeCell ref="E2564:F2564"/>
    <mergeCell ref="E2565:F2565"/>
    <mergeCell ref="E2566:F2566"/>
    <mergeCell ref="E2567:F2567"/>
    <mergeCell ref="E2568:F2568"/>
    <mergeCell ref="H2570:I2570"/>
    <mergeCell ref="E2527:F2527"/>
    <mergeCell ref="E2528:F2528"/>
    <mergeCell ref="E2529:F2529"/>
    <mergeCell ref="E2530:F2530"/>
    <mergeCell ref="E2531:F2531"/>
    <mergeCell ref="E2532:F2532"/>
    <mergeCell ref="H2534:I2534"/>
    <mergeCell ref="E2537:F2537"/>
    <mergeCell ref="E2538:F2538"/>
    <mergeCell ref="E2539:F2539"/>
    <mergeCell ref="E2540:F2540"/>
    <mergeCell ref="E2541:F2541"/>
    <mergeCell ref="E2542:F2542"/>
    <mergeCell ref="E2543:F2543"/>
    <mergeCell ref="H2545:I2545"/>
    <mergeCell ref="E2548:F2548"/>
    <mergeCell ref="E2549:F2549"/>
    <mergeCell ref="E2501:F2501"/>
    <mergeCell ref="E2502:F2502"/>
    <mergeCell ref="E2503:F2503"/>
    <mergeCell ref="H2505:I2505"/>
    <mergeCell ref="E2508:F2508"/>
    <mergeCell ref="E2509:F2509"/>
    <mergeCell ref="E2510:F2510"/>
    <mergeCell ref="E2511:F2511"/>
    <mergeCell ref="E2512:F2512"/>
    <mergeCell ref="E2513:F2513"/>
    <mergeCell ref="E2514:F2514"/>
    <mergeCell ref="H2516:I2516"/>
    <mergeCell ref="E2519:F2519"/>
    <mergeCell ref="E2520:F2520"/>
    <mergeCell ref="E2521:F2521"/>
    <mergeCell ref="E2522:F2522"/>
    <mergeCell ref="H2524:I2524"/>
    <mergeCell ref="E2478:F2478"/>
    <mergeCell ref="E2479:F2479"/>
    <mergeCell ref="H2481:I2481"/>
    <mergeCell ref="E2484:F2484"/>
    <mergeCell ref="E2485:F2485"/>
    <mergeCell ref="E2486:F2486"/>
    <mergeCell ref="E2487:F2487"/>
    <mergeCell ref="E2488:F2488"/>
    <mergeCell ref="E2489:F2489"/>
    <mergeCell ref="E2490:F2490"/>
    <mergeCell ref="E2491:F2491"/>
    <mergeCell ref="H2493:I2493"/>
    <mergeCell ref="E2496:F2496"/>
    <mergeCell ref="E2497:F2497"/>
    <mergeCell ref="E2498:F2498"/>
    <mergeCell ref="E2499:F2499"/>
    <mergeCell ref="E2500:F2500"/>
    <mergeCell ref="E2459:F2459"/>
    <mergeCell ref="E2460:F2460"/>
    <mergeCell ref="E2461:F2461"/>
    <mergeCell ref="E2462:F2462"/>
    <mergeCell ref="E2463:F2463"/>
    <mergeCell ref="E2464:F2464"/>
    <mergeCell ref="E2465:F2465"/>
    <mergeCell ref="E2466:F2466"/>
    <mergeCell ref="E2472:F2472"/>
    <mergeCell ref="E2473:F2473"/>
    <mergeCell ref="E2474:F2474"/>
    <mergeCell ref="E2475:F2475"/>
    <mergeCell ref="E2476:F2476"/>
    <mergeCell ref="E2477:F2477"/>
    <mergeCell ref="E2467:F2467"/>
    <mergeCell ref="H2469:I2469"/>
    <mergeCell ref="H2431:I2431"/>
    <mergeCell ref="E2434:F2434"/>
    <mergeCell ref="E2435:F2435"/>
    <mergeCell ref="E2436:F2436"/>
    <mergeCell ref="E2437:F2437"/>
    <mergeCell ref="E2438:F2438"/>
    <mergeCell ref="E2439:F2439"/>
    <mergeCell ref="E2440:F2440"/>
    <mergeCell ref="E2441:F2441"/>
    <mergeCell ref="H2443:I2443"/>
    <mergeCell ref="E2446:F2446"/>
    <mergeCell ref="E2447:F2447"/>
    <mergeCell ref="E2448:F2448"/>
    <mergeCell ref="E2449:F2449"/>
    <mergeCell ref="E2450:F2450"/>
    <mergeCell ref="E2451:F2451"/>
    <mergeCell ref="E2391:F2391"/>
    <mergeCell ref="E2392:F2392"/>
    <mergeCell ref="E2393:F2393"/>
    <mergeCell ref="H2395:I2395"/>
    <mergeCell ref="E2398:F2398"/>
    <mergeCell ref="E2399:F2399"/>
    <mergeCell ref="E2400:F2400"/>
    <mergeCell ref="E2401:F2401"/>
    <mergeCell ref="E2402:F2402"/>
    <mergeCell ref="E2403:F2403"/>
    <mergeCell ref="E2404:F2404"/>
    <mergeCell ref="E2405:F2405"/>
    <mergeCell ref="H2407:I2407"/>
    <mergeCell ref="E2364:F2364"/>
    <mergeCell ref="E2365:F2365"/>
    <mergeCell ref="E2366:F2366"/>
    <mergeCell ref="E2367:F2367"/>
    <mergeCell ref="E2368:F2368"/>
    <mergeCell ref="E2369:F2369"/>
    <mergeCell ref="E2370:F2370"/>
    <mergeCell ref="H2372:I2372"/>
    <mergeCell ref="E2375:F2375"/>
    <mergeCell ref="E2376:F2376"/>
    <mergeCell ref="E2377:F2377"/>
    <mergeCell ref="E2378:F2378"/>
    <mergeCell ref="E2379:F2379"/>
    <mergeCell ref="E2380:F2380"/>
    <mergeCell ref="E2381:F2381"/>
    <mergeCell ref="H2383:I2383"/>
    <mergeCell ref="E2386:F2386"/>
    <mergeCell ref="E2341:F2341"/>
    <mergeCell ref="E2342:F2342"/>
    <mergeCell ref="E2343:F2343"/>
    <mergeCell ref="E2344:F2344"/>
    <mergeCell ref="E2345:F2345"/>
    <mergeCell ref="E2346:F2346"/>
    <mergeCell ref="E2347:F2347"/>
    <mergeCell ref="H2349:I2349"/>
    <mergeCell ref="E2352:F2352"/>
    <mergeCell ref="E2353:F2353"/>
    <mergeCell ref="E2354:F2354"/>
    <mergeCell ref="E2355:F2355"/>
    <mergeCell ref="E2356:F2356"/>
    <mergeCell ref="E2357:F2357"/>
    <mergeCell ref="E2358:F2358"/>
    <mergeCell ref="H2360:I2360"/>
    <mergeCell ref="E2363:F2363"/>
    <mergeCell ref="E2318:F2318"/>
    <mergeCell ref="E2319:F2319"/>
    <mergeCell ref="E2320:F2320"/>
    <mergeCell ref="E2321:F2321"/>
    <mergeCell ref="E2322:F2322"/>
    <mergeCell ref="E2323:F2323"/>
    <mergeCell ref="E2324:F2324"/>
    <mergeCell ref="H2326:I2326"/>
    <mergeCell ref="E2329:F2329"/>
    <mergeCell ref="E2330:F2330"/>
    <mergeCell ref="E2331:F2331"/>
    <mergeCell ref="E2332:F2332"/>
    <mergeCell ref="E2333:F2333"/>
    <mergeCell ref="E2334:F2334"/>
    <mergeCell ref="E2335:F2335"/>
    <mergeCell ref="H2337:I2337"/>
    <mergeCell ref="E2340:F2340"/>
    <mergeCell ref="E2295:F2295"/>
    <mergeCell ref="E2296:F2296"/>
    <mergeCell ref="E2297:F2297"/>
    <mergeCell ref="E2298:F2298"/>
    <mergeCell ref="E2299:F2299"/>
    <mergeCell ref="E2300:F2300"/>
    <mergeCell ref="H2302:I2302"/>
    <mergeCell ref="E2305:F2305"/>
    <mergeCell ref="E2306:F2306"/>
    <mergeCell ref="E2307:F2307"/>
    <mergeCell ref="E2308:F2308"/>
    <mergeCell ref="E2309:F2309"/>
    <mergeCell ref="E2310:F2310"/>
    <mergeCell ref="E2311:F2311"/>
    <mergeCell ref="E2312:F2312"/>
    <mergeCell ref="H2314:I2314"/>
    <mergeCell ref="E2317:F2317"/>
    <mergeCell ref="E2272:F2272"/>
    <mergeCell ref="E2273:F2273"/>
    <mergeCell ref="E2274:F2274"/>
    <mergeCell ref="E2275:F2275"/>
    <mergeCell ref="E2276:F2276"/>
    <mergeCell ref="E2277:F2277"/>
    <mergeCell ref="H2279:I2279"/>
    <mergeCell ref="E2282:F2282"/>
    <mergeCell ref="E2283:F2283"/>
    <mergeCell ref="E2284:F2284"/>
    <mergeCell ref="E2285:F2285"/>
    <mergeCell ref="E2286:F2286"/>
    <mergeCell ref="E2287:F2287"/>
    <mergeCell ref="E2288:F2288"/>
    <mergeCell ref="E2289:F2289"/>
    <mergeCell ref="H2291:I2291"/>
    <mergeCell ref="E2294:F2294"/>
    <mergeCell ref="E2249:F2249"/>
    <mergeCell ref="E2250:F2250"/>
    <mergeCell ref="E2251:F2251"/>
    <mergeCell ref="E2252:F2252"/>
    <mergeCell ref="E2253:F2253"/>
    <mergeCell ref="E2254:F2254"/>
    <mergeCell ref="E2255:F2255"/>
    <mergeCell ref="H2257:I2257"/>
    <mergeCell ref="E2260:F2260"/>
    <mergeCell ref="E2261:F2261"/>
    <mergeCell ref="E2262:F2262"/>
    <mergeCell ref="E2263:F2263"/>
    <mergeCell ref="E2264:F2264"/>
    <mergeCell ref="E2265:F2265"/>
    <mergeCell ref="E2266:F2266"/>
    <mergeCell ref="H2268:I2268"/>
    <mergeCell ref="E2271:F2271"/>
    <mergeCell ref="E2226:F2226"/>
    <mergeCell ref="E2227:F2227"/>
    <mergeCell ref="E2228:F2228"/>
    <mergeCell ref="E2229:F2229"/>
    <mergeCell ref="E2230:F2230"/>
    <mergeCell ref="E2231:F2231"/>
    <mergeCell ref="E2232:F2232"/>
    <mergeCell ref="H2234:I2234"/>
    <mergeCell ref="E2237:F2237"/>
    <mergeCell ref="E2238:F2238"/>
    <mergeCell ref="E2239:F2239"/>
    <mergeCell ref="E2240:F2240"/>
    <mergeCell ref="E2241:F2241"/>
    <mergeCell ref="E2242:F2242"/>
    <mergeCell ref="E2243:F2243"/>
    <mergeCell ref="H2245:I2245"/>
    <mergeCell ref="E2248:F2248"/>
    <mergeCell ref="E2203:F2203"/>
    <mergeCell ref="E2204:F2204"/>
    <mergeCell ref="E2205:F2205"/>
    <mergeCell ref="E2206:F2206"/>
    <mergeCell ref="E2207:F2207"/>
    <mergeCell ref="E2208:F2208"/>
    <mergeCell ref="E2209:F2209"/>
    <mergeCell ref="H2211:I2211"/>
    <mergeCell ref="E2214:F2214"/>
    <mergeCell ref="E2215:F2215"/>
    <mergeCell ref="E2216:F2216"/>
    <mergeCell ref="E2217:F2217"/>
    <mergeCell ref="E2218:F2218"/>
    <mergeCell ref="E2219:F2219"/>
    <mergeCell ref="E2220:F2220"/>
    <mergeCell ref="H2222:I2222"/>
    <mergeCell ref="E2225:F2225"/>
    <mergeCell ref="E2177:F2177"/>
    <mergeCell ref="E2178:F2178"/>
    <mergeCell ref="E2179:F2179"/>
    <mergeCell ref="H2181:I2181"/>
    <mergeCell ref="E2184:F2184"/>
    <mergeCell ref="E2185:F2185"/>
    <mergeCell ref="E2186:F2186"/>
    <mergeCell ref="E2187:F2187"/>
    <mergeCell ref="E2188:F2188"/>
    <mergeCell ref="E2189:F2189"/>
    <mergeCell ref="H2191:I2191"/>
    <mergeCell ref="E2194:F2194"/>
    <mergeCell ref="E2195:F2195"/>
    <mergeCell ref="E2196:F2196"/>
    <mergeCell ref="E2197:F2197"/>
    <mergeCell ref="E2198:F2198"/>
    <mergeCell ref="H2200:I2200"/>
    <mergeCell ref="E2154:F2154"/>
    <mergeCell ref="E2155:F2155"/>
    <mergeCell ref="E2156:F2156"/>
    <mergeCell ref="E2157:F2157"/>
    <mergeCell ref="E2158:F2158"/>
    <mergeCell ref="E2159:F2159"/>
    <mergeCell ref="E2160:F2160"/>
    <mergeCell ref="E2161:F2161"/>
    <mergeCell ref="H2163:I2163"/>
    <mergeCell ref="E2166:F2166"/>
    <mergeCell ref="E2167:F2167"/>
    <mergeCell ref="E2168:F2168"/>
    <mergeCell ref="E2169:F2169"/>
    <mergeCell ref="E2170:F2170"/>
    <mergeCell ref="H2172:I2172"/>
    <mergeCell ref="E2175:F2175"/>
    <mergeCell ref="E2176:F2176"/>
    <mergeCell ref="E2131:F2131"/>
    <mergeCell ref="E2132:F2132"/>
    <mergeCell ref="E2133:F2133"/>
    <mergeCell ref="E2134:F2134"/>
    <mergeCell ref="E2135:F2135"/>
    <mergeCell ref="E2136:F2136"/>
    <mergeCell ref="E2137:F2137"/>
    <mergeCell ref="H2139:I2139"/>
    <mergeCell ref="E2142:F2142"/>
    <mergeCell ref="E2143:F2143"/>
    <mergeCell ref="E2144:F2144"/>
    <mergeCell ref="E2145:F2145"/>
    <mergeCell ref="E2146:F2146"/>
    <mergeCell ref="E2147:F2147"/>
    <mergeCell ref="E2148:F2148"/>
    <mergeCell ref="E2149:F2149"/>
    <mergeCell ref="H2151:I2151"/>
    <mergeCell ref="E2111:F2111"/>
    <mergeCell ref="E2112:F2112"/>
    <mergeCell ref="E2113:F2113"/>
    <mergeCell ref="E2114:F2114"/>
    <mergeCell ref="E2115:F2115"/>
    <mergeCell ref="E2116:F2116"/>
    <mergeCell ref="E2117:F2117"/>
    <mergeCell ref="E2118:F2118"/>
    <mergeCell ref="E2119:F2119"/>
    <mergeCell ref="E2120:F2120"/>
    <mergeCell ref="E2121:F2121"/>
    <mergeCell ref="E2122:F2122"/>
    <mergeCell ref="E2123:F2123"/>
    <mergeCell ref="E2124:F2124"/>
    <mergeCell ref="E2125:F2125"/>
    <mergeCell ref="H2127:I2127"/>
    <mergeCell ref="E2130:F2130"/>
    <mergeCell ref="E2091:F2091"/>
    <mergeCell ref="E2092:F2092"/>
    <mergeCell ref="E2093:F2093"/>
    <mergeCell ref="E2094:F2094"/>
    <mergeCell ref="E2095:F2095"/>
    <mergeCell ref="E2096:F2096"/>
    <mergeCell ref="E2097:F2097"/>
    <mergeCell ref="E2098:F2098"/>
    <mergeCell ref="E2099:F2099"/>
    <mergeCell ref="E2100:F2100"/>
    <mergeCell ref="E2101:F2101"/>
    <mergeCell ref="E2102:F2102"/>
    <mergeCell ref="E2103:F2103"/>
    <mergeCell ref="E2104:F2104"/>
    <mergeCell ref="H2106:I2106"/>
    <mergeCell ref="E2109:F2109"/>
    <mergeCell ref="E2110:F2110"/>
    <mergeCell ref="H2066:I2066"/>
    <mergeCell ref="E2069:F2069"/>
    <mergeCell ref="E2070:F2070"/>
    <mergeCell ref="E2071:F2071"/>
    <mergeCell ref="E2072:F2072"/>
    <mergeCell ref="E2073:F2073"/>
    <mergeCell ref="H2075:I2075"/>
    <mergeCell ref="E2078:F2078"/>
    <mergeCell ref="E2079:F2079"/>
    <mergeCell ref="E2080:F2080"/>
    <mergeCell ref="E2081:F2081"/>
    <mergeCell ref="E2082:F2082"/>
    <mergeCell ref="H2084:I2084"/>
    <mergeCell ref="F2087:G2087"/>
    <mergeCell ref="E2088:F2088"/>
    <mergeCell ref="E2089:F2089"/>
    <mergeCell ref="E2090:F2090"/>
    <mergeCell ref="E2045:F2045"/>
    <mergeCell ref="E2046:F2046"/>
    <mergeCell ref="E2047:F2047"/>
    <mergeCell ref="E2048:F2048"/>
    <mergeCell ref="E2049:F2049"/>
    <mergeCell ref="E2050:F2050"/>
    <mergeCell ref="E2051:F2051"/>
    <mergeCell ref="E2052:F2052"/>
    <mergeCell ref="H2054:I2054"/>
    <mergeCell ref="E2057:F2057"/>
    <mergeCell ref="E2058:F2058"/>
    <mergeCell ref="E2059:F2059"/>
    <mergeCell ref="E2060:F2060"/>
    <mergeCell ref="E2061:F2061"/>
    <mergeCell ref="E2062:F2062"/>
    <mergeCell ref="E2063:F2063"/>
    <mergeCell ref="E2064:F2064"/>
    <mergeCell ref="E2019:F2019"/>
    <mergeCell ref="E2020:F2020"/>
    <mergeCell ref="E2021:F2021"/>
    <mergeCell ref="E2022:F2022"/>
    <mergeCell ref="H2024:I2024"/>
    <mergeCell ref="E2027:F2027"/>
    <mergeCell ref="E2028:F2028"/>
    <mergeCell ref="E2029:F2029"/>
    <mergeCell ref="E2030:F2030"/>
    <mergeCell ref="E2031:F2031"/>
    <mergeCell ref="H2033:I2033"/>
    <mergeCell ref="E2036:F2036"/>
    <mergeCell ref="E2037:F2037"/>
    <mergeCell ref="E2038:F2038"/>
    <mergeCell ref="E2039:F2039"/>
    <mergeCell ref="E2040:F2040"/>
    <mergeCell ref="H2042:I2042"/>
    <mergeCell ref="E1996:F1996"/>
    <mergeCell ref="E1997:F1997"/>
    <mergeCell ref="E1998:F1998"/>
    <mergeCell ref="H2000:I2000"/>
    <mergeCell ref="E2003:F2003"/>
    <mergeCell ref="E2004:F2004"/>
    <mergeCell ref="E2005:F2005"/>
    <mergeCell ref="E2006:F2006"/>
    <mergeCell ref="E2007:F2007"/>
    <mergeCell ref="E2008:F2008"/>
    <mergeCell ref="E2009:F2009"/>
    <mergeCell ref="E2010:F2010"/>
    <mergeCell ref="H2012:I2012"/>
    <mergeCell ref="E2015:F2015"/>
    <mergeCell ref="E2016:F2016"/>
    <mergeCell ref="E2017:F2017"/>
    <mergeCell ref="E2018:F2018"/>
    <mergeCell ref="E1973:F1973"/>
    <mergeCell ref="E1974:F1974"/>
    <mergeCell ref="H1976:I1976"/>
    <mergeCell ref="E1979:F1979"/>
    <mergeCell ref="E1980:F1980"/>
    <mergeCell ref="E1981:F1981"/>
    <mergeCell ref="E1982:F1982"/>
    <mergeCell ref="E1983:F1983"/>
    <mergeCell ref="E1984:F1984"/>
    <mergeCell ref="E1985:F1985"/>
    <mergeCell ref="E1986:F1986"/>
    <mergeCell ref="H1988:I1988"/>
    <mergeCell ref="E1991:F1991"/>
    <mergeCell ref="E1992:F1992"/>
    <mergeCell ref="E1993:F1993"/>
    <mergeCell ref="E1994:F1994"/>
    <mergeCell ref="E1995:F1995"/>
    <mergeCell ref="E1950:F1950"/>
    <mergeCell ref="E1951:F1951"/>
    <mergeCell ref="E1952:F1952"/>
    <mergeCell ref="H1954:I1954"/>
    <mergeCell ref="E1957:F1957"/>
    <mergeCell ref="E1958:F1958"/>
    <mergeCell ref="E1959:F1959"/>
    <mergeCell ref="E1960:F1960"/>
    <mergeCell ref="E1961:F1961"/>
    <mergeCell ref="E1962:F1962"/>
    <mergeCell ref="H1964:I1964"/>
    <mergeCell ref="E1967:F1967"/>
    <mergeCell ref="E1968:F1968"/>
    <mergeCell ref="E1969:F1969"/>
    <mergeCell ref="E1970:F1970"/>
    <mergeCell ref="E1971:F1971"/>
    <mergeCell ref="E1972:F1972"/>
    <mergeCell ref="E1927:F1927"/>
    <mergeCell ref="E1928:F1928"/>
    <mergeCell ref="E1929:F1929"/>
    <mergeCell ref="E1930:F1930"/>
    <mergeCell ref="E1931:F1931"/>
    <mergeCell ref="E1932:F1932"/>
    <mergeCell ref="H1934:I1934"/>
    <mergeCell ref="E1937:F1937"/>
    <mergeCell ref="E1938:F1938"/>
    <mergeCell ref="E1939:F1939"/>
    <mergeCell ref="E1940:F1940"/>
    <mergeCell ref="E1941:F1941"/>
    <mergeCell ref="E1942:F1942"/>
    <mergeCell ref="H1944:I1944"/>
    <mergeCell ref="E1947:F1947"/>
    <mergeCell ref="E1948:F1948"/>
    <mergeCell ref="E1949:F1949"/>
    <mergeCell ref="E1904:F1904"/>
    <mergeCell ref="E1905:F1905"/>
    <mergeCell ref="E1906:F1906"/>
    <mergeCell ref="E1907:F1907"/>
    <mergeCell ref="E1908:F1908"/>
    <mergeCell ref="H1910:I1910"/>
    <mergeCell ref="E1913:F1913"/>
    <mergeCell ref="E1914:F1914"/>
    <mergeCell ref="E1915:F1915"/>
    <mergeCell ref="E1916:F1916"/>
    <mergeCell ref="E1917:F1917"/>
    <mergeCell ref="E1918:F1918"/>
    <mergeCell ref="E1919:F1919"/>
    <mergeCell ref="E1920:F1920"/>
    <mergeCell ref="H1922:I1922"/>
    <mergeCell ref="E1925:F1925"/>
    <mergeCell ref="E1926:F1926"/>
    <mergeCell ref="E1881:F1881"/>
    <mergeCell ref="E1882:F1882"/>
    <mergeCell ref="E1883:F1883"/>
    <mergeCell ref="E1884:F1884"/>
    <mergeCell ref="H1886:I1886"/>
    <mergeCell ref="E1889:F1889"/>
    <mergeCell ref="E1890:F1890"/>
    <mergeCell ref="E1891:F1891"/>
    <mergeCell ref="E1892:F1892"/>
    <mergeCell ref="E1893:F1893"/>
    <mergeCell ref="E1894:F1894"/>
    <mergeCell ref="E1895:F1895"/>
    <mergeCell ref="E1896:F1896"/>
    <mergeCell ref="H1898:I1898"/>
    <mergeCell ref="E1901:F1901"/>
    <mergeCell ref="E1902:F1902"/>
    <mergeCell ref="E1903:F1903"/>
    <mergeCell ref="E1858:F1858"/>
    <mergeCell ref="E1859:F1859"/>
    <mergeCell ref="E1860:F1860"/>
    <mergeCell ref="H1862:I1862"/>
    <mergeCell ref="E1865:F1865"/>
    <mergeCell ref="E1866:F1866"/>
    <mergeCell ref="E1867:F1867"/>
    <mergeCell ref="E1868:F1868"/>
    <mergeCell ref="E1869:F1869"/>
    <mergeCell ref="E1870:F1870"/>
    <mergeCell ref="E1871:F1871"/>
    <mergeCell ref="E1872:F1872"/>
    <mergeCell ref="H1874:I1874"/>
    <mergeCell ref="E1877:F1877"/>
    <mergeCell ref="E1878:F1878"/>
    <mergeCell ref="E1879:F1879"/>
    <mergeCell ref="E1880:F1880"/>
    <mergeCell ref="E1835:F1835"/>
    <mergeCell ref="E1836:F1836"/>
    <mergeCell ref="H1838:I1838"/>
    <mergeCell ref="E1841:F1841"/>
    <mergeCell ref="E1842:F1842"/>
    <mergeCell ref="E1843:F1843"/>
    <mergeCell ref="E1844:F1844"/>
    <mergeCell ref="E1845:F1845"/>
    <mergeCell ref="E1846:F1846"/>
    <mergeCell ref="E1847:F1847"/>
    <mergeCell ref="E1848:F1848"/>
    <mergeCell ref="H1850:I1850"/>
    <mergeCell ref="E1853:F1853"/>
    <mergeCell ref="E1854:F1854"/>
    <mergeCell ref="E1855:F1855"/>
    <mergeCell ref="E1856:F1856"/>
    <mergeCell ref="E1857:F1857"/>
    <mergeCell ref="E1812:F1812"/>
    <mergeCell ref="H1814:I1814"/>
    <mergeCell ref="E1817:F1817"/>
    <mergeCell ref="E1818:F1818"/>
    <mergeCell ref="E1819:F1819"/>
    <mergeCell ref="E1820:F1820"/>
    <mergeCell ref="E1821:F1821"/>
    <mergeCell ref="E1822:F1822"/>
    <mergeCell ref="E1823:F1823"/>
    <mergeCell ref="E1824:F1824"/>
    <mergeCell ref="H1826:I1826"/>
    <mergeCell ref="E1829:F1829"/>
    <mergeCell ref="E1830:F1830"/>
    <mergeCell ref="E1831:F1831"/>
    <mergeCell ref="E1832:F1832"/>
    <mergeCell ref="E1833:F1833"/>
    <mergeCell ref="E1834:F1834"/>
    <mergeCell ref="H1790:I1790"/>
    <mergeCell ref="E1793:F1793"/>
    <mergeCell ref="E1794:F1794"/>
    <mergeCell ref="E1795:F1795"/>
    <mergeCell ref="E1796:F1796"/>
    <mergeCell ref="E1797:F1797"/>
    <mergeCell ref="E1798:F1798"/>
    <mergeCell ref="E1799:F1799"/>
    <mergeCell ref="E1800:F1800"/>
    <mergeCell ref="H1802:I1802"/>
    <mergeCell ref="E1805:F1805"/>
    <mergeCell ref="E1806:F1806"/>
    <mergeCell ref="E1807:F1807"/>
    <mergeCell ref="E1808:F1808"/>
    <mergeCell ref="E1809:F1809"/>
    <mergeCell ref="E1810:F1810"/>
    <mergeCell ref="E1811:F1811"/>
    <mergeCell ref="E1766:F1766"/>
    <mergeCell ref="E1767:F1767"/>
    <mergeCell ref="E1768:F1768"/>
    <mergeCell ref="E1769:F1769"/>
    <mergeCell ref="H1771:I1771"/>
    <mergeCell ref="E1774:F1774"/>
    <mergeCell ref="E1775:F1775"/>
    <mergeCell ref="E1776:F1776"/>
    <mergeCell ref="E1777:F1777"/>
    <mergeCell ref="E1778:F1778"/>
    <mergeCell ref="E1779:F1779"/>
    <mergeCell ref="H1781:I1781"/>
    <mergeCell ref="E1784:F1784"/>
    <mergeCell ref="E1785:F1785"/>
    <mergeCell ref="E1786:F1786"/>
    <mergeCell ref="E1787:F1787"/>
    <mergeCell ref="E1788:F1788"/>
    <mergeCell ref="E1743:F1743"/>
    <mergeCell ref="E1744:F1744"/>
    <mergeCell ref="E1745:F1745"/>
    <mergeCell ref="E1746:F1746"/>
    <mergeCell ref="E1747:F1747"/>
    <mergeCell ref="E1748:F1748"/>
    <mergeCell ref="E1749:F1749"/>
    <mergeCell ref="H1751:I1751"/>
    <mergeCell ref="E1754:F1754"/>
    <mergeCell ref="E1755:F1755"/>
    <mergeCell ref="E1756:F1756"/>
    <mergeCell ref="E1757:F1757"/>
    <mergeCell ref="E1758:F1758"/>
    <mergeCell ref="E1759:F1759"/>
    <mergeCell ref="H1761:I1761"/>
    <mergeCell ref="E1764:F1764"/>
    <mergeCell ref="E1765:F1765"/>
    <mergeCell ref="E1720:F1720"/>
    <mergeCell ref="E1721:F1721"/>
    <mergeCell ref="E1722:F1722"/>
    <mergeCell ref="E1723:F1723"/>
    <mergeCell ref="E1724:F1724"/>
    <mergeCell ref="E1725:F1725"/>
    <mergeCell ref="E1726:F1726"/>
    <mergeCell ref="E1727:F1727"/>
    <mergeCell ref="H1729:I1729"/>
    <mergeCell ref="E1732:F1732"/>
    <mergeCell ref="E1733:F1733"/>
    <mergeCell ref="E1734:F1734"/>
    <mergeCell ref="E1735:F1735"/>
    <mergeCell ref="E1736:F1736"/>
    <mergeCell ref="E1737:F1737"/>
    <mergeCell ref="H1739:I1739"/>
    <mergeCell ref="E1742:F1742"/>
    <mergeCell ref="E1697:F1697"/>
    <mergeCell ref="E1698:F1698"/>
    <mergeCell ref="E1699:F1699"/>
    <mergeCell ref="E1700:F1700"/>
    <mergeCell ref="E1701:F1701"/>
    <mergeCell ref="E1702:F1702"/>
    <mergeCell ref="H1704:I1704"/>
    <mergeCell ref="E1707:F1707"/>
    <mergeCell ref="E1708:F1708"/>
    <mergeCell ref="E1709:F1709"/>
    <mergeCell ref="E1710:F1710"/>
    <mergeCell ref="E1711:F1711"/>
    <mergeCell ref="E1712:F1712"/>
    <mergeCell ref="E1713:F1713"/>
    <mergeCell ref="E1714:F1714"/>
    <mergeCell ref="E1715:F1715"/>
    <mergeCell ref="H1717:I1717"/>
    <mergeCell ref="E1674:F1674"/>
    <mergeCell ref="E1675:F1675"/>
    <mergeCell ref="E1676:F1676"/>
    <mergeCell ref="E1677:F1677"/>
    <mergeCell ref="E1678:F1678"/>
    <mergeCell ref="H1680:I1680"/>
    <mergeCell ref="E1683:F1683"/>
    <mergeCell ref="E1684:F1684"/>
    <mergeCell ref="E1685:F1685"/>
    <mergeCell ref="E1686:F1686"/>
    <mergeCell ref="E1687:F1687"/>
    <mergeCell ref="E1688:F1688"/>
    <mergeCell ref="E1689:F1689"/>
    <mergeCell ref="E1690:F1690"/>
    <mergeCell ref="H1692:I1692"/>
    <mergeCell ref="E1695:F1695"/>
    <mergeCell ref="E1696:F1696"/>
    <mergeCell ref="H1649:I1649"/>
    <mergeCell ref="F1652:G1652"/>
    <mergeCell ref="F1653:G1653"/>
    <mergeCell ref="E1654:F1654"/>
    <mergeCell ref="E1655:F1655"/>
    <mergeCell ref="E1656:F1656"/>
    <mergeCell ref="E1657:F1657"/>
    <mergeCell ref="E1658:F1658"/>
    <mergeCell ref="E1659:F1659"/>
    <mergeCell ref="H1661:I1661"/>
    <mergeCell ref="E1664:F1664"/>
    <mergeCell ref="E1665:F1665"/>
    <mergeCell ref="E1666:F1666"/>
    <mergeCell ref="E1667:F1667"/>
    <mergeCell ref="E1668:F1668"/>
    <mergeCell ref="H1670:I1670"/>
    <mergeCell ref="E1673:F1673"/>
    <mergeCell ref="E1625:F1625"/>
    <mergeCell ref="E1626:F1626"/>
    <mergeCell ref="H1628:I1628"/>
    <mergeCell ref="E1631:F1631"/>
    <mergeCell ref="E1632:F1632"/>
    <mergeCell ref="E1633:F1633"/>
    <mergeCell ref="E1634:F1634"/>
    <mergeCell ref="E1635:F1635"/>
    <mergeCell ref="E1636:F1636"/>
    <mergeCell ref="E1637:F1637"/>
    <mergeCell ref="E1638:F1638"/>
    <mergeCell ref="H1640:I1640"/>
    <mergeCell ref="E1643:F1643"/>
    <mergeCell ref="E1644:F1644"/>
    <mergeCell ref="E1645:F1645"/>
    <mergeCell ref="E1646:F1646"/>
    <mergeCell ref="E1647:F1647"/>
    <mergeCell ref="H1600:I1600"/>
    <mergeCell ref="E1603:F1603"/>
    <mergeCell ref="E1604:F1604"/>
    <mergeCell ref="E1605:F1605"/>
    <mergeCell ref="E1606:F1606"/>
    <mergeCell ref="H1608:I1608"/>
    <mergeCell ref="E1611:F1611"/>
    <mergeCell ref="E1612:F1612"/>
    <mergeCell ref="E1613:F1613"/>
    <mergeCell ref="E1614:F1614"/>
    <mergeCell ref="E1615:F1615"/>
    <mergeCell ref="E1616:F1616"/>
    <mergeCell ref="H1618:I1618"/>
    <mergeCell ref="E1621:F1621"/>
    <mergeCell ref="E1622:F1622"/>
    <mergeCell ref="E1623:F1623"/>
    <mergeCell ref="E1624:F1624"/>
    <mergeCell ref="E1576:F1576"/>
    <mergeCell ref="E1577:F1577"/>
    <mergeCell ref="E1578:F1578"/>
    <mergeCell ref="E1579:F1579"/>
    <mergeCell ref="H1581:I1581"/>
    <mergeCell ref="E1584:F1584"/>
    <mergeCell ref="E1585:F1585"/>
    <mergeCell ref="E1586:F1586"/>
    <mergeCell ref="E1587:F1587"/>
    <mergeCell ref="E1588:F1588"/>
    <mergeCell ref="H1590:I1590"/>
    <mergeCell ref="E1593:F1593"/>
    <mergeCell ref="E1594:F1594"/>
    <mergeCell ref="E1595:F1595"/>
    <mergeCell ref="E1596:F1596"/>
    <mergeCell ref="E1597:F1597"/>
    <mergeCell ref="E1598:F1598"/>
    <mergeCell ref="E1553:F1553"/>
    <mergeCell ref="E1554:F1554"/>
    <mergeCell ref="E1555:F1555"/>
    <mergeCell ref="E1556:F1556"/>
    <mergeCell ref="E1557:F1557"/>
    <mergeCell ref="E1558:F1558"/>
    <mergeCell ref="H1560:I1560"/>
    <mergeCell ref="E1563:F1563"/>
    <mergeCell ref="E1564:F1564"/>
    <mergeCell ref="E1565:F1565"/>
    <mergeCell ref="E1566:F1566"/>
    <mergeCell ref="E1567:F1567"/>
    <mergeCell ref="E1568:F1568"/>
    <mergeCell ref="H1570:I1570"/>
    <mergeCell ref="E1573:F1573"/>
    <mergeCell ref="E1574:F1574"/>
    <mergeCell ref="E1575:F1575"/>
    <mergeCell ref="E1527:F1527"/>
    <mergeCell ref="E1528:F1528"/>
    <mergeCell ref="H1530:I1530"/>
    <mergeCell ref="E1533:F1533"/>
    <mergeCell ref="E1534:F1534"/>
    <mergeCell ref="E1535:F1535"/>
    <mergeCell ref="E1536:F1536"/>
    <mergeCell ref="E1537:F1537"/>
    <mergeCell ref="E1538:F1538"/>
    <mergeCell ref="H1540:I1540"/>
    <mergeCell ref="E1543:F1543"/>
    <mergeCell ref="E1544:F1544"/>
    <mergeCell ref="E1545:F1545"/>
    <mergeCell ref="E1546:F1546"/>
    <mergeCell ref="E1547:F1547"/>
    <mergeCell ref="E1548:F1548"/>
    <mergeCell ref="H1550:I1550"/>
    <mergeCell ref="H1502:I1502"/>
    <mergeCell ref="E1505:F1505"/>
    <mergeCell ref="E1506:F1506"/>
    <mergeCell ref="E1507:F1507"/>
    <mergeCell ref="E1508:F1508"/>
    <mergeCell ref="E1509:F1509"/>
    <mergeCell ref="H1511:I1511"/>
    <mergeCell ref="E1514:F1514"/>
    <mergeCell ref="E1515:F1515"/>
    <mergeCell ref="E1516:F1516"/>
    <mergeCell ref="E1517:F1517"/>
    <mergeCell ref="E1518:F1518"/>
    <mergeCell ref="E1519:F1519"/>
    <mergeCell ref="H1521:I1521"/>
    <mergeCell ref="E1524:F1524"/>
    <mergeCell ref="E1525:F1525"/>
    <mergeCell ref="E1526:F1526"/>
    <mergeCell ref="H1482:I1482"/>
    <mergeCell ref="F1485:G1485"/>
    <mergeCell ref="E1486:F1486"/>
    <mergeCell ref="E1487:F1487"/>
    <mergeCell ref="E1488:F1488"/>
    <mergeCell ref="E1489:F1489"/>
    <mergeCell ref="E1490:F1490"/>
    <mergeCell ref="E1491:F1491"/>
    <mergeCell ref="E1492:F1492"/>
    <mergeCell ref="E1493:F1493"/>
    <mergeCell ref="E1494:F1494"/>
    <mergeCell ref="E1495:F1495"/>
    <mergeCell ref="E1496:F1496"/>
    <mergeCell ref="E1497:F1497"/>
    <mergeCell ref="E1498:F1498"/>
    <mergeCell ref="E1499:F1499"/>
    <mergeCell ref="E1500:F1500"/>
    <mergeCell ref="E1461:F1461"/>
    <mergeCell ref="E1462:F1462"/>
    <mergeCell ref="E1463:F1463"/>
    <mergeCell ref="E1464:F1464"/>
    <mergeCell ref="E1465:F1465"/>
    <mergeCell ref="E1466:F1466"/>
    <mergeCell ref="E1467:F1467"/>
    <mergeCell ref="E1468:F1468"/>
    <mergeCell ref="E1469:F1469"/>
    <mergeCell ref="E1470:F1470"/>
    <mergeCell ref="H1472:I1472"/>
    <mergeCell ref="E1475:F1475"/>
    <mergeCell ref="E1476:F1476"/>
    <mergeCell ref="E1477:F1477"/>
    <mergeCell ref="E1478:F1478"/>
    <mergeCell ref="E1479:F1479"/>
    <mergeCell ref="E1480:F1480"/>
    <mergeCell ref="E1438:F1438"/>
    <mergeCell ref="E1439:F1439"/>
    <mergeCell ref="E1440:F1440"/>
    <mergeCell ref="E1441:F1441"/>
    <mergeCell ref="E1442:F1442"/>
    <mergeCell ref="E1443:F1443"/>
    <mergeCell ref="H1445:I1445"/>
    <mergeCell ref="E1448:F1448"/>
    <mergeCell ref="E1449:F1449"/>
    <mergeCell ref="E1450:F1450"/>
    <mergeCell ref="E1451:F1451"/>
    <mergeCell ref="E1452:F1452"/>
    <mergeCell ref="E1453:F1453"/>
    <mergeCell ref="E1454:F1454"/>
    <mergeCell ref="E1455:F1455"/>
    <mergeCell ref="H1457:I1457"/>
    <mergeCell ref="E1460:F1460"/>
    <mergeCell ref="E1412:F1412"/>
    <mergeCell ref="E1413:F1413"/>
    <mergeCell ref="H1415:I1415"/>
    <mergeCell ref="F1418:G1418"/>
    <mergeCell ref="E1419:F1419"/>
    <mergeCell ref="E1420:F1420"/>
    <mergeCell ref="E1421:F1421"/>
    <mergeCell ref="E1422:F1422"/>
    <mergeCell ref="H1424:I1424"/>
    <mergeCell ref="E1427:F1427"/>
    <mergeCell ref="E1428:F1428"/>
    <mergeCell ref="E1429:F1429"/>
    <mergeCell ref="E1430:F1430"/>
    <mergeCell ref="E1431:F1431"/>
    <mergeCell ref="E1432:F1432"/>
    <mergeCell ref="E1433:F1433"/>
    <mergeCell ref="H1435:I1435"/>
    <mergeCell ref="E1389:F1389"/>
    <mergeCell ref="H1391:I1391"/>
    <mergeCell ref="E1394:F1394"/>
    <mergeCell ref="E1395:F1395"/>
    <mergeCell ref="E1396:F1396"/>
    <mergeCell ref="E1397:F1397"/>
    <mergeCell ref="E1398:F1398"/>
    <mergeCell ref="E1399:F1399"/>
    <mergeCell ref="E1400:F1400"/>
    <mergeCell ref="E1401:F1401"/>
    <mergeCell ref="H1403:I1403"/>
    <mergeCell ref="F1406:G1406"/>
    <mergeCell ref="F1407:G1407"/>
    <mergeCell ref="E1408:F1408"/>
    <mergeCell ref="E1409:F1409"/>
    <mergeCell ref="E1410:F1410"/>
    <mergeCell ref="E1411:F1411"/>
    <mergeCell ref="E1366:F1366"/>
    <mergeCell ref="E1367:F1367"/>
    <mergeCell ref="E1368:F1368"/>
    <mergeCell ref="E1369:F1369"/>
    <mergeCell ref="H1371:I1371"/>
    <mergeCell ref="E1374:F1374"/>
    <mergeCell ref="E1375:F1375"/>
    <mergeCell ref="E1376:F1376"/>
    <mergeCell ref="E1377:F1377"/>
    <mergeCell ref="E1378:F1378"/>
    <mergeCell ref="H1380:I1380"/>
    <mergeCell ref="F1383:G1383"/>
    <mergeCell ref="E1384:F1384"/>
    <mergeCell ref="E1385:F1385"/>
    <mergeCell ref="E1386:F1386"/>
    <mergeCell ref="E1387:F1387"/>
    <mergeCell ref="E1388:F1388"/>
    <mergeCell ref="F1343:G1343"/>
    <mergeCell ref="E1344:F1344"/>
    <mergeCell ref="E1345:F1345"/>
    <mergeCell ref="E1346:F1346"/>
    <mergeCell ref="E1347:F1347"/>
    <mergeCell ref="E1348:F1348"/>
    <mergeCell ref="E1349:F1349"/>
    <mergeCell ref="H1351:I1351"/>
    <mergeCell ref="E1354:F1354"/>
    <mergeCell ref="E1355:F1355"/>
    <mergeCell ref="E1356:F1356"/>
    <mergeCell ref="E1357:F1357"/>
    <mergeCell ref="E1358:F1358"/>
    <mergeCell ref="H1360:I1360"/>
    <mergeCell ref="F1363:G1363"/>
    <mergeCell ref="E1364:F1364"/>
    <mergeCell ref="E1365:F1365"/>
    <mergeCell ref="E1317:F1317"/>
    <mergeCell ref="E1318:F1318"/>
    <mergeCell ref="E1319:F1319"/>
    <mergeCell ref="E1320:F1320"/>
    <mergeCell ref="H1322:I1322"/>
    <mergeCell ref="E1325:F1325"/>
    <mergeCell ref="E1326:F1326"/>
    <mergeCell ref="E1327:F1327"/>
    <mergeCell ref="E1328:F1328"/>
    <mergeCell ref="E1329:F1329"/>
    <mergeCell ref="H1331:I1331"/>
    <mergeCell ref="E1334:F1334"/>
    <mergeCell ref="E1335:F1335"/>
    <mergeCell ref="E1336:F1336"/>
    <mergeCell ref="E1337:F1337"/>
    <mergeCell ref="E1338:F1338"/>
    <mergeCell ref="H1340:I1340"/>
    <mergeCell ref="F1294:G1294"/>
    <mergeCell ref="F1295:G1295"/>
    <mergeCell ref="E1296:F1296"/>
    <mergeCell ref="E1297:F1297"/>
    <mergeCell ref="E1298:F1298"/>
    <mergeCell ref="E1299:F1299"/>
    <mergeCell ref="E1300:F1300"/>
    <mergeCell ref="H1302:I1302"/>
    <mergeCell ref="E1305:F1305"/>
    <mergeCell ref="E1306:F1306"/>
    <mergeCell ref="E1307:F1307"/>
    <mergeCell ref="E1308:F1308"/>
    <mergeCell ref="E1309:F1309"/>
    <mergeCell ref="E1310:F1310"/>
    <mergeCell ref="H1312:I1312"/>
    <mergeCell ref="E1315:F1315"/>
    <mergeCell ref="E1316:F1316"/>
    <mergeCell ref="H1272:I1272"/>
    <mergeCell ref="F1275:G1275"/>
    <mergeCell ref="F1276:G1276"/>
    <mergeCell ref="E1277:F1277"/>
    <mergeCell ref="E1278:F1278"/>
    <mergeCell ref="E1279:F1279"/>
    <mergeCell ref="E1280:F1280"/>
    <mergeCell ref="E1281:F1281"/>
    <mergeCell ref="E1282:F1282"/>
    <mergeCell ref="E1283:F1283"/>
    <mergeCell ref="E1284:F1284"/>
    <mergeCell ref="E1285:F1285"/>
    <mergeCell ref="E1286:F1286"/>
    <mergeCell ref="E1287:F1287"/>
    <mergeCell ref="E1288:F1288"/>
    <mergeCell ref="E1289:F1289"/>
    <mergeCell ref="H1291:I1291"/>
    <mergeCell ref="E1251:F1251"/>
    <mergeCell ref="E1252:F1252"/>
    <mergeCell ref="E1253:F1253"/>
    <mergeCell ref="E1254:F1254"/>
    <mergeCell ref="H1256:I1256"/>
    <mergeCell ref="F1259:G1259"/>
    <mergeCell ref="F1260:G1260"/>
    <mergeCell ref="E1261:F1261"/>
    <mergeCell ref="E1262:F1262"/>
    <mergeCell ref="E1263:F1263"/>
    <mergeCell ref="E1264:F1264"/>
    <mergeCell ref="E1265:F1265"/>
    <mergeCell ref="E1266:F1266"/>
    <mergeCell ref="E1267:F1267"/>
    <mergeCell ref="E1268:F1268"/>
    <mergeCell ref="E1269:F1269"/>
    <mergeCell ref="E1270:F1270"/>
    <mergeCell ref="E1225:F1225"/>
    <mergeCell ref="E1226:F1226"/>
    <mergeCell ref="E1227:F1227"/>
    <mergeCell ref="E1228:F1228"/>
    <mergeCell ref="H1230:I1230"/>
    <mergeCell ref="F1233:G1233"/>
    <mergeCell ref="E1234:F1234"/>
    <mergeCell ref="E1235:F1235"/>
    <mergeCell ref="E1236:F1236"/>
    <mergeCell ref="E1237:F1237"/>
    <mergeCell ref="H1239:I1239"/>
    <mergeCell ref="E1242:F1242"/>
    <mergeCell ref="E1243:F1243"/>
    <mergeCell ref="E1244:F1244"/>
    <mergeCell ref="E1245:F1245"/>
    <mergeCell ref="H1247:I1247"/>
    <mergeCell ref="F1250:G1250"/>
    <mergeCell ref="E1202:F1202"/>
    <mergeCell ref="H1204:I1204"/>
    <mergeCell ref="F1207:G1207"/>
    <mergeCell ref="F1208:G1208"/>
    <mergeCell ref="E1209:F1209"/>
    <mergeCell ref="E1210:F1210"/>
    <mergeCell ref="E1211:F1211"/>
    <mergeCell ref="E1212:F1212"/>
    <mergeCell ref="E1213:F1213"/>
    <mergeCell ref="E1214:F1214"/>
    <mergeCell ref="E1215:F1215"/>
    <mergeCell ref="E1216:F1216"/>
    <mergeCell ref="E1217:F1217"/>
    <mergeCell ref="E1218:F1218"/>
    <mergeCell ref="E1219:F1219"/>
    <mergeCell ref="H1221:I1221"/>
    <mergeCell ref="E1224:F1224"/>
    <mergeCell ref="E1179:F1179"/>
    <mergeCell ref="E1180:F1180"/>
    <mergeCell ref="E1181:F1181"/>
    <mergeCell ref="H1183:I1183"/>
    <mergeCell ref="E1186:F1186"/>
    <mergeCell ref="E1187:F1187"/>
    <mergeCell ref="E1188:F1188"/>
    <mergeCell ref="E1189:F1189"/>
    <mergeCell ref="E1190:F1190"/>
    <mergeCell ref="H1192:I1192"/>
    <mergeCell ref="F1195:G1195"/>
    <mergeCell ref="E1196:F1196"/>
    <mergeCell ref="E1197:F1197"/>
    <mergeCell ref="E1198:F1198"/>
    <mergeCell ref="E1199:F1199"/>
    <mergeCell ref="E1200:F1200"/>
    <mergeCell ref="E1201:F1201"/>
    <mergeCell ref="E1156:F1156"/>
    <mergeCell ref="E1157:F1157"/>
    <mergeCell ref="E1158:F1158"/>
    <mergeCell ref="E1159:F1159"/>
    <mergeCell ref="E1160:F1160"/>
    <mergeCell ref="E1161:F1161"/>
    <mergeCell ref="H1163:I1163"/>
    <mergeCell ref="F1166:G1166"/>
    <mergeCell ref="F1167:G1167"/>
    <mergeCell ref="E1168:F1168"/>
    <mergeCell ref="E1169:F1169"/>
    <mergeCell ref="E1170:F1170"/>
    <mergeCell ref="E1171:F1171"/>
    <mergeCell ref="E1172:F1172"/>
    <mergeCell ref="H1174:I1174"/>
    <mergeCell ref="E1177:F1177"/>
    <mergeCell ref="E1178:F1178"/>
    <mergeCell ref="E1133:F1133"/>
    <mergeCell ref="E1134:F1134"/>
    <mergeCell ref="E1135:F1135"/>
    <mergeCell ref="E1136:F1136"/>
    <mergeCell ref="E1137:F1137"/>
    <mergeCell ref="E1138:F1138"/>
    <mergeCell ref="E1139:F1139"/>
    <mergeCell ref="E1140:F1140"/>
    <mergeCell ref="E1141:F1141"/>
    <mergeCell ref="E1142:F1142"/>
    <mergeCell ref="H1144:I1144"/>
    <mergeCell ref="E1147:F1147"/>
    <mergeCell ref="E1148:F1148"/>
    <mergeCell ref="E1149:F1149"/>
    <mergeCell ref="E1150:F1150"/>
    <mergeCell ref="E1151:F1151"/>
    <mergeCell ref="H1153:I1153"/>
    <mergeCell ref="E1107:F1107"/>
    <mergeCell ref="E1108:F1108"/>
    <mergeCell ref="H1110:I1110"/>
    <mergeCell ref="E1113:F1113"/>
    <mergeCell ref="E1114:F1114"/>
    <mergeCell ref="E1115:F1115"/>
    <mergeCell ref="E1116:F1116"/>
    <mergeCell ref="E1117:F1117"/>
    <mergeCell ref="H1119:I1119"/>
    <mergeCell ref="E1122:F1122"/>
    <mergeCell ref="E1123:F1123"/>
    <mergeCell ref="E1124:F1124"/>
    <mergeCell ref="E1125:F1125"/>
    <mergeCell ref="E1126:F1126"/>
    <mergeCell ref="H1128:I1128"/>
    <mergeCell ref="E1131:F1131"/>
    <mergeCell ref="E1132:F1132"/>
    <mergeCell ref="E1084:F1084"/>
    <mergeCell ref="E1085:F1085"/>
    <mergeCell ref="E1086:F1086"/>
    <mergeCell ref="E1087:F1087"/>
    <mergeCell ref="E1088:F1088"/>
    <mergeCell ref="E1089:F1089"/>
    <mergeCell ref="H1091:I1091"/>
    <mergeCell ref="F1094:G1094"/>
    <mergeCell ref="E1095:F1095"/>
    <mergeCell ref="E1096:F1096"/>
    <mergeCell ref="E1097:F1097"/>
    <mergeCell ref="E1098:F1098"/>
    <mergeCell ref="E1099:F1099"/>
    <mergeCell ref="H1101:I1101"/>
    <mergeCell ref="E1104:F1104"/>
    <mergeCell ref="E1105:F1105"/>
    <mergeCell ref="E1106:F1106"/>
    <mergeCell ref="E1061:F1061"/>
    <mergeCell ref="E1062:F1062"/>
    <mergeCell ref="E1063:F1063"/>
    <mergeCell ref="E1064:F1064"/>
    <mergeCell ref="H1066:I1066"/>
    <mergeCell ref="E1069:F1069"/>
    <mergeCell ref="E1070:F1070"/>
    <mergeCell ref="E1071:F1071"/>
    <mergeCell ref="E1072:F1072"/>
    <mergeCell ref="E1073:F1073"/>
    <mergeCell ref="E1074:F1074"/>
    <mergeCell ref="E1075:F1075"/>
    <mergeCell ref="H1077:I1077"/>
    <mergeCell ref="F1080:G1080"/>
    <mergeCell ref="F1081:G1081"/>
    <mergeCell ref="E1082:F1082"/>
    <mergeCell ref="E1083:F1083"/>
    <mergeCell ref="E1038:F1038"/>
    <mergeCell ref="E1039:F1039"/>
    <mergeCell ref="E1040:F1040"/>
    <mergeCell ref="E1041:F1041"/>
    <mergeCell ref="E1042:F1042"/>
    <mergeCell ref="E1043:F1043"/>
    <mergeCell ref="H1045:I1045"/>
    <mergeCell ref="E1048:F1048"/>
    <mergeCell ref="E1049:F1049"/>
    <mergeCell ref="E1050:F1050"/>
    <mergeCell ref="E1051:F1051"/>
    <mergeCell ref="E1052:F1052"/>
    <mergeCell ref="H1054:I1054"/>
    <mergeCell ref="F1057:G1057"/>
    <mergeCell ref="E1058:F1058"/>
    <mergeCell ref="E1059:F1059"/>
    <mergeCell ref="E1060:F1060"/>
    <mergeCell ref="E1025:F1025"/>
    <mergeCell ref="E1026:F1026"/>
    <mergeCell ref="E1027:F1027"/>
    <mergeCell ref="E1028:F1028"/>
    <mergeCell ref="E1029:F1029"/>
    <mergeCell ref="E1030:F1030"/>
    <mergeCell ref="E1031:F1031"/>
    <mergeCell ref="H1033:I1033"/>
    <mergeCell ref="E1036:F1036"/>
    <mergeCell ref="E1037:F1037"/>
    <mergeCell ref="E992:F992"/>
    <mergeCell ref="E993:F993"/>
    <mergeCell ref="E994:F994"/>
    <mergeCell ref="E995:F995"/>
    <mergeCell ref="E996:F996"/>
    <mergeCell ref="E997:F997"/>
    <mergeCell ref="E998:F998"/>
    <mergeCell ref="E999:F999"/>
    <mergeCell ref="E1000:F1000"/>
    <mergeCell ref="E1001:F1001"/>
    <mergeCell ref="E1002:F1002"/>
    <mergeCell ref="E1003:F1003"/>
    <mergeCell ref="E1004:F1004"/>
    <mergeCell ref="E1005:F1005"/>
    <mergeCell ref="E1006:F1006"/>
    <mergeCell ref="E1008:F1008"/>
    <mergeCell ref="E1009:F1009"/>
    <mergeCell ref="E1010:F1010"/>
    <mergeCell ref="E1011:F1011"/>
    <mergeCell ref="E1012:F1012"/>
    <mergeCell ref="E1013:F1013"/>
    <mergeCell ref="E1014:F1014"/>
    <mergeCell ref="F963:G963"/>
    <mergeCell ref="E964:F964"/>
    <mergeCell ref="E965:F965"/>
    <mergeCell ref="E966:F966"/>
    <mergeCell ref="E967:F967"/>
    <mergeCell ref="E896:F896"/>
    <mergeCell ref="E897:F897"/>
    <mergeCell ref="E898:F898"/>
    <mergeCell ref="H900:I900"/>
    <mergeCell ref="E903:F903"/>
    <mergeCell ref="E904:F904"/>
    <mergeCell ref="E905:F905"/>
    <mergeCell ref="E906:F906"/>
    <mergeCell ref="E907:F907"/>
    <mergeCell ref="E908:F908"/>
    <mergeCell ref="H910:I910"/>
    <mergeCell ref="E913:F913"/>
    <mergeCell ref="E914:F914"/>
    <mergeCell ref="E915:F915"/>
    <mergeCell ref="E916:F916"/>
    <mergeCell ref="E917:F917"/>
    <mergeCell ref="H919:I919"/>
    <mergeCell ref="E947:F947"/>
    <mergeCell ref="E948:F948"/>
    <mergeCell ref="E949:F949"/>
    <mergeCell ref="E950:F950"/>
    <mergeCell ref="E951:F951"/>
    <mergeCell ref="E952:F952"/>
    <mergeCell ref="F922:G922"/>
    <mergeCell ref="F923:G923"/>
    <mergeCell ref="F924:G924"/>
    <mergeCell ref="E925:F925"/>
    <mergeCell ref="E874:F874"/>
    <mergeCell ref="H876:I876"/>
    <mergeCell ref="E879:F879"/>
    <mergeCell ref="E880:F880"/>
    <mergeCell ref="E881:F881"/>
    <mergeCell ref="E882:F882"/>
    <mergeCell ref="E883:F883"/>
    <mergeCell ref="E884:F884"/>
    <mergeCell ref="E885:F885"/>
    <mergeCell ref="E886:F886"/>
    <mergeCell ref="E887:F887"/>
    <mergeCell ref="H889:I889"/>
    <mergeCell ref="F892:G892"/>
    <mergeCell ref="E893:F893"/>
    <mergeCell ref="E894:F894"/>
    <mergeCell ref="E895:F895"/>
    <mergeCell ref="F962:G962"/>
    <mergeCell ref="E926:F926"/>
    <mergeCell ref="E927:F927"/>
    <mergeCell ref="E928:F928"/>
    <mergeCell ref="E929:F929"/>
    <mergeCell ref="E956:F956"/>
    <mergeCell ref="E957:F957"/>
    <mergeCell ref="H959:I959"/>
    <mergeCell ref="E854:F854"/>
    <mergeCell ref="E855:F855"/>
    <mergeCell ref="E856:F856"/>
    <mergeCell ref="E857:F857"/>
    <mergeCell ref="E858:F858"/>
    <mergeCell ref="E859:F859"/>
    <mergeCell ref="H861:I861"/>
    <mergeCell ref="E864:F864"/>
    <mergeCell ref="E865:F865"/>
    <mergeCell ref="E866:F866"/>
    <mergeCell ref="E867:F867"/>
    <mergeCell ref="E868:F868"/>
    <mergeCell ref="E869:F869"/>
    <mergeCell ref="E870:F870"/>
    <mergeCell ref="E871:F871"/>
    <mergeCell ref="E872:F872"/>
    <mergeCell ref="E873:F873"/>
    <mergeCell ref="F834:G834"/>
    <mergeCell ref="E835:F835"/>
    <mergeCell ref="E836:F836"/>
    <mergeCell ref="E837:F837"/>
    <mergeCell ref="E838:F838"/>
    <mergeCell ref="E839:F839"/>
    <mergeCell ref="E840:F840"/>
    <mergeCell ref="E841:F841"/>
    <mergeCell ref="E842:F842"/>
    <mergeCell ref="E843:F843"/>
    <mergeCell ref="H845:I845"/>
    <mergeCell ref="F848:G848"/>
    <mergeCell ref="E849:F849"/>
    <mergeCell ref="E850:F850"/>
    <mergeCell ref="E851:F851"/>
    <mergeCell ref="E852:F852"/>
    <mergeCell ref="E853:F853"/>
    <mergeCell ref="E811:F811"/>
    <mergeCell ref="E812:F812"/>
    <mergeCell ref="E813:F813"/>
    <mergeCell ref="E814:F814"/>
    <mergeCell ref="E815:F815"/>
    <mergeCell ref="E816:F816"/>
    <mergeCell ref="E817:F817"/>
    <mergeCell ref="H819:I819"/>
    <mergeCell ref="E822:F822"/>
    <mergeCell ref="E823:F823"/>
    <mergeCell ref="E824:F824"/>
    <mergeCell ref="E825:F825"/>
    <mergeCell ref="E826:F826"/>
    <mergeCell ref="E827:F827"/>
    <mergeCell ref="E828:F828"/>
    <mergeCell ref="E829:F829"/>
    <mergeCell ref="H831:I831"/>
    <mergeCell ref="H789:I789"/>
    <mergeCell ref="F792:G792"/>
    <mergeCell ref="E793:F793"/>
    <mergeCell ref="E794:F794"/>
    <mergeCell ref="E795:F795"/>
    <mergeCell ref="E796:F796"/>
    <mergeCell ref="E797:F797"/>
    <mergeCell ref="E798:F798"/>
    <mergeCell ref="E799:F799"/>
    <mergeCell ref="E800:F800"/>
    <mergeCell ref="E801:F801"/>
    <mergeCell ref="H803:I803"/>
    <mergeCell ref="F806:G806"/>
    <mergeCell ref="F807:G807"/>
    <mergeCell ref="E808:F808"/>
    <mergeCell ref="E809:F809"/>
    <mergeCell ref="E810:F810"/>
    <mergeCell ref="E768:F768"/>
    <mergeCell ref="E769:F769"/>
    <mergeCell ref="E770:F770"/>
    <mergeCell ref="E771:F771"/>
    <mergeCell ref="E772:F772"/>
    <mergeCell ref="E773:F773"/>
    <mergeCell ref="E774:F774"/>
    <mergeCell ref="E775:F775"/>
    <mergeCell ref="E776:F776"/>
    <mergeCell ref="E777:F777"/>
    <mergeCell ref="H779:I779"/>
    <mergeCell ref="E782:F782"/>
    <mergeCell ref="E783:F783"/>
    <mergeCell ref="E784:F784"/>
    <mergeCell ref="E785:F785"/>
    <mergeCell ref="E786:F786"/>
    <mergeCell ref="E787:F787"/>
    <mergeCell ref="E748:F748"/>
    <mergeCell ref="E749:F749"/>
    <mergeCell ref="E750:F750"/>
    <mergeCell ref="E751:F751"/>
    <mergeCell ref="E752:F752"/>
    <mergeCell ref="E753:F753"/>
    <mergeCell ref="E754:F754"/>
    <mergeCell ref="E755:F755"/>
    <mergeCell ref="E756:F756"/>
    <mergeCell ref="E757:F757"/>
    <mergeCell ref="E758:F758"/>
    <mergeCell ref="H760:I760"/>
    <mergeCell ref="E763:F763"/>
    <mergeCell ref="E764:F764"/>
    <mergeCell ref="E765:F765"/>
    <mergeCell ref="E766:F766"/>
    <mergeCell ref="E767:F767"/>
    <mergeCell ref="E728:F728"/>
    <mergeCell ref="E729:F729"/>
    <mergeCell ref="E730:F730"/>
    <mergeCell ref="E731:F731"/>
    <mergeCell ref="E732:F732"/>
    <mergeCell ref="E733:F733"/>
    <mergeCell ref="E734:F734"/>
    <mergeCell ref="E735:F735"/>
    <mergeCell ref="E736:F736"/>
    <mergeCell ref="E737:F737"/>
    <mergeCell ref="E738:F738"/>
    <mergeCell ref="E739:F739"/>
    <mergeCell ref="H741:I741"/>
    <mergeCell ref="E744:F744"/>
    <mergeCell ref="E745:F745"/>
    <mergeCell ref="E746:F746"/>
    <mergeCell ref="E747:F747"/>
    <mergeCell ref="F708:G708"/>
    <mergeCell ref="E709:F709"/>
    <mergeCell ref="E710:F710"/>
    <mergeCell ref="E711:F711"/>
    <mergeCell ref="E712:F712"/>
    <mergeCell ref="E713:F713"/>
    <mergeCell ref="E714:F714"/>
    <mergeCell ref="E715:F715"/>
    <mergeCell ref="E716:F716"/>
    <mergeCell ref="E717:F717"/>
    <mergeCell ref="E718:F718"/>
    <mergeCell ref="E719:F719"/>
    <mergeCell ref="E720:F720"/>
    <mergeCell ref="E721:F721"/>
    <mergeCell ref="H723:I723"/>
    <mergeCell ref="E726:F726"/>
    <mergeCell ref="E727:F727"/>
    <mergeCell ref="E682:F682"/>
    <mergeCell ref="H684:I684"/>
    <mergeCell ref="E687:F687"/>
    <mergeCell ref="E688:F688"/>
    <mergeCell ref="E689:F689"/>
    <mergeCell ref="E690:F690"/>
    <mergeCell ref="E691:F691"/>
    <mergeCell ref="E692:F692"/>
    <mergeCell ref="E693:F693"/>
    <mergeCell ref="E694:F694"/>
    <mergeCell ref="H696:I696"/>
    <mergeCell ref="E699:F699"/>
    <mergeCell ref="E700:F700"/>
    <mergeCell ref="E701:F701"/>
    <mergeCell ref="E702:F702"/>
    <mergeCell ref="E703:F703"/>
    <mergeCell ref="H705:I705"/>
    <mergeCell ref="E662:F662"/>
    <mergeCell ref="E663:F663"/>
    <mergeCell ref="E664:F664"/>
    <mergeCell ref="E665:F665"/>
    <mergeCell ref="E666:F666"/>
    <mergeCell ref="E667:F667"/>
    <mergeCell ref="E668:F668"/>
    <mergeCell ref="H670:I670"/>
    <mergeCell ref="E673:F673"/>
    <mergeCell ref="E674:F674"/>
    <mergeCell ref="E675:F675"/>
    <mergeCell ref="E676:F676"/>
    <mergeCell ref="E677:F677"/>
    <mergeCell ref="E678:F678"/>
    <mergeCell ref="E679:F679"/>
    <mergeCell ref="E680:F680"/>
    <mergeCell ref="E681:F681"/>
    <mergeCell ref="E639:F639"/>
    <mergeCell ref="E640:F640"/>
    <mergeCell ref="E641:F641"/>
    <mergeCell ref="E642:F642"/>
    <mergeCell ref="E643:F643"/>
    <mergeCell ref="H645:I645"/>
    <mergeCell ref="F648:G648"/>
    <mergeCell ref="F649:G649"/>
    <mergeCell ref="E650:F650"/>
    <mergeCell ref="E651:F651"/>
    <mergeCell ref="E652:F652"/>
    <mergeCell ref="E653:F653"/>
    <mergeCell ref="E654:F654"/>
    <mergeCell ref="E655:F655"/>
    <mergeCell ref="E656:F656"/>
    <mergeCell ref="E657:F657"/>
    <mergeCell ref="H659:I659"/>
    <mergeCell ref="E616:F616"/>
    <mergeCell ref="E617:F617"/>
    <mergeCell ref="E618:F618"/>
    <mergeCell ref="H620:I620"/>
    <mergeCell ref="E623:F623"/>
    <mergeCell ref="E624:F624"/>
    <mergeCell ref="E625:F625"/>
    <mergeCell ref="E626:F626"/>
    <mergeCell ref="E627:F627"/>
    <mergeCell ref="E628:F628"/>
    <mergeCell ref="E629:F629"/>
    <mergeCell ref="H631:I631"/>
    <mergeCell ref="F634:G634"/>
    <mergeCell ref="E635:F635"/>
    <mergeCell ref="E636:F636"/>
    <mergeCell ref="E637:F637"/>
    <mergeCell ref="E638:F638"/>
    <mergeCell ref="E590:F590"/>
    <mergeCell ref="E591:F591"/>
    <mergeCell ref="E592:F592"/>
    <mergeCell ref="H594:I594"/>
    <mergeCell ref="E597:F597"/>
    <mergeCell ref="E598:F598"/>
    <mergeCell ref="E599:F599"/>
    <mergeCell ref="E600:F600"/>
    <mergeCell ref="E601:F601"/>
    <mergeCell ref="H603:I603"/>
    <mergeCell ref="E606:F606"/>
    <mergeCell ref="E607:F607"/>
    <mergeCell ref="E608:F608"/>
    <mergeCell ref="E609:F609"/>
    <mergeCell ref="E610:F610"/>
    <mergeCell ref="H612:I612"/>
    <mergeCell ref="E615:F615"/>
    <mergeCell ref="E567:F567"/>
    <mergeCell ref="E568:F568"/>
    <mergeCell ref="E569:F569"/>
    <mergeCell ref="H571:I571"/>
    <mergeCell ref="E574:F574"/>
    <mergeCell ref="E575:F575"/>
    <mergeCell ref="E576:F576"/>
    <mergeCell ref="E577:F577"/>
    <mergeCell ref="E578:F578"/>
    <mergeCell ref="E579:F579"/>
    <mergeCell ref="E580:F580"/>
    <mergeCell ref="H582:I582"/>
    <mergeCell ref="E585:F585"/>
    <mergeCell ref="E586:F586"/>
    <mergeCell ref="E587:F587"/>
    <mergeCell ref="E588:F588"/>
    <mergeCell ref="E589:F589"/>
    <mergeCell ref="E544:F544"/>
    <mergeCell ref="E545:F545"/>
    <mergeCell ref="E546:F546"/>
    <mergeCell ref="E547:F547"/>
    <mergeCell ref="H549:I549"/>
    <mergeCell ref="E552:F552"/>
    <mergeCell ref="E553:F553"/>
    <mergeCell ref="E554:F554"/>
    <mergeCell ref="E555:F555"/>
    <mergeCell ref="E556:F556"/>
    <mergeCell ref="E557:F557"/>
    <mergeCell ref="E558:F558"/>
    <mergeCell ref="H560:I560"/>
    <mergeCell ref="E563:F563"/>
    <mergeCell ref="E564:F564"/>
    <mergeCell ref="E565:F565"/>
    <mergeCell ref="E566:F566"/>
    <mergeCell ref="E521:F521"/>
    <mergeCell ref="E522:F522"/>
    <mergeCell ref="E523:F523"/>
    <mergeCell ref="E524:F524"/>
    <mergeCell ref="H526:I526"/>
    <mergeCell ref="F529:G529"/>
    <mergeCell ref="E530:F530"/>
    <mergeCell ref="E531:F531"/>
    <mergeCell ref="E532:F532"/>
    <mergeCell ref="E533:F533"/>
    <mergeCell ref="E534:F534"/>
    <mergeCell ref="E535:F535"/>
    <mergeCell ref="E536:F536"/>
    <mergeCell ref="H538:I538"/>
    <mergeCell ref="E541:F541"/>
    <mergeCell ref="E542:F542"/>
    <mergeCell ref="E543:F543"/>
    <mergeCell ref="E498:F498"/>
    <mergeCell ref="E499:F499"/>
    <mergeCell ref="E500:F500"/>
    <mergeCell ref="E501:F501"/>
    <mergeCell ref="E502:F502"/>
    <mergeCell ref="E503:F503"/>
    <mergeCell ref="H505:I505"/>
    <mergeCell ref="E508:F508"/>
    <mergeCell ref="E509:F509"/>
    <mergeCell ref="E510:F510"/>
    <mergeCell ref="E511:F511"/>
    <mergeCell ref="E512:F512"/>
    <mergeCell ref="E513:F513"/>
    <mergeCell ref="E514:F514"/>
    <mergeCell ref="E515:F515"/>
    <mergeCell ref="H517:I517"/>
    <mergeCell ref="E520:F520"/>
    <mergeCell ref="E475:F475"/>
    <mergeCell ref="E476:F476"/>
    <mergeCell ref="E477:F477"/>
    <mergeCell ref="E478:F478"/>
    <mergeCell ref="E479:F479"/>
    <mergeCell ref="E480:F480"/>
    <mergeCell ref="E481:F481"/>
    <mergeCell ref="H483:I483"/>
    <mergeCell ref="E486:F486"/>
    <mergeCell ref="E487:F487"/>
    <mergeCell ref="E488:F488"/>
    <mergeCell ref="E489:F489"/>
    <mergeCell ref="E490:F490"/>
    <mergeCell ref="E491:F491"/>
    <mergeCell ref="E492:F492"/>
    <mergeCell ref="H494:I494"/>
    <mergeCell ref="E497:F497"/>
    <mergeCell ref="H450:I450"/>
    <mergeCell ref="E453:F453"/>
    <mergeCell ref="E454:F454"/>
    <mergeCell ref="E455:F455"/>
    <mergeCell ref="E456:F456"/>
    <mergeCell ref="E457:F457"/>
    <mergeCell ref="E458:F458"/>
    <mergeCell ref="E459:F459"/>
    <mergeCell ref="H461:I461"/>
    <mergeCell ref="E464:F464"/>
    <mergeCell ref="E465:F465"/>
    <mergeCell ref="E466:F466"/>
    <mergeCell ref="E467:F467"/>
    <mergeCell ref="E468:F468"/>
    <mergeCell ref="E469:F469"/>
    <mergeCell ref="E470:F470"/>
    <mergeCell ref="H472:I472"/>
    <mergeCell ref="E429:F429"/>
    <mergeCell ref="E430:F430"/>
    <mergeCell ref="E431:F431"/>
    <mergeCell ref="E432:F432"/>
    <mergeCell ref="E433:F433"/>
    <mergeCell ref="E434:F434"/>
    <mergeCell ref="E435:F435"/>
    <mergeCell ref="E436:F436"/>
    <mergeCell ref="E437:F437"/>
    <mergeCell ref="H439:I439"/>
    <mergeCell ref="E442:F442"/>
    <mergeCell ref="E443:F443"/>
    <mergeCell ref="E444:F444"/>
    <mergeCell ref="E445:F445"/>
    <mergeCell ref="E446:F446"/>
    <mergeCell ref="E447:F447"/>
    <mergeCell ref="E448:F448"/>
    <mergeCell ref="E406:F406"/>
    <mergeCell ref="E407:F407"/>
    <mergeCell ref="E408:F408"/>
    <mergeCell ref="E409:F409"/>
    <mergeCell ref="E410:F410"/>
    <mergeCell ref="E411:F411"/>
    <mergeCell ref="H413:I413"/>
    <mergeCell ref="E416:F416"/>
    <mergeCell ref="E417:F417"/>
    <mergeCell ref="E418:F418"/>
    <mergeCell ref="E419:F419"/>
    <mergeCell ref="E420:F420"/>
    <mergeCell ref="H422:I422"/>
    <mergeCell ref="F425:G425"/>
    <mergeCell ref="E426:F426"/>
    <mergeCell ref="E427:F427"/>
    <mergeCell ref="E428:F428"/>
    <mergeCell ref="E383:F383"/>
    <mergeCell ref="E384:F384"/>
    <mergeCell ref="E385:F385"/>
    <mergeCell ref="E386:F386"/>
    <mergeCell ref="E387:F387"/>
    <mergeCell ref="E388:F388"/>
    <mergeCell ref="H390:I390"/>
    <mergeCell ref="E393:F393"/>
    <mergeCell ref="E394:F394"/>
    <mergeCell ref="E395:F395"/>
    <mergeCell ref="E396:F396"/>
    <mergeCell ref="E397:F397"/>
    <mergeCell ref="E398:F398"/>
    <mergeCell ref="E399:F399"/>
    <mergeCell ref="H401:I401"/>
    <mergeCell ref="E404:F404"/>
    <mergeCell ref="E405:F405"/>
    <mergeCell ref="E360:F360"/>
    <mergeCell ref="E361:F361"/>
    <mergeCell ref="E362:F362"/>
    <mergeCell ref="E363:F363"/>
    <mergeCell ref="E364:F364"/>
    <mergeCell ref="E365:F365"/>
    <mergeCell ref="E366:F366"/>
    <mergeCell ref="H368:I368"/>
    <mergeCell ref="E371:F371"/>
    <mergeCell ref="E372:F372"/>
    <mergeCell ref="E373:F373"/>
    <mergeCell ref="E374:F374"/>
    <mergeCell ref="E375:F375"/>
    <mergeCell ref="E376:F376"/>
    <mergeCell ref="E377:F377"/>
    <mergeCell ref="H379:I379"/>
    <mergeCell ref="E382:F382"/>
    <mergeCell ref="E337:F337"/>
    <mergeCell ref="E338:F338"/>
    <mergeCell ref="E339:F339"/>
    <mergeCell ref="E340:F340"/>
    <mergeCell ref="E341:F341"/>
    <mergeCell ref="H343:I343"/>
    <mergeCell ref="E346:F346"/>
    <mergeCell ref="E347:F347"/>
    <mergeCell ref="E348:F348"/>
    <mergeCell ref="E349:F349"/>
    <mergeCell ref="E350:F350"/>
    <mergeCell ref="H352:I352"/>
    <mergeCell ref="F355:G355"/>
    <mergeCell ref="F356:G356"/>
    <mergeCell ref="E357:F357"/>
    <mergeCell ref="E358:F358"/>
    <mergeCell ref="E359:F359"/>
    <mergeCell ref="E311:F311"/>
    <mergeCell ref="E312:F312"/>
    <mergeCell ref="E313:F313"/>
    <mergeCell ref="H315:I315"/>
    <mergeCell ref="E318:F318"/>
    <mergeCell ref="E319:F319"/>
    <mergeCell ref="E320:F320"/>
    <mergeCell ref="E321:F321"/>
    <mergeCell ref="E322:F322"/>
    <mergeCell ref="H324:I324"/>
    <mergeCell ref="E327:F327"/>
    <mergeCell ref="E328:F328"/>
    <mergeCell ref="E329:F329"/>
    <mergeCell ref="E330:F330"/>
    <mergeCell ref="E331:F331"/>
    <mergeCell ref="E332:F332"/>
    <mergeCell ref="H334:I334"/>
    <mergeCell ref="E288:F288"/>
    <mergeCell ref="E289:F289"/>
    <mergeCell ref="E290:F290"/>
    <mergeCell ref="E291:F291"/>
    <mergeCell ref="H293:I293"/>
    <mergeCell ref="E296:F296"/>
    <mergeCell ref="E297:F297"/>
    <mergeCell ref="E298:F298"/>
    <mergeCell ref="E299:F299"/>
    <mergeCell ref="E300:F300"/>
    <mergeCell ref="E301:F301"/>
    <mergeCell ref="E302:F302"/>
    <mergeCell ref="H304:I304"/>
    <mergeCell ref="E307:F307"/>
    <mergeCell ref="E308:F308"/>
    <mergeCell ref="E309:F309"/>
    <mergeCell ref="E310:F310"/>
    <mergeCell ref="E265:F265"/>
    <mergeCell ref="E266:F266"/>
    <mergeCell ref="E267:F267"/>
    <mergeCell ref="E268:F268"/>
    <mergeCell ref="E269:F269"/>
    <mergeCell ref="H271:I271"/>
    <mergeCell ref="E274:F274"/>
    <mergeCell ref="E275:F275"/>
    <mergeCell ref="E276:F276"/>
    <mergeCell ref="E277:F277"/>
    <mergeCell ref="E278:F278"/>
    <mergeCell ref="E279:F279"/>
    <mergeCell ref="E280:F280"/>
    <mergeCell ref="H282:I282"/>
    <mergeCell ref="E285:F285"/>
    <mergeCell ref="E286:F286"/>
    <mergeCell ref="E287:F287"/>
    <mergeCell ref="E242:F242"/>
    <mergeCell ref="E243:F243"/>
    <mergeCell ref="E244:F244"/>
    <mergeCell ref="E245:F245"/>
    <mergeCell ref="E246:F246"/>
    <mergeCell ref="E247:F247"/>
    <mergeCell ref="H249:I249"/>
    <mergeCell ref="E252:F252"/>
    <mergeCell ref="E253:F253"/>
    <mergeCell ref="E254:F254"/>
    <mergeCell ref="E255:F255"/>
    <mergeCell ref="E256:F256"/>
    <mergeCell ref="E257:F257"/>
    <mergeCell ref="E258:F258"/>
    <mergeCell ref="H260:I260"/>
    <mergeCell ref="E263:F263"/>
    <mergeCell ref="E264:F264"/>
    <mergeCell ref="E219:F219"/>
    <mergeCell ref="E220:F220"/>
    <mergeCell ref="H222:I222"/>
    <mergeCell ref="E225:F225"/>
    <mergeCell ref="E226:F226"/>
    <mergeCell ref="E227:F227"/>
    <mergeCell ref="E228:F228"/>
    <mergeCell ref="E229:F229"/>
    <mergeCell ref="E230:F230"/>
    <mergeCell ref="E231:F231"/>
    <mergeCell ref="E232:F232"/>
    <mergeCell ref="E233:F233"/>
    <mergeCell ref="E234:F234"/>
    <mergeCell ref="E235:F235"/>
    <mergeCell ref="E236:F236"/>
    <mergeCell ref="H238:I238"/>
    <mergeCell ref="E241:F241"/>
    <mergeCell ref="H194:I194"/>
    <mergeCell ref="E197:F197"/>
    <mergeCell ref="E198:F198"/>
    <mergeCell ref="E199:F199"/>
    <mergeCell ref="E200:F200"/>
    <mergeCell ref="E201:F201"/>
    <mergeCell ref="H203:I203"/>
    <mergeCell ref="E206:F206"/>
    <mergeCell ref="E207:F207"/>
    <mergeCell ref="E208:F208"/>
    <mergeCell ref="H210:I210"/>
    <mergeCell ref="E213:F213"/>
    <mergeCell ref="E214:F214"/>
    <mergeCell ref="E215:F215"/>
    <mergeCell ref="E216:F216"/>
    <mergeCell ref="E217:F217"/>
    <mergeCell ref="E218:F218"/>
    <mergeCell ref="E173:F173"/>
    <mergeCell ref="E174:F174"/>
    <mergeCell ref="E175:F175"/>
    <mergeCell ref="H177:I177"/>
    <mergeCell ref="F180:G180"/>
    <mergeCell ref="E181:F181"/>
    <mergeCell ref="E182:F182"/>
    <mergeCell ref="E183:F183"/>
    <mergeCell ref="E184:F184"/>
    <mergeCell ref="E185:F185"/>
    <mergeCell ref="E186:F186"/>
    <mergeCell ref="E187:F187"/>
    <mergeCell ref="E188:F188"/>
    <mergeCell ref="E189:F189"/>
    <mergeCell ref="E190:F190"/>
    <mergeCell ref="E191:F191"/>
    <mergeCell ref="E192:F192"/>
    <mergeCell ref="E151:F151"/>
    <mergeCell ref="H152:I152"/>
    <mergeCell ref="F155:G155"/>
    <mergeCell ref="E156:F156"/>
    <mergeCell ref="E157:F157"/>
    <mergeCell ref="E158:F158"/>
    <mergeCell ref="E159:F159"/>
    <mergeCell ref="E160:F160"/>
    <mergeCell ref="E161:F161"/>
    <mergeCell ref="E162:F162"/>
    <mergeCell ref="E163:F163"/>
    <mergeCell ref="E164:F164"/>
    <mergeCell ref="E165:F165"/>
    <mergeCell ref="E166:F166"/>
    <mergeCell ref="H168:I168"/>
    <mergeCell ref="F171:G171"/>
    <mergeCell ref="E172:F172"/>
    <mergeCell ref="E131:F131"/>
    <mergeCell ref="E132:F132"/>
    <mergeCell ref="E133:F133"/>
    <mergeCell ref="E134:F134"/>
    <mergeCell ref="E135:F135"/>
    <mergeCell ref="E136:F136"/>
    <mergeCell ref="E137:F137"/>
    <mergeCell ref="E138:F138"/>
    <mergeCell ref="E139:F139"/>
    <mergeCell ref="H141:I141"/>
    <mergeCell ref="F144:G144"/>
    <mergeCell ref="E145:F145"/>
    <mergeCell ref="E146:F146"/>
    <mergeCell ref="E147:F147"/>
    <mergeCell ref="E148:F148"/>
    <mergeCell ref="E149:F149"/>
    <mergeCell ref="E150:F150"/>
    <mergeCell ref="E108:F108"/>
    <mergeCell ref="E109:F109"/>
    <mergeCell ref="E110:F110"/>
    <mergeCell ref="E111:F111"/>
    <mergeCell ref="E112:F112"/>
    <mergeCell ref="E113:F113"/>
    <mergeCell ref="E114:F114"/>
    <mergeCell ref="E115:F115"/>
    <mergeCell ref="E116:F116"/>
    <mergeCell ref="H118:I118"/>
    <mergeCell ref="E121:F121"/>
    <mergeCell ref="E122:F122"/>
    <mergeCell ref="E123:F123"/>
    <mergeCell ref="E124:F124"/>
    <mergeCell ref="H126:I126"/>
    <mergeCell ref="E129:F129"/>
    <mergeCell ref="E130:F130"/>
    <mergeCell ref="E88:F88"/>
    <mergeCell ref="E89:F89"/>
    <mergeCell ref="E90:F90"/>
    <mergeCell ref="E91:F91"/>
    <mergeCell ref="E92:F92"/>
    <mergeCell ref="E93:F93"/>
    <mergeCell ref="E94:F94"/>
    <mergeCell ref="E95:F95"/>
    <mergeCell ref="E96:F96"/>
    <mergeCell ref="E97:F97"/>
    <mergeCell ref="E98:F98"/>
    <mergeCell ref="E99:F99"/>
    <mergeCell ref="E100:F100"/>
    <mergeCell ref="E101:F101"/>
    <mergeCell ref="E102:F102"/>
    <mergeCell ref="E103:F103"/>
    <mergeCell ref="H105:I105"/>
    <mergeCell ref="E65:F65"/>
    <mergeCell ref="H67:I67"/>
    <mergeCell ref="E70:F70"/>
    <mergeCell ref="E71:F71"/>
    <mergeCell ref="E72:F72"/>
    <mergeCell ref="E73:F73"/>
    <mergeCell ref="E74:F74"/>
    <mergeCell ref="E75:F75"/>
    <mergeCell ref="H77:I77"/>
    <mergeCell ref="E80:F80"/>
    <mergeCell ref="E81:F81"/>
    <mergeCell ref="E82:F82"/>
    <mergeCell ref="E83:F83"/>
    <mergeCell ref="E84:F84"/>
    <mergeCell ref="E85:F85"/>
    <mergeCell ref="E86:F86"/>
    <mergeCell ref="E87:F87"/>
    <mergeCell ref="E45:F45"/>
    <mergeCell ref="E46:F46"/>
    <mergeCell ref="E47:F47"/>
    <mergeCell ref="E48:F48"/>
    <mergeCell ref="H50:I50"/>
    <mergeCell ref="E53:F53"/>
    <mergeCell ref="E54:F54"/>
    <mergeCell ref="E55:F55"/>
    <mergeCell ref="E56:F56"/>
    <mergeCell ref="E57:F57"/>
    <mergeCell ref="E58:F58"/>
    <mergeCell ref="E59:F59"/>
    <mergeCell ref="E60:F60"/>
    <mergeCell ref="E61:F61"/>
    <mergeCell ref="E62:F62"/>
    <mergeCell ref="E63:F63"/>
    <mergeCell ref="E64:F64"/>
    <mergeCell ref="A4413:B4413"/>
    <mergeCell ref="C4413:D4413"/>
    <mergeCell ref="A4414:B4414"/>
    <mergeCell ref="C4414:D4414"/>
    <mergeCell ref="E19:F19"/>
    <mergeCell ref="A4404:D4404"/>
    <mergeCell ref="H4404:I4404"/>
    <mergeCell ref="A4405:D4405"/>
    <mergeCell ref="H4405:I4405"/>
    <mergeCell ref="A4410:D4410"/>
    <mergeCell ref="A4411:D4411"/>
    <mergeCell ref="A4412:B4412"/>
    <mergeCell ref="C4412:D4412"/>
    <mergeCell ref="E20:F20"/>
    <mergeCell ref="E21:F21"/>
    <mergeCell ref="E22:F22"/>
    <mergeCell ref="E23:F23"/>
    <mergeCell ref="E24:F24"/>
    <mergeCell ref="E25:F25"/>
    <mergeCell ref="H27:I27"/>
    <mergeCell ref="E30:F30"/>
    <mergeCell ref="E31:F31"/>
    <mergeCell ref="E32:F32"/>
    <mergeCell ref="H34:I34"/>
    <mergeCell ref="E37:F37"/>
    <mergeCell ref="E38:F38"/>
    <mergeCell ref="E39:F39"/>
    <mergeCell ref="E40:F40"/>
    <mergeCell ref="E41:F41"/>
    <mergeCell ref="E42:F42"/>
    <mergeCell ref="E43:F43"/>
    <mergeCell ref="E44:F44"/>
  </mergeCells>
  <printOptions horizontalCentered="1"/>
  <pageMargins left="0.59055118110236227" right="0.59055118110236227" top="1.02" bottom="0.54" header="0.66" footer="0.17"/>
  <pageSetup paperSize="9" scale="58" fitToHeight="0" orientation="portrait" r:id="rId1"/>
  <headerFooter>
    <oddFooter>&amp;RPágina &amp;P de &amp;N</oddFooter>
  </headerFooter>
  <rowBreaks count="7" manualBreakCount="7">
    <brk id="158" max="9" man="1"/>
    <brk id="251" max="9" man="1"/>
    <brk id="615" max="9" man="1"/>
    <brk id="768" max="9" man="1"/>
    <brk id="815" max="9" man="1"/>
    <brk id="866" max="9" man="1"/>
    <brk id="971"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394"/>
  <sheetViews>
    <sheetView showGridLines="0" zoomScale="70" zoomScaleNormal="70" zoomScaleSheetLayoutView="25" workbookViewId="0">
      <selection activeCell="A382" sqref="A382:XFD394"/>
    </sheetView>
  </sheetViews>
  <sheetFormatPr defaultRowHeight="14.5" x14ac:dyDescent="0.35"/>
  <cols>
    <col min="1" max="1" width="12" style="53" customWidth="1"/>
    <col min="2" max="2" width="11.1796875" style="53" customWidth="1"/>
    <col min="3" max="3" width="53.54296875" style="53" customWidth="1"/>
    <col min="4" max="4" width="8.54296875" style="53" customWidth="1"/>
    <col min="5" max="5" width="10.7265625" style="53" customWidth="1"/>
    <col min="6" max="6" width="14.26953125" style="53" bestFit="1" customWidth="1"/>
    <col min="7" max="7" width="15" style="53" bestFit="1" customWidth="1"/>
    <col min="8" max="8" width="13.1796875" style="53" customWidth="1"/>
    <col min="9" max="9" width="13.7265625" style="53" customWidth="1"/>
  </cols>
  <sheetData>
    <row r="1" spans="1:9" s="3" customFormat="1" x14ac:dyDescent="0.35">
      <c r="A1" s="260"/>
      <c r="B1" s="172"/>
      <c r="C1" s="222" t="s">
        <v>149</v>
      </c>
      <c r="D1" s="501" t="s">
        <v>151</v>
      </c>
      <c r="E1" s="501"/>
      <c r="F1" s="501"/>
      <c r="G1" s="501" t="s">
        <v>152</v>
      </c>
      <c r="H1" s="501"/>
      <c r="I1" s="502"/>
    </row>
    <row r="2" spans="1:9" ht="50.5" customHeight="1" x14ac:dyDescent="0.35">
      <c r="A2" s="214"/>
      <c r="B2" s="214"/>
      <c r="C2" s="214" t="str">
        <f>DADOS!B8</f>
        <v>Construção de Centro de Atenção Psicossocial Tipo I, no Município de PORTO SEGURO/BA</v>
      </c>
      <c r="D2" s="494">
        <f>DADOS!B10</f>
        <v>0.20810000000000001</v>
      </c>
      <c r="E2" s="441"/>
      <c r="F2" s="441"/>
      <c r="G2" s="441" t="str">
        <f>'ORÇAMENTO ANALÍTICO'!I2</f>
        <v>Não Desonerado: embutido nos preços unitário dos insumos de mão de obra, de acordo com as bases.</v>
      </c>
      <c r="H2" s="441"/>
      <c r="I2" s="502"/>
    </row>
    <row r="3" spans="1:9" s="3" customFormat="1" x14ac:dyDescent="0.35">
      <c r="A3"/>
      <c r="B3"/>
      <c r="C3"/>
      <c r="D3"/>
      <c r="E3"/>
      <c r="F3"/>
      <c r="G3"/>
      <c r="H3"/>
      <c r="I3"/>
    </row>
    <row r="4" spans="1:9" ht="30.65" customHeight="1" x14ac:dyDescent="0.35">
      <c r="A4"/>
      <c r="B4"/>
      <c r="C4"/>
      <c r="D4"/>
      <c r="E4"/>
      <c r="F4"/>
      <c r="G4"/>
      <c r="H4"/>
      <c r="I4"/>
    </row>
    <row r="5" spans="1:9" ht="10.5" customHeight="1" x14ac:dyDescent="0.35">
      <c r="A5" s="46"/>
      <c r="B5" s="46"/>
      <c r="C5" s="46"/>
      <c r="D5" s="48"/>
      <c r="E5" s="48"/>
      <c r="F5" s="49"/>
      <c r="G5" s="49"/>
      <c r="H5" s="47"/>
    </row>
    <row r="6" spans="1:9" ht="19.5" customHeight="1" x14ac:dyDescent="0.35">
      <c r="A6" s="445" t="s">
        <v>115</v>
      </c>
      <c r="B6" s="445"/>
      <c r="C6" s="445"/>
      <c r="D6" s="445"/>
      <c r="E6" s="445"/>
      <c r="F6" s="445"/>
      <c r="G6" s="445"/>
      <c r="H6" s="445"/>
    </row>
    <row r="7" spans="1:9" ht="10.5" customHeight="1" x14ac:dyDescent="0.35">
      <c r="A7" s="54"/>
      <c r="B7" s="54"/>
      <c r="C7" s="54"/>
      <c r="D7" s="54"/>
      <c r="E7" s="54"/>
      <c r="F7" s="54"/>
      <c r="G7" s="54"/>
      <c r="H7" s="54"/>
    </row>
    <row r="8" spans="1:9" ht="33" customHeight="1" x14ac:dyDescent="0.35">
      <c r="A8" s="62" t="s">
        <v>3</v>
      </c>
      <c r="B8" s="62" t="s">
        <v>4</v>
      </c>
      <c r="C8" s="62" t="s">
        <v>5</v>
      </c>
      <c r="D8" s="62" t="s">
        <v>6</v>
      </c>
      <c r="E8" s="62" t="s">
        <v>7</v>
      </c>
      <c r="F8" s="62" t="s">
        <v>113</v>
      </c>
      <c r="G8" s="62" t="s">
        <v>10</v>
      </c>
      <c r="H8" s="62" t="s">
        <v>114</v>
      </c>
      <c r="I8" s="62" t="s">
        <v>117</v>
      </c>
    </row>
    <row r="9" spans="1:9" ht="33" customHeight="1" x14ac:dyDescent="0.35">
      <c r="A9" s="91">
        <v>100781</v>
      </c>
      <c r="B9" s="92" t="s">
        <v>3148</v>
      </c>
      <c r="C9" s="319" t="s">
        <v>146</v>
      </c>
      <c r="D9" s="93" t="s">
        <v>201</v>
      </c>
      <c r="E9" s="249">
        <f>'ORÇAMENTO SINTÉTICO'!F20</f>
        <v>600</v>
      </c>
      <c r="F9" s="248">
        <f>'ORÇAMENTO SINTÉTICO'!H20</f>
        <v>289.19497799999999</v>
      </c>
      <c r="G9" s="248">
        <f>F9*E9</f>
        <v>173516.98679999998</v>
      </c>
      <c r="H9" s="94">
        <f t="shared" ref="H9:H25" si="0">G9/$G$380</f>
        <v>5.8030099348073974E-2</v>
      </c>
      <c r="I9" s="95">
        <f>H9</f>
        <v>5.8030099348073974E-2</v>
      </c>
    </row>
    <row r="10" spans="1:9" ht="78.75" customHeight="1" x14ac:dyDescent="0.35">
      <c r="A10" s="91" t="str">
        <f>'ORÇAMENTO SINTÉTICO'!B472</f>
        <v xml:space="preserve"> AV 0401</v>
      </c>
      <c r="B10" s="92" t="s">
        <v>3148</v>
      </c>
      <c r="C10" s="319" t="s">
        <v>3130</v>
      </c>
      <c r="D10" s="93" t="s">
        <v>1834</v>
      </c>
      <c r="E10" s="249">
        <v>1</v>
      </c>
      <c r="F10" s="248">
        <f>'ORÇAMENTO SINTÉTICO'!H472</f>
        <v>150031.64361</v>
      </c>
      <c r="G10" s="248">
        <f>F10*E10</f>
        <v>150031.64361</v>
      </c>
      <c r="H10" s="94">
        <f t="shared" si="0"/>
        <v>5.0175785925088048E-2</v>
      </c>
      <c r="I10" s="95">
        <f>H10+I9</f>
        <v>0.10820588527316202</v>
      </c>
    </row>
    <row r="11" spans="1:9" ht="50" x14ac:dyDescent="0.35">
      <c r="A11" s="91">
        <v>103324</v>
      </c>
      <c r="B11" s="92" t="s">
        <v>200</v>
      </c>
      <c r="C11" s="92" t="s">
        <v>486</v>
      </c>
      <c r="D11" s="93" t="s">
        <v>205</v>
      </c>
      <c r="E11" s="249">
        <v>888.77</v>
      </c>
      <c r="F11" s="248">
        <v>110.25</v>
      </c>
      <c r="G11" s="248">
        <v>97986.89</v>
      </c>
      <c r="H11" s="94">
        <f t="shared" si="0"/>
        <v>3.2770214988016362E-2</v>
      </c>
      <c r="I11" s="95">
        <f t="shared" ref="I11:I74" si="1">H11+I10</f>
        <v>0.14097610026117838</v>
      </c>
    </row>
    <row r="12" spans="1:9" ht="25" x14ac:dyDescent="0.35">
      <c r="A12" s="91" t="s">
        <v>469</v>
      </c>
      <c r="B12" s="92" t="s">
        <v>214</v>
      </c>
      <c r="C12" s="92" t="s">
        <v>470</v>
      </c>
      <c r="D12" s="93" t="s">
        <v>205</v>
      </c>
      <c r="E12" s="249">
        <v>539.41</v>
      </c>
      <c r="F12" s="248">
        <v>139.94</v>
      </c>
      <c r="G12" s="248">
        <v>75485.03</v>
      </c>
      <c r="H12" s="94">
        <f t="shared" si="0"/>
        <v>2.5244812458859185E-2</v>
      </c>
      <c r="I12" s="95">
        <f t="shared" si="1"/>
        <v>0.16622091272003756</v>
      </c>
    </row>
    <row r="13" spans="1:9" ht="25" x14ac:dyDescent="0.35">
      <c r="A13" s="91" t="s">
        <v>898</v>
      </c>
      <c r="B13" s="92" t="s">
        <v>214</v>
      </c>
      <c r="C13" s="92" t="s">
        <v>899</v>
      </c>
      <c r="D13" s="93" t="s">
        <v>226</v>
      </c>
      <c r="E13" s="249">
        <v>1</v>
      </c>
      <c r="F13" s="248">
        <v>69839.460000000006</v>
      </c>
      <c r="G13" s="248">
        <v>69839.460000000006</v>
      </c>
      <c r="H13" s="94">
        <f t="shared" si="0"/>
        <v>2.3356738017167086E-2</v>
      </c>
      <c r="I13" s="95">
        <f t="shared" si="1"/>
        <v>0.18957765073720464</v>
      </c>
    </row>
    <row r="14" spans="1:9" ht="50" x14ac:dyDescent="0.35">
      <c r="A14" s="91">
        <v>94995</v>
      </c>
      <c r="B14" s="92" t="s">
        <v>200</v>
      </c>
      <c r="C14" s="92" t="s">
        <v>642</v>
      </c>
      <c r="D14" s="93" t="s">
        <v>205</v>
      </c>
      <c r="E14" s="249">
        <v>568.25</v>
      </c>
      <c r="F14" s="248">
        <v>117.69</v>
      </c>
      <c r="G14" s="248">
        <v>66877.34</v>
      </c>
      <c r="H14" s="94">
        <f t="shared" si="0"/>
        <v>2.2366102339064602E-2</v>
      </c>
      <c r="I14" s="95">
        <f t="shared" si="1"/>
        <v>0.21194375307626925</v>
      </c>
    </row>
    <row r="15" spans="1:9" ht="50" x14ac:dyDescent="0.35">
      <c r="A15" s="91">
        <v>104958</v>
      </c>
      <c r="B15" s="92" t="s">
        <v>200</v>
      </c>
      <c r="C15" s="92" t="s">
        <v>628</v>
      </c>
      <c r="D15" s="93" t="s">
        <v>205</v>
      </c>
      <c r="E15" s="249">
        <v>1591.19</v>
      </c>
      <c r="F15" s="248">
        <v>36.909999999999997</v>
      </c>
      <c r="G15" s="248">
        <v>58730.82</v>
      </c>
      <c r="H15" s="94">
        <f t="shared" si="0"/>
        <v>1.9641623464348047E-2</v>
      </c>
      <c r="I15" s="95">
        <f t="shared" si="1"/>
        <v>0.23158537654061731</v>
      </c>
    </row>
    <row r="16" spans="1:9" ht="50" x14ac:dyDescent="0.35">
      <c r="A16" s="91">
        <v>96557</v>
      </c>
      <c r="B16" s="92" t="s">
        <v>200</v>
      </c>
      <c r="C16" s="92" t="s">
        <v>398</v>
      </c>
      <c r="D16" s="93" t="s">
        <v>217</v>
      </c>
      <c r="E16" s="249">
        <v>54.3</v>
      </c>
      <c r="F16" s="248">
        <v>1010.64</v>
      </c>
      <c r="G16" s="248">
        <v>54877.75</v>
      </c>
      <c r="H16" s="94">
        <f t="shared" si="0"/>
        <v>1.8353023200946728E-2</v>
      </c>
      <c r="I16" s="95">
        <f t="shared" si="1"/>
        <v>0.24993839974156404</v>
      </c>
    </row>
    <row r="17" spans="1:9" ht="37.5" x14ac:dyDescent="0.35">
      <c r="A17" s="91" t="s">
        <v>447</v>
      </c>
      <c r="B17" s="92" t="s">
        <v>214</v>
      </c>
      <c r="C17" s="92" t="s">
        <v>448</v>
      </c>
      <c r="D17" s="93" t="s">
        <v>217</v>
      </c>
      <c r="E17" s="249">
        <v>57.9</v>
      </c>
      <c r="F17" s="248">
        <v>942</v>
      </c>
      <c r="G17" s="248">
        <v>54541.8</v>
      </c>
      <c r="H17" s="94">
        <f t="shared" si="0"/>
        <v>1.8240669867503612E-2</v>
      </c>
      <c r="I17" s="95">
        <f t="shared" si="1"/>
        <v>0.26817906960906768</v>
      </c>
    </row>
    <row r="18" spans="1:9" ht="37.5" x14ac:dyDescent="0.35">
      <c r="A18" s="91">
        <v>96114</v>
      </c>
      <c r="B18" s="92" t="s">
        <v>200</v>
      </c>
      <c r="C18" s="92" t="s">
        <v>671</v>
      </c>
      <c r="D18" s="93" t="s">
        <v>205</v>
      </c>
      <c r="E18" s="249">
        <v>502.19</v>
      </c>
      <c r="F18" s="248">
        <v>106.16</v>
      </c>
      <c r="G18" s="248">
        <v>53312.49</v>
      </c>
      <c r="H18" s="94">
        <f t="shared" si="0"/>
        <v>1.7829545961163502E-2</v>
      </c>
      <c r="I18" s="95">
        <f t="shared" si="1"/>
        <v>0.28600861557023116</v>
      </c>
    </row>
    <row r="19" spans="1:9" ht="25" x14ac:dyDescent="0.35">
      <c r="A19" s="91" t="s">
        <v>577</v>
      </c>
      <c r="B19" s="92" t="s">
        <v>214</v>
      </c>
      <c r="C19" s="92" t="s">
        <v>578</v>
      </c>
      <c r="D19" s="93" t="s">
        <v>205</v>
      </c>
      <c r="E19" s="249">
        <v>44.5</v>
      </c>
      <c r="F19" s="248">
        <v>1150.3699999999999</v>
      </c>
      <c r="G19" s="248">
        <v>51191.46</v>
      </c>
      <c r="H19" s="94">
        <f t="shared" si="0"/>
        <v>1.7120199954814772E-2</v>
      </c>
      <c r="I19" s="95">
        <f t="shared" si="1"/>
        <v>0.30312881552504595</v>
      </c>
    </row>
    <row r="20" spans="1:9" ht="75" x14ac:dyDescent="0.35">
      <c r="A20" s="91" t="s">
        <v>1459</v>
      </c>
      <c r="B20" s="92" t="s">
        <v>214</v>
      </c>
      <c r="C20" s="92" t="s">
        <v>1460</v>
      </c>
      <c r="D20" s="93" t="s">
        <v>264</v>
      </c>
      <c r="E20" s="249">
        <v>750</v>
      </c>
      <c r="F20" s="248">
        <v>64.069999999999993</v>
      </c>
      <c r="G20" s="248">
        <v>48052.5</v>
      </c>
      <c r="H20" s="94">
        <f t="shared" si="0"/>
        <v>1.6070422846481362E-2</v>
      </c>
      <c r="I20" s="95">
        <f t="shared" si="1"/>
        <v>0.31919923837152731</v>
      </c>
    </row>
    <row r="21" spans="1:9" ht="37.5" x14ac:dyDescent="0.35">
      <c r="A21" s="91">
        <v>101792</v>
      </c>
      <c r="B21" s="92" t="s">
        <v>200</v>
      </c>
      <c r="C21" s="92" t="s">
        <v>476</v>
      </c>
      <c r="D21" s="93" t="s">
        <v>217</v>
      </c>
      <c r="E21" s="249">
        <v>1914.91</v>
      </c>
      <c r="F21" s="248">
        <v>23.83</v>
      </c>
      <c r="G21" s="248">
        <v>45632.3</v>
      </c>
      <c r="H21" s="94">
        <f t="shared" si="0"/>
        <v>1.5261024014515198E-2</v>
      </c>
      <c r="I21" s="95">
        <f t="shared" si="1"/>
        <v>0.33446026238604248</v>
      </c>
    </row>
    <row r="22" spans="1:9" ht="37.5" x14ac:dyDescent="0.35">
      <c r="A22" s="91">
        <v>96534</v>
      </c>
      <c r="B22" s="92" t="s">
        <v>200</v>
      </c>
      <c r="C22" s="92" t="s">
        <v>377</v>
      </c>
      <c r="D22" s="93" t="s">
        <v>205</v>
      </c>
      <c r="E22" s="249">
        <v>403.5</v>
      </c>
      <c r="F22" s="248">
        <v>113.04</v>
      </c>
      <c r="G22" s="248">
        <v>45611.64</v>
      </c>
      <c r="H22" s="94">
        <f t="shared" si="0"/>
        <v>1.5254114593860531E-2</v>
      </c>
      <c r="I22" s="95">
        <f t="shared" si="1"/>
        <v>0.34971437697990304</v>
      </c>
    </row>
    <row r="23" spans="1:9" ht="37.5" x14ac:dyDescent="0.35">
      <c r="A23" s="91" t="s">
        <v>649</v>
      </c>
      <c r="B23" s="92" t="s">
        <v>214</v>
      </c>
      <c r="C23" s="92" t="s">
        <v>650</v>
      </c>
      <c r="D23" s="93" t="s">
        <v>205</v>
      </c>
      <c r="E23" s="249">
        <v>457.67</v>
      </c>
      <c r="F23" s="248">
        <v>96.28</v>
      </c>
      <c r="G23" s="248">
        <v>44064.46</v>
      </c>
      <c r="H23" s="94">
        <f t="shared" si="0"/>
        <v>1.4736683933236858E-2</v>
      </c>
      <c r="I23" s="95">
        <f t="shared" si="1"/>
        <v>0.36445106091313989</v>
      </c>
    </row>
    <row r="24" spans="1:9" ht="25" x14ac:dyDescent="0.35">
      <c r="A24" s="91" t="s">
        <v>328</v>
      </c>
      <c r="B24" s="92" t="s">
        <v>214</v>
      </c>
      <c r="C24" s="92" t="s">
        <v>329</v>
      </c>
      <c r="D24" s="93" t="s">
        <v>330</v>
      </c>
      <c r="E24" s="249">
        <v>14</v>
      </c>
      <c r="F24" s="248">
        <v>2983.43</v>
      </c>
      <c r="G24" s="248">
        <v>41768.019999999997</v>
      </c>
      <c r="H24" s="94">
        <f t="shared" si="0"/>
        <v>1.3968674738261078E-2</v>
      </c>
      <c r="I24" s="95">
        <f t="shared" si="1"/>
        <v>0.37841973565140097</v>
      </c>
    </row>
    <row r="25" spans="1:9" ht="50" x14ac:dyDescent="0.35">
      <c r="A25" s="91">
        <v>94991</v>
      </c>
      <c r="B25" s="92" t="s">
        <v>200</v>
      </c>
      <c r="C25" s="92" t="s">
        <v>664</v>
      </c>
      <c r="D25" s="93" t="s">
        <v>217</v>
      </c>
      <c r="E25" s="249">
        <v>40.450000000000003</v>
      </c>
      <c r="F25" s="248">
        <v>1020.32</v>
      </c>
      <c r="G25" s="248">
        <v>41271.94</v>
      </c>
      <c r="H25" s="94">
        <f t="shared" si="0"/>
        <v>1.3802768378223985E-2</v>
      </c>
      <c r="I25" s="95">
        <f t="shared" si="1"/>
        <v>0.39222250402962494</v>
      </c>
    </row>
    <row r="26" spans="1:9" x14ac:dyDescent="0.35">
      <c r="A26" s="91">
        <v>98459</v>
      </c>
      <c r="B26" s="92" t="s">
        <v>200</v>
      </c>
      <c r="C26" s="92" t="s">
        <v>350</v>
      </c>
      <c r="D26" s="93" t="s">
        <v>205</v>
      </c>
      <c r="E26" s="249">
        <v>325.60000000000002</v>
      </c>
      <c r="F26" s="248">
        <v>114.84</v>
      </c>
      <c r="G26" s="248">
        <v>37391.9</v>
      </c>
      <c r="H26" s="94">
        <f t="shared" ref="H26:H89" si="2">G26/$G$380</f>
        <v>1.250514841128654E-2</v>
      </c>
      <c r="I26" s="95">
        <f t="shared" si="1"/>
        <v>0.40472765244091147</v>
      </c>
    </row>
    <row r="27" spans="1:9" x14ac:dyDescent="0.35">
      <c r="A27" s="91" t="s">
        <v>409</v>
      </c>
      <c r="B27" s="92" t="s">
        <v>214</v>
      </c>
      <c r="C27" s="92" t="s">
        <v>410</v>
      </c>
      <c r="D27" s="93" t="s">
        <v>217</v>
      </c>
      <c r="E27" s="249">
        <v>126.4</v>
      </c>
      <c r="F27" s="248">
        <v>275.67</v>
      </c>
      <c r="G27" s="248">
        <v>34844.68</v>
      </c>
      <c r="H27" s="94">
        <f t="shared" si="2"/>
        <v>1.1653269685247016E-2</v>
      </c>
      <c r="I27" s="95">
        <f t="shared" si="1"/>
        <v>0.41638092212615846</v>
      </c>
    </row>
    <row r="28" spans="1:9" ht="50" x14ac:dyDescent="0.35">
      <c r="A28" s="91">
        <v>92460</v>
      </c>
      <c r="B28" s="92" t="s">
        <v>200</v>
      </c>
      <c r="C28" s="92" t="s">
        <v>433</v>
      </c>
      <c r="D28" s="93" t="s">
        <v>205</v>
      </c>
      <c r="E28" s="249">
        <v>205.1</v>
      </c>
      <c r="F28" s="248">
        <v>168.71</v>
      </c>
      <c r="G28" s="248">
        <v>34602.42</v>
      </c>
      <c r="H28" s="94">
        <f t="shared" si="2"/>
        <v>1.1572249537725272E-2</v>
      </c>
      <c r="I28" s="95">
        <f t="shared" si="1"/>
        <v>0.42795317166388375</v>
      </c>
    </row>
    <row r="29" spans="1:9" ht="50" x14ac:dyDescent="0.35">
      <c r="A29" s="91">
        <v>104611</v>
      </c>
      <c r="B29" s="92" t="s">
        <v>200</v>
      </c>
      <c r="C29" s="92" t="s">
        <v>636</v>
      </c>
      <c r="D29" s="93" t="s">
        <v>205</v>
      </c>
      <c r="E29" s="249">
        <v>300.48</v>
      </c>
      <c r="F29" s="248">
        <v>107.4</v>
      </c>
      <c r="G29" s="248">
        <v>32271.55</v>
      </c>
      <c r="H29" s="94">
        <f t="shared" si="2"/>
        <v>1.0792725756440677E-2</v>
      </c>
      <c r="I29" s="95">
        <f t="shared" si="1"/>
        <v>0.43874589742032444</v>
      </c>
    </row>
    <row r="30" spans="1:9" ht="25" x14ac:dyDescent="0.35">
      <c r="A30" s="91" t="s">
        <v>321</v>
      </c>
      <c r="B30" s="92" t="s">
        <v>214</v>
      </c>
      <c r="C30" s="92" t="s">
        <v>322</v>
      </c>
      <c r="D30" s="93" t="s">
        <v>323</v>
      </c>
      <c r="E30" s="249">
        <v>14</v>
      </c>
      <c r="F30" s="248">
        <v>2178.7800000000002</v>
      </c>
      <c r="G30" s="248">
        <v>30502.92</v>
      </c>
      <c r="H30" s="94">
        <f t="shared" si="2"/>
        <v>1.020123453415313E-2</v>
      </c>
      <c r="I30" s="95">
        <f t="shared" si="1"/>
        <v>0.44894713195447755</v>
      </c>
    </row>
    <row r="31" spans="1:9" ht="37.5" x14ac:dyDescent="0.35">
      <c r="A31" s="91">
        <v>94229</v>
      </c>
      <c r="B31" s="92" t="s">
        <v>200</v>
      </c>
      <c r="C31" s="92" t="s">
        <v>535</v>
      </c>
      <c r="D31" s="93" t="s">
        <v>208</v>
      </c>
      <c r="E31" s="249">
        <v>154.4</v>
      </c>
      <c r="F31" s="248">
        <v>197.34</v>
      </c>
      <c r="G31" s="248">
        <v>30469.29</v>
      </c>
      <c r="H31" s="94">
        <f t="shared" si="2"/>
        <v>1.0189987495594738E-2</v>
      </c>
      <c r="I31" s="95">
        <f t="shared" si="1"/>
        <v>0.4591371194500723</v>
      </c>
    </row>
    <row r="32" spans="1:9" ht="50" x14ac:dyDescent="0.35">
      <c r="A32" s="91">
        <v>94207</v>
      </c>
      <c r="B32" s="92" t="s">
        <v>200</v>
      </c>
      <c r="C32" s="92" t="s">
        <v>530</v>
      </c>
      <c r="D32" s="93" t="s">
        <v>205</v>
      </c>
      <c r="E32" s="249">
        <v>490.12</v>
      </c>
      <c r="F32" s="248">
        <v>58.84</v>
      </c>
      <c r="G32" s="248">
        <v>28838.66</v>
      </c>
      <c r="H32" s="94">
        <f t="shared" si="2"/>
        <v>9.6446482602551009E-3</v>
      </c>
      <c r="I32" s="95">
        <f t="shared" si="1"/>
        <v>0.46878176771032742</v>
      </c>
    </row>
    <row r="33" spans="1:9" ht="50" x14ac:dyDescent="0.35">
      <c r="A33" s="91">
        <v>91835</v>
      </c>
      <c r="B33" s="92" t="s">
        <v>200</v>
      </c>
      <c r="C33" s="92" t="s">
        <v>1319</v>
      </c>
      <c r="D33" s="93" t="s">
        <v>208</v>
      </c>
      <c r="E33" s="249">
        <v>1118.7</v>
      </c>
      <c r="F33" s="248">
        <v>25.47</v>
      </c>
      <c r="G33" s="248">
        <v>28493.279999999999</v>
      </c>
      <c r="H33" s="94">
        <f t="shared" si="2"/>
        <v>9.5291412077038746E-3</v>
      </c>
      <c r="I33" s="95">
        <f t="shared" si="1"/>
        <v>0.4783109089180313</v>
      </c>
    </row>
    <row r="34" spans="1:9" ht="25" x14ac:dyDescent="0.35">
      <c r="A34" s="91" t="s">
        <v>1475</v>
      </c>
      <c r="B34" s="92" t="s">
        <v>214</v>
      </c>
      <c r="C34" s="92" t="s">
        <v>1476</v>
      </c>
      <c r="D34" s="93" t="s">
        <v>226</v>
      </c>
      <c r="E34" s="249">
        <v>3</v>
      </c>
      <c r="F34" s="248">
        <v>9492.59</v>
      </c>
      <c r="G34" s="248">
        <v>28477.77</v>
      </c>
      <c r="H34" s="94">
        <f t="shared" si="2"/>
        <v>9.5239541256925565E-3</v>
      </c>
      <c r="I34" s="95">
        <f t="shared" si="1"/>
        <v>0.48783486304372387</v>
      </c>
    </row>
    <row r="35" spans="1:9" ht="25" x14ac:dyDescent="0.35">
      <c r="A35" s="91" t="s">
        <v>644</v>
      </c>
      <c r="B35" s="92" t="s">
        <v>214</v>
      </c>
      <c r="C35" s="92" t="s">
        <v>645</v>
      </c>
      <c r="D35" s="93" t="s">
        <v>205</v>
      </c>
      <c r="E35" s="249">
        <v>568.25</v>
      </c>
      <c r="F35" s="248">
        <v>49.32</v>
      </c>
      <c r="G35" s="248">
        <v>28026.09</v>
      </c>
      <c r="H35" s="94">
        <f t="shared" si="2"/>
        <v>9.3728966658039193E-3</v>
      </c>
      <c r="I35" s="95">
        <f t="shared" si="1"/>
        <v>0.4972077597095278</v>
      </c>
    </row>
    <row r="36" spans="1:9" ht="37.5" x14ac:dyDescent="0.35">
      <c r="A36" s="91" t="s">
        <v>1361</v>
      </c>
      <c r="B36" s="92" t="s">
        <v>214</v>
      </c>
      <c r="C36" s="92" t="s">
        <v>1362</v>
      </c>
      <c r="D36" s="93" t="s">
        <v>226</v>
      </c>
      <c r="E36" s="249">
        <v>2</v>
      </c>
      <c r="F36" s="248">
        <v>12595.34</v>
      </c>
      <c r="G36" s="248">
        <v>25190.68</v>
      </c>
      <c r="H36" s="94">
        <f t="shared" si="2"/>
        <v>8.4246372070215115E-3</v>
      </c>
      <c r="I36" s="95">
        <f t="shared" si="1"/>
        <v>0.50563239691654926</v>
      </c>
    </row>
    <row r="37" spans="1:9" ht="37.5" x14ac:dyDescent="0.35">
      <c r="A37" s="91">
        <v>91926</v>
      </c>
      <c r="B37" s="92" t="s">
        <v>200</v>
      </c>
      <c r="C37" s="92" t="s">
        <v>1175</v>
      </c>
      <c r="D37" s="93" t="s">
        <v>208</v>
      </c>
      <c r="E37" s="249">
        <v>4032.9</v>
      </c>
      <c r="F37" s="248">
        <v>6.23</v>
      </c>
      <c r="G37" s="248">
        <v>25124.959999999999</v>
      </c>
      <c r="H37" s="94">
        <f t="shared" si="2"/>
        <v>8.4026581593242885E-3</v>
      </c>
      <c r="I37" s="95">
        <f t="shared" si="1"/>
        <v>0.51403505507587355</v>
      </c>
    </row>
    <row r="38" spans="1:9" ht="25" x14ac:dyDescent="0.35">
      <c r="A38" s="91">
        <v>98557</v>
      </c>
      <c r="B38" s="92" t="s">
        <v>200</v>
      </c>
      <c r="C38" s="92" t="s">
        <v>407</v>
      </c>
      <c r="D38" s="93" t="s">
        <v>205</v>
      </c>
      <c r="E38" s="249">
        <v>403.5</v>
      </c>
      <c r="F38" s="248">
        <v>60.23</v>
      </c>
      <c r="G38" s="248">
        <v>24302.799999999999</v>
      </c>
      <c r="H38" s="94">
        <f t="shared" si="2"/>
        <v>8.1276993362149157E-3</v>
      </c>
      <c r="I38" s="95">
        <f t="shared" si="1"/>
        <v>0.52216275441208848</v>
      </c>
    </row>
    <row r="39" spans="1:9" ht="37.5" x14ac:dyDescent="0.35">
      <c r="A39" s="91" t="s">
        <v>994</v>
      </c>
      <c r="B39" s="92" t="s">
        <v>214</v>
      </c>
      <c r="C39" s="92" t="s">
        <v>995</v>
      </c>
      <c r="D39" s="93" t="s">
        <v>208</v>
      </c>
      <c r="E39" s="249">
        <v>180.93</v>
      </c>
      <c r="F39" s="248">
        <v>131.59</v>
      </c>
      <c r="G39" s="248">
        <v>23808.57</v>
      </c>
      <c r="H39" s="94">
        <f t="shared" si="2"/>
        <v>7.9624116803506742E-3</v>
      </c>
      <c r="I39" s="95">
        <f t="shared" si="1"/>
        <v>0.5301251660924392</v>
      </c>
    </row>
    <row r="40" spans="1:9" ht="25" x14ac:dyDescent="0.35">
      <c r="A40" s="91">
        <v>88495</v>
      </c>
      <c r="B40" s="92" t="s">
        <v>200</v>
      </c>
      <c r="C40" s="92" t="s">
        <v>681</v>
      </c>
      <c r="D40" s="93" t="s">
        <v>205</v>
      </c>
      <c r="E40" s="249">
        <v>1442.83</v>
      </c>
      <c r="F40" s="248">
        <v>15.66</v>
      </c>
      <c r="G40" s="248">
        <v>22594.71</v>
      </c>
      <c r="H40" s="94">
        <f t="shared" si="2"/>
        <v>7.5564547899406049E-3</v>
      </c>
      <c r="I40" s="95">
        <f t="shared" si="1"/>
        <v>0.53768162088237981</v>
      </c>
    </row>
    <row r="41" spans="1:9" ht="37.5" x14ac:dyDescent="0.35">
      <c r="A41" s="91" t="s">
        <v>488</v>
      </c>
      <c r="B41" s="92" t="s">
        <v>214</v>
      </c>
      <c r="C41" s="92" t="s">
        <v>489</v>
      </c>
      <c r="D41" s="93" t="s">
        <v>205</v>
      </c>
      <c r="E41" s="249">
        <v>76.23</v>
      </c>
      <c r="F41" s="248">
        <v>296.32</v>
      </c>
      <c r="G41" s="248">
        <v>22588.47</v>
      </c>
      <c r="H41" s="94">
        <f t="shared" si="2"/>
        <v>7.5543679174873085E-3</v>
      </c>
      <c r="I41" s="95">
        <f t="shared" si="1"/>
        <v>0.54523598879986712</v>
      </c>
    </row>
    <row r="42" spans="1:9" ht="62.5" x14ac:dyDescent="0.35">
      <c r="A42" s="91" t="s">
        <v>504</v>
      </c>
      <c r="B42" s="92" t="s">
        <v>214</v>
      </c>
      <c r="C42" s="92" t="s">
        <v>505</v>
      </c>
      <c r="D42" s="93" t="s">
        <v>205</v>
      </c>
      <c r="E42" s="249">
        <v>91.66</v>
      </c>
      <c r="F42" s="248">
        <v>244.78</v>
      </c>
      <c r="G42" s="248">
        <v>22436.53</v>
      </c>
      <c r="H42" s="94">
        <f t="shared" si="2"/>
        <v>7.5035539109882827E-3</v>
      </c>
      <c r="I42" s="95">
        <f t="shared" si="1"/>
        <v>0.55273954271085546</v>
      </c>
    </row>
    <row r="43" spans="1:9" ht="50" x14ac:dyDescent="0.35">
      <c r="A43" s="91">
        <v>92423</v>
      </c>
      <c r="B43" s="92" t="s">
        <v>200</v>
      </c>
      <c r="C43" s="92" t="s">
        <v>416</v>
      </c>
      <c r="D43" s="93" t="s">
        <v>205</v>
      </c>
      <c r="E43" s="249">
        <v>231.1</v>
      </c>
      <c r="F43" s="248">
        <v>96.9</v>
      </c>
      <c r="G43" s="248">
        <v>22393.59</v>
      </c>
      <c r="H43" s="94">
        <f t="shared" si="2"/>
        <v>7.489193285484347E-3</v>
      </c>
      <c r="I43" s="95">
        <f t="shared" si="1"/>
        <v>0.56022873599633982</v>
      </c>
    </row>
    <row r="44" spans="1:9" ht="50" x14ac:dyDescent="0.35">
      <c r="A44" s="91">
        <v>87905</v>
      </c>
      <c r="B44" s="92" t="s">
        <v>200</v>
      </c>
      <c r="C44" s="92" t="s">
        <v>625</v>
      </c>
      <c r="D44" s="93" t="s">
        <v>205</v>
      </c>
      <c r="E44" s="249">
        <v>1777.54</v>
      </c>
      <c r="F44" s="248">
        <v>12.25</v>
      </c>
      <c r="G44" s="248">
        <v>21774.86</v>
      </c>
      <c r="H44" s="94">
        <f t="shared" si="2"/>
        <v>7.2822685109605783E-3</v>
      </c>
      <c r="I44" s="95">
        <f t="shared" si="1"/>
        <v>0.56751100450730041</v>
      </c>
    </row>
    <row r="45" spans="1:9" ht="25" x14ac:dyDescent="0.35">
      <c r="A45" s="91">
        <v>96545</v>
      </c>
      <c r="B45" s="92" t="s">
        <v>200</v>
      </c>
      <c r="C45" s="92" t="s">
        <v>386</v>
      </c>
      <c r="D45" s="93" t="s">
        <v>264</v>
      </c>
      <c r="E45" s="249">
        <v>1092.4000000000001</v>
      </c>
      <c r="F45" s="248">
        <v>19.600000000000001</v>
      </c>
      <c r="G45" s="248">
        <v>21411.040000000001</v>
      </c>
      <c r="H45" s="94">
        <f t="shared" si="2"/>
        <v>7.1605944827621108E-3</v>
      </c>
      <c r="I45" s="95">
        <f t="shared" si="1"/>
        <v>0.57467159899006248</v>
      </c>
    </row>
    <row r="46" spans="1:9" ht="25" x14ac:dyDescent="0.35">
      <c r="A46" s="91" t="s">
        <v>580</v>
      </c>
      <c r="B46" s="92" t="s">
        <v>214</v>
      </c>
      <c r="C46" s="92" t="s">
        <v>581</v>
      </c>
      <c r="D46" s="93" t="s">
        <v>205</v>
      </c>
      <c r="E46" s="249">
        <v>8.74</v>
      </c>
      <c r="F46" s="248">
        <v>2430.6799999999998</v>
      </c>
      <c r="G46" s="248">
        <v>21244.14</v>
      </c>
      <c r="H46" s="94">
        <f t="shared" si="2"/>
        <v>7.1047773333301817E-3</v>
      </c>
      <c r="I46" s="95">
        <f t="shared" si="1"/>
        <v>0.58177637632339263</v>
      </c>
    </row>
    <row r="47" spans="1:9" ht="25" x14ac:dyDescent="0.35">
      <c r="A47" s="91" t="s">
        <v>565</v>
      </c>
      <c r="B47" s="92" t="s">
        <v>214</v>
      </c>
      <c r="C47" s="92" t="s">
        <v>566</v>
      </c>
      <c r="D47" s="93" t="s">
        <v>205</v>
      </c>
      <c r="E47" s="249">
        <v>7.98</v>
      </c>
      <c r="F47" s="248">
        <v>2593.87</v>
      </c>
      <c r="G47" s="248">
        <v>20699.080000000002</v>
      </c>
      <c r="H47" s="94">
        <f t="shared" si="2"/>
        <v>6.9224903622734611E-3</v>
      </c>
      <c r="I47" s="95">
        <f t="shared" si="1"/>
        <v>0.58869886668566607</v>
      </c>
    </row>
    <row r="48" spans="1:9" ht="50" x14ac:dyDescent="0.35">
      <c r="A48" s="91">
        <v>92992</v>
      </c>
      <c r="B48" s="92" t="s">
        <v>200</v>
      </c>
      <c r="C48" s="92" t="s">
        <v>1160</v>
      </c>
      <c r="D48" s="93" t="s">
        <v>208</v>
      </c>
      <c r="E48" s="249">
        <v>137.6</v>
      </c>
      <c r="F48" s="248">
        <v>142.88</v>
      </c>
      <c r="G48" s="248">
        <v>19660.28</v>
      </c>
      <c r="H48" s="94">
        <f t="shared" si="2"/>
        <v>6.5750796083496295E-3</v>
      </c>
      <c r="I48" s="95">
        <f t="shared" si="1"/>
        <v>0.59527394629401564</v>
      </c>
    </row>
    <row r="49" spans="1:9" ht="75" x14ac:dyDescent="0.35">
      <c r="A49" s="91">
        <v>90844</v>
      </c>
      <c r="B49" s="92" t="s">
        <v>200</v>
      </c>
      <c r="C49" s="92" t="s">
        <v>560</v>
      </c>
      <c r="D49" s="93" t="s">
        <v>226</v>
      </c>
      <c r="E49" s="249">
        <v>12</v>
      </c>
      <c r="F49" s="248">
        <v>1636.67</v>
      </c>
      <c r="G49" s="248">
        <v>19640.04</v>
      </c>
      <c r="H49" s="94">
        <f t="shared" si="2"/>
        <v>6.5683106502639373E-3</v>
      </c>
      <c r="I49" s="95">
        <f t="shared" si="1"/>
        <v>0.60184225694427962</v>
      </c>
    </row>
    <row r="50" spans="1:9" ht="37.5" x14ac:dyDescent="0.35">
      <c r="A50" s="91" t="s">
        <v>1369</v>
      </c>
      <c r="B50" s="92" t="s">
        <v>214</v>
      </c>
      <c r="C50" s="92" t="s">
        <v>1370</v>
      </c>
      <c r="D50" s="93" t="s">
        <v>226</v>
      </c>
      <c r="E50" s="249">
        <v>71</v>
      </c>
      <c r="F50" s="248">
        <v>274.91000000000003</v>
      </c>
      <c r="G50" s="248">
        <v>19518.61</v>
      </c>
      <c r="H50" s="94">
        <f t="shared" si="2"/>
        <v>6.5277002460966569E-3</v>
      </c>
      <c r="I50" s="95">
        <f t="shared" si="1"/>
        <v>0.60836995719037623</v>
      </c>
    </row>
    <row r="51" spans="1:9" ht="25" x14ac:dyDescent="0.35">
      <c r="A51" s="91">
        <v>104641</v>
      </c>
      <c r="B51" s="92" t="s">
        <v>200</v>
      </c>
      <c r="C51" s="92" t="s">
        <v>687</v>
      </c>
      <c r="D51" s="93" t="s">
        <v>205</v>
      </c>
      <c r="E51" s="249">
        <v>1442.83</v>
      </c>
      <c r="F51" s="248">
        <v>13.38</v>
      </c>
      <c r="G51" s="248">
        <v>19305.060000000001</v>
      </c>
      <c r="H51" s="94">
        <f t="shared" si="2"/>
        <v>6.4562817184682071E-3</v>
      </c>
      <c r="I51" s="95">
        <f t="shared" si="1"/>
        <v>0.61482623890884447</v>
      </c>
    </row>
    <row r="52" spans="1:9" ht="25" x14ac:dyDescent="0.35">
      <c r="A52" s="91" t="s">
        <v>332</v>
      </c>
      <c r="B52" s="92" t="s">
        <v>214</v>
      </c>
      <c r="C52" s="92" t="s">
        <v>333</v>
      </c>
      <c r="D52" s="93" t="s">
        <v>205</v>
      </c>
      <c r="E52" s="249">
        <v>13</v>
      </c>
      <c r="F52" s="248">
        <v>1458.43</v>
      </c>
      <c r="G52" s="248">
        <v>18959.59</v>
      </c>
      <c r="H52" s="94">
        <f t="shared" si="2"/>
        <v>6.3407445667950594E-3</v>
      </c>
      <c r="I52" s="95">
        <f t="shared" si="1"/>
        <v>0.62116698347563948</v>
      </c>
    </row>
    <row r="53" spans="1:9" ht="37.5" x14ac:dyDescent="0.35">
      <c r="A53" s="91">
        <v>102257</v>
      </c>
      <c r="B53" s="92" t="s">
        <v>200</v>
      </c>
      <c r="C53" s="92" t="s">
        <v>518</v>
      </c>
      <c r="D53" s="93" t="s">
        <v>205</v>
      </c>
      <c r="E53" s="249">
        <v>36.380000000000003</v>
      </c>
      <c r="F53" s="248">
        <v>500.02</v>
      </c>
      <c r="G53" s="248">
        <v>18190.72</v>
      </c>
      <c r="H53" s="94">
        <f t="shared" si="2"/>
        <v>6.0836077682107168E-3</v>
      </c>
      <c r="I53" s="95">
        <f t="shared" si="1"/>
        <v>0.62725059124385019</v>
      </c>
    </row>
    <row r="54" spans="1:9" ht="62.5" x14ac:dyDescent="0.35">
      <c r="A54" s="91" t="s">
        <v>510</v>
      </c>
      <c r="B54" s="92" t="s">
        <v>214</v>
      </c>
      <c r="C54" s="92" t="s">
        <v>511</v>
      </c>
      <c r="D54" s="93" t="s">
        <v>205</v>
      </c>
      <c r="E54" s="249">
        <v>50.5</v>
      </c>
      <c r="F54" s="248">
        <v>356.54</v>
      </c>
      <c r="G54" s="248">
        <v>18005.27</v>
      </c>
      <c r="H54" s="94">
        <f t="shared" si="2"/>
        <v>6.0215868553158631E-3</v>
      </c>
      <c r="I54" s="95">
        <f t="shared" si="1"/>
        <v>0.63327217809916603</v>
      </c>
    </row>
    <row r="55" spans="1:9" ht="37.5" x14ac:dyDescent="0.35">
      <c r="A55" s="91">
        <v>98555</v>
      </c>
      <c r="B55" s="92" t="s">
        <v>200</v>
      </c>
      <c r="C55" s="92" t="s">
        <v>551</v>
      </c>
      <c r="D55" s="93" t="s">
        <v>205</v>
      </c>
      <c r="E55" s="249">
        <v>416.29</v>
      </c>
      <c r="F55" s="248">
        <v>43.06</v>
      </c>
      <c r="G55" s="248">
        <v>17925.439999999999</v>
      </c>
      <c r="H55" s="94">
        <f t="shared" si="2"/>
        <v>5.9948889341705607E-3</v>
      </c>
      <c r="I55" s="95">
        <f t="shared" si="1"/>
        <v>0.63926706703333658</v>
      </c>
    </row>
    <row r="56" spans="1:9" ht="37.5" x14ac:dyDescent="0.35">
      <c r="A56" s="91">
        <v>98556</v>
      </c>
      <c r="B56" s="92" t="s">
        <v>200</v>
      </c>
      <c r="C56" s="92" t="s">
        <v>548</v>
      </c>
      <c r="D56" s="93" t="s">
        <v>205</v>
      </c>
      <c r="E56" s="249">
        <v>222.3</v>
      </c>
      <c r="F56" s="248">
        <v>79.25</v>
      </c>
      <c r="G56" s="248">
        <v>17617.27</v>
      </c>
      <c r="H56" s="94">
        <f t="shared" si="2"/>
        <v>5.8918261963608705E-3</v>
      </c>
      <c r="I56" s="95">
        <f t="shared" si="1"/>
        <v>0.64515889322969744</v>
      </c>
    </row>
    <row r="57" spans="1:9" ht="37.5" x14ac:dyDescent="0.35">
      <c r="A57" s="91" t="s">
        <v>346</v>
      </c>
      <c r="B57" s="92" t="s">
        <v>214</v>
      </c>
      <c r="C57" s="92" t="s">
        <v>347</v>
      </c>
      <c r="D57" s="93" t="s">
        <v>217</v>
      </c>
      <c r="E57" s="249">
        <v>140</v>
      </c>
      <c r="F57" s="248">
        <v>125.24</v>
      </c>
      <c r="G57" s="248">
        <v>17533.599999999999</v>
      </c>
      <c r="H57" s="94">
        <f t="shared" si="2"/>
        <v>5.8638440460135393E-3</v>
      </c>
      <c r="I57" s="95">
        <f t="shared" si="1"/>
        <v>0.65102273727571103</v>
      </c>
    </row>
    <row r="58" spans="1:9" x14ac:dyDescent="0.35">
      <c r="A58" s="91" t="s">
        <v>1417</v>
      </c>
      <c r="B58" s="92" t="s">
        <v>214</v>
      </c>
      <c r="C58" s="92" t="s">
        <v>1418</v>
      </c>
      <c r="D58" s="93" t="s">
        <v>208</v>
      </c>
      <c r="E58" s="249">
        <v>307</v>
      </c>
      <c r="F58" s="248">
        <v>56.18</v>
      </c>
      <c r="G58" s="248">
        <v>17247.259999999998</v>
      </c>
      <c r="H58" s="94">
        <f t="shared" si="2"/>
        <v>5.7680820174435075E-3</v>
      </c>
      <c r="I58" s="95">
        <f t="shared" si="1"/>
        <v>0.65679081929315453</v>
      </c>
    </row>
    <row r="59" spans="1:9" ht="62.5" x14ac:dyDescent="0.35">
      <c r="A59" s="91" t="s">
        <v>501</v>
      </c>
      <c r="B59" s="92" t="s">
        <v>214</v>
      </c>
      <c r="C59" s="92" t="s">
        <v>502</v>
      </c>
      <c r="D59" s="93" t="s">
        <v>205</v>
      </c>
      <c r="E59" s="249">
        <v>107.07</v>
      </c>
      <c r="F59" s="248">
        <v>159.43</v>
      </c>
      <c r="G59" s="248">
        <v>17070.169999999998</v>
      </c>
      <c r="H59" s="94">
        <f t="shared" si="2"/>
        <v>5.7088569785405698E-3</v>
      </c>
      <c r="I59" s="95">
        <f t="shared" si="1"/>
        <v>0.66249967627169515</v>
      </c>
    </row>
    <row r="60" spans="1:9" ht="100" x14ac:dyDescent="0.35">
      <c r="A60" s="91" t="s">
        <v>1375</v>
      </c>
      <c r="B60" s="92" t="s">
        <v>214</v>
      </c>
      <c r="C60" s="92" t="s">
        <v>1376</v>
      </c>
      <c r="D60" s="93" t="s">
        <v>226</v>
      </c>
      <c r="E60" s="249">
        <v>19</v>
      </c>
      <c r="F60" s="248">
        <v>877.28</v>
      </c>
      <c r="G60" s="248">
        <v>16668.32</v>
      </c>
      <c r="H60" s="94">
        <f t="shared" si="2"/>
        <v>5.5744643991563854E-3</v>
      </c>
      <c r="I60" s="95">
        <f t="shared" si="1"/>
        <v>0.66807414067085158</v>
      </c>
    </row>
    <row r="61" spans="1:9" ht="37.5" x14ac:dyDescent="0.35">
      <c r="A61" s="91">
        <v>101801</v>
      </c>
      <c r="B61" s="92" t="s">
        <v>200</v>
      </c>
      <c r="C61" s="92" t="s">
        <v>1397</v>
      </c>
      <c r="D61" s="93" t="s">
        <v>226</v>
      </c>
      <c r="E61" s="249">
        <v>11</v>
      </c>
      <c r="F61" s="248">
        <v>1497.81</v>
      </c>
      <c r="G61" s="248">
        <v>16475.91</v>
      </c>
      <c r="H61" s="94">
        <f t="shared" si="2"/>
        <v>5.5101158208328543E-3</v>
      </c>
      <c r="I61" s="95">
        <f t="shared" si="1"/>
        <v>0.67358425649168441</v>
      </c>
    </row>
    <row r="62" spans="1:9" ht="25" x14ac:dyDescent="0.35">
      <c r="A62" s="91" t="s">
        <v>895</v>
      </c>
      <c r="B62" s="92" t="s">
        <v>214</v>
      </c>
      <c r="C62" s="92" t="s">
        <v>896</v>
      </c>
      <c r="D62" s="93" t="s">
        <v>226</v>
      </c>
      <c r="E62" s="249">
        <v>1</v>
      </c>
      <c r="F62" s="248">
        <v>16265.35</v>
      </c>
      <c r="G62" s="248">
        <v>16265.35</v>
      </c>
      <c r="H62" s="94">
        <f t="shared" si="2"/>
        <v>5.4396972529216093E-3</v>
      </c>
      <c r="I62" s="95">
        <f t="shared" si="1"/>
        <v>0.679023953744606</v>
      </c>
    </row>
    <row r="63" spans="1:9" x14ac:dyDescent="0.35">
      <c r="A63" s="91" t="s">
        <v>1465</v>
      </c>
      <c r="B63" s="92" t="s">
        <v>214</v>
      </c>
      <c r="C63" s="92" t="s">
        <v>1466</v>
      </c>
      <c r="D63" s="93" t="s">
        <v>226</v>
      </c>
      <c r="E63" s="249">
        <v>140</v>
      </c>
      <c r="F63" s="248">
        <v>115.08</v>
      </c>
      <c r="G63" s="248">
        <v>16111.2</v>
      </c>
      <c r="H63" s="94">
        <f t="shared" si="2"/>
        <v>5.3881441457620423E-3</v>
      </c>
      <c r="I63" s="95">
        <f t="shared" si="1"/>
        <v>0.68441209789036805</v>
      </c>
    </row>
    <row r="64" spans="1:9" ht="25" x14ac:dyDescent="0.35">
      <c r="A64" s="91" t="s">
        <v>603</v>
      </c>
      <c r="B64" s="92" t="s">
        <v>214</v>
      </c>
      <c r="C64" s="92" t="s">
        <v>2657</v>
      </c>
      <c r="D64" s="93" t="s">
        <v>208</v>
      </c>
      <c r="E64" s="249">
        <v>106.6</v>
      </c>
      <c r="F64" s="248">
        <v>149.85</v>
      </c>
      <c r="G64" s="248">
        <v>15974.01</v>
      </c>
      <c r="H64" s="94">
        <f t="shared" si="2"/>
        <v>5.3422630509114355E-3</v>
      </c>
      <c r="I64" s="95">
        <f t="shared" si="1"/>
        <v>0.68975436094127951</v>
      </c>
    </row>
    <row r="65" spans="1:9" ht="62.5" x14ac:dyDescent="0.35">
      <c r="A65" s="91">
        <v>92543</v>
      </c>
      <c r="B65" s="92" t="s">
        <v>200</v>
      </c>
      <c r="C65" s="92" t="s">
        <v>526</v>
      </c>
      <c r="D65" s="93" t="s">
        <v>205</v>
      </c>
      <c r="E65" s="249">
        <v>490.12</v>
      </c>
      <c r="F65" s="248">
        <v>32.43</v>
      </c>
      <c r="G65" s="248">
        <v>15894.59</v>
      </c>
      <c r="H65" s="94">
        <f t="shared" si="2"/>
        <v>5.3157022479882257E-3</v>
      </c>
      <c r="I65" s="95">
        <f t="shared" si="1"/>
        <v>0.69507006318926778</v>
      </c>
    </row>
    <row r="66" spans="1:9" ht="75" x14ac:dyDescent="0.35">
      <c r="A66" s="91">
        <v>100383</v>
      </c>
      <c r="B66" s="92" t="s">
        <v>200</v>
      </c>
      <c r="C66" s="92" t="s">
        <v>523</v>
      </c>
      <c r="D66" s="93" t="s">
        <v>205</v>
      </c>
      <c r="E66" s="249">
        <v>490.12</v>
      </c>
      <c r="F66" s="248">
        <v>32.35</v>
      </c>
      <c r="G66" s="248">
        <v>15855.38</v>
      </c>
      <c r="H66" s="94">
        <f t="shared" si="2"/>
        <v>5.3025890638706344E-3</v>
      </c>
      <c r="I66" s="95">
        <f t="shared" si="1"/>
        <v>0.70037265225313838</v>
      </c>
    </row>
    <row r="67" spans="1:9" x14ac:dyDescent="0.35">
      <c r="A67" s="91" t="s">
        <v>709</v>
      </c>
      <c r="B67" s="92" t="s">
        <v>214</v>
      </c>
      <c r="C67" s="92" t="s">
        <v>710</v>
      </c>
      <c r="D67" s="93" t="s">
        <v>205</v>
      </c>
      <c r="E67" s="249">
        <v>19.02</v>
      </c>
      <c r="F67" s="248">
        <v>822.74</v>
      </c>
      <c r="G67" s="248">
        <v>15648.51</v>
      </c>
      <c r="H67" s="94">
        <f t="shared" si="2"/>
        <v>5.233404559958214E-3</v>
      </c>
      <c r="I67" s="95">
        <f t="shared" si="1"/>
        <v>0.70560605681309663</v>
      </c>
    </row>
    <row r="68" spans="1:9" ht="37.5" x14ac:dyDescent="0.35">
      <c r="A68" s="91">
        <v>100324</v>
      </c>
      <c r="B68" s="92" t="s">
        <v>200</v>
      </c>
      <c r="C68" s="92" t="s">
        <v>374</v>
      </c>
      <c r="D68" s="93" t="s">
        <v>217</v>
      </c>
      <c r="E68" s="249">
        <v>60.58</v>
      </c>
      <c r="F68" s="248">
        <v>252.87</v>
      </c>
      <c r="G68" s="248">
        <v>15318.86</v>
      </c>
      <c r="H68" s="94">
        <f t="shared" si="2"/>
        <v>5.1231581650496745E-3</v>
      </c>
      <c r="I68" s="95">
        <f t="shared" si="1"/>
        <v>0.71072921497814634</v>
      </c>
    </row>
    <row r="69" spans="1:9" ht="25" x14ac:dyDescent="0.35">
      <c r="A69" s="91">
        <v>88494</v>
      </c>
      <c r="B69" s="92" t="s">
        <v>200</v>
      </c>
      <c r="C69" s="92" t="s">
        <v>695</v>
      </c>
      <c r="D69" s="93" t="s">
        <v>205</v>
      </c>
      <c r="E69" s="249">
        <v>502.19</v>
      </c>
      <c r="F69" s="248">
        <v>29.55</v>
      </c>
      <c r="G69" s="248">
        <v>14839.71</v>
      </c>
      <c r="H69" s="94">
        <f t="shared" si="2"/>
        <v>4.9629137842809E-3</v>
      </c>
      <c r="I69" s="95">
        <f t="shared" si="1"/>
        <v>0.71569212876242727</v>
      </c>
    </row>
    <row r="70" spans="1:9" ht="75" x14ac:dyDescent="0.35">
      <c r="A70" s="91">
        <v>94569</v>
      </c>
      <c r="B70" s="92" t="s">
        <v>200</v>
      </c>
      <c r="C70" s="92" t="s">
        <v>586</v>
      </c>
      <c r="D70" s="93" t="s">
        <v>205</v>
      </c>
      <c r="E70" s="249">
        <v>28.64</v>
      </c>
      <c r="F70" s="248">
        <v>499.7</v>
      </c>
      <c r="G70" s="248">
        <v>14311.4</v>
      </c>
      <c r="H70" s="94">
        <f t="shared" si="2"/>
        <v>4.786228594248652E-3</v>
      </c>
      <c r="I70" s="95">
        <f t="shared" si="1"/>
        <v>0.72047835735667587</v>
      </c>
    </row>
    <row r="71" spans="1:9" ht="50" x14ac:dyDescent="0.35">
      <c r="A71" s="91" t="s">
        <v>472</v>
      </c>
      <c r="B71" s="92" t="s">
        <v>214</v>
      </c>
      <c r="C71" s="92" t="s">
        <v>473</v>
      </c>
      <c r="D71" s="93" t="s">
        <v>205</v>
      </c>
      <c r="E71" s="249">
        <v>631.11</v>
      </c>
      <c r="F71" s="248">
        <v>22.56</v>
      </c>
      <c r="G71" s="248">
        <v>14237.84</v>
      </c>
      <c r="H71" s="94">
        <f t="shared" si="2"/>
        <v>4.7616275785972882E-3</v>
      </c>
      <c r="I71" s="95">
        <f t="shared" si="1"/>
        <v>0.7252399849352732</v>
      </c>
    </row>
    <row r="72" spans="1:9" ht="25" x14ac:dyDescent="0.35">
      <c r="A72" s="91">
        <v>96130</v>
      </c>
      <c r="B72" s="92" t="s">
        <v>200</v>
      </c>
      <c r="C72" s="92" t="s">
        <v>684</v>
      </c>
      <c r="D72" s="93" t="s">
        <v>205</v>
      </c>
      <c r="E72" s="249">
        <v>553.80999999999995</v>
      </c>
      <c r="F72" s="248">
        <v>25.5</v>
      </c>
      <c r="G72" s="248">
        <v>14122.15</v>
      </c>
      <c r="H72" s="94">
        <f t="shared" si="2"/>
        <v>4.7229368295392911E-3</v>
      </c>
      <c r="I72" s="95">
        <f t="shared" si="1"/>
        <v>0.72996292176481248</v>
      </c>
    </row>
    <row r="73" spans="1:9" ht="25" x14ac:dyDescent="0.35">
      <c r="A73" s="91" t="s">
        <v>608</v>
      </c>
      <c r="B73" s="92" t="s">
        <v>214</v>
      </c>
      <c r="C73" s="92" t="s">
        <v>609</v>
      </c>
      <c r="D73" s="93" t="s">
        <v>226</v>
      </c>
      <c r="E73" s="249">
        <v>21</v>
      </c>
      <c r="F73" s="248">
        <v>666.23</v>
      </c>
      <c r="G73" s="248">
        <v>13990.83</v>
      </c>
      <c r="H73" s="94">
        <f t="shared" si="2"/>
        <v>4.6790188663074104E-3</v>
      </c>
      <c r="I73" s="95">
        <f t="shared" si="1"/>
        <v>0.73464194063111987</v>
      </c>
    </row>
    <row r="74" spans="1:9" ht="37.5" x14ac:dyDescent="0.35">
      <c r="A74" s="91">
        <v>91341</v>
      </c>
      <c r="B74" s="92" t="s">
        <v>200</v>
      </c>
      <c r="C74" s="92" t="s">
        <v>1457</v>
      </c>
      <c r="D74" s="93" t="s">
        <v>205</v>
      </c>
      <c r="E74" s="249">
        <v>24.23</v>
      </c>
      <c r="F74" s="248">
        <v>573.6</v>
      </c>
      <c r="G74" s="248">
        <v>13898.32</v>
      </c>
      <c r="H74" s="94">
        <f t="shared" si="2"/>
        <v>4.6480803133179096E-3</v>
      </c>
      <c r="I74" s="95">
        <f t="shared" si="1"/>
        <v>0.73929002094443774</v>
      </c>
    </row>
    <row r="75" spans="1:9" ht="37.5" x14ac:dyDescent="0.35">
      <c r="A75" s="91" t="s">
        <v>427</v>
      </c>
      <c r="B75" s="92" t="s">
        <v>214</v>
      </c>
      <c r="C75" s="92" t="s">
        <v>428</v>
      </c>
      <c r="D75" s="93" t="s">
        <v>217</v>
      </c>
      <c r="E75" s="249">
        <v>14.2</v>
      </c>
      <c r="F75" s="248">
        <v>940.25</v>
      </c>
      <c r="G75" s="248">
        <v>13351.55</v>
      </c>
      <c r="H75" s="94">
        <f t="shared" si="2"/>
        <v>4.4652214589446593E-3</v>
      </c>
      <c r="I75" s="95">
        <f t="shared" ref="I75:I138" si="3">H75+I74</f>
        <v>0.74375524240338242</v>
      </c>
    </row>
    <row r="76" spans="1:9" ht="25" x14ac:dyDescent="0.35">
      <c r="A76" s="91">
        <v>96546</v>
      </c>
      <c r="B76" s="92" t="s">
        <v>200</v>
      </c>
      <c r="C76" s="92" t="s">
        <v>389</v>
      </c>
      <c r="D76" s="93" t="s">
        <v>264</v>
      </c>
      <c r="E76" s="249">
        <v>787.4</v>
      </c>
      <c r="F76" s="248">
        <v>16.809999999999999</v>
      </c>
      <c r="G76" s="248">
        <v>13236.19</v>
      </c>
      <c r="H76" s="94">
        <f t="shared" si="2"/>
        <v>4.4266410733337109E-3</v>
      </c>
      <c r="I76" s="95">
        <f t="shared" si="3"/>
        <v>0.7481818834767161</v>
      </c>
    </row>
    <row r="77" spans="1:9" ht="37.5" x14ac:dyDescent="0.35">
      <c r="A77" s="91">
        <v>91924</v>
      </c>
      <c r="B77" s="92" t="s">
        <v>200</v>
      </c>
      <c r="C77" s="92" t="s">
        <v>1172</v>
      </c>
      <c r="D77" s="93" t="s">
        <v>208</v>
      </c>
      <c r="E77" s="249">
        <v>3065.4</v>
      </c>
      <c r="F77" s="248">
        <v>4.3</v>
      </c>
      <c r="G77" s="248">
        <v>13181.22</v>
      </c>
      <c r="H77" s="94">
        <f t="shared" si="2"/>
        <v>4.4082571985327931E-3</v>
      </c>
      <c r="I77" s="95">
        <f t="shared" si="3"/>
        <v>0.75259014067524888</v>
      </c>
    </row>
    <row r="78" spans="1:9" ht="25" x14ac:dyDescent="0.35">
      <c r="A78" s="91" t="s">
        <v>1300</v>
      </c>
      <c r="B78" s="92" t="s">
        <v>214</v>
      </c>
      <c r="C78" s="92" t="s">
        <v>1301</v>
      </c>
      <c r="D78" s="93" t="s">
        <v>208</v>
      </c>
      <c r="E78" s="249">
        <v>88.6</v>
      </c>
      <c r="F78" s="248">
        <v>142.27000000000001</v>
      </c>
      <c r="G78" s="248">
        <v>12605.12</v>
      </c>
      <c r="H78" s="94">
        <f t="shared" si="2"/>
        <v>4.2155893747596726E-3</v>
      </c>
      <c r="I78" s="95">
        <f t="shared" si="3"/>
        <v>0.75680573005000851</v>
      </c>
    </row>
    <row r="79" spans="1:9" ht="75" x14ac:dyDescent="0.35">
      <c r="A79" s="91">
        <v>90843</v>
      </c>
      <c r="B79" s="92" t="s">
        <v>200</v>
      </c>
      <c r="C79" s="92" t="s">
        <v>563</v>
      </c>
      <c r="D79" s="93" t="s">
        <v>226</v>
      </c>
      <c r="E79" s="249">
        <v>8</v>
      </c>
      <c r="F79" s="248">
        <v>1532.55</v>
      </c>
      <c r="G79" s="248">
        <v>12260.4</v>
      </c>
      <c r="H79" s="94">
        <f t="shared" si="2"/>
        <v>4.1003030491025463E-3</v>
      </c>
      <c r="I79" s="95">
        <f t="shared" si="3"/>
        <v>0.76090603309911109</v>
      </c>
    </row>
    <row r="80" spans="1:9" ht="37.5" x14ac:dyDescent="0.35">
      <c r="A80" s="91">
        <v>92762</v>
      </c>
      <c r="B80" s="92" t="s">
        <v>200</v>
      </c>
      <c r="C80" s="92" t="s">
        <v>419</v>
      </c>
      <c r="D80" s="93" t="s">
        <v>264</v>
      </c>
      <c r="E80" s="249">
        <v>954.9</v>
      </c>
      <c r="F80" s="248">
        <v>12.46</v>
      </c>
      <c r="G80" s="248">
        <v>11898.05</v>
      </c>
      <c r="H80" s="94">
        <f t="shared" si="2"/>
        <v>3.9791206398954804E-3</v>
      </c>
      <c r="I80" s="95">
        <f t="shared" si="3"/>
        <v>0.76488515373900656</v>
      </c>
    </row>
    <row r="81" spans="1:9" ht="37.5" x14ac:dyDescent="0.35">
      <c r="A81" s="91">
        <v>89356</v>
      </c>
      <c r="B81" s="92" t="s">
        <v>200</v>
      </c>
      <c r="C81" s="92" t="s">
        <v>872</v>
      </c>
      <c r="D81" s="93" t="s">
        <v>208</v>
      </c>
      <c r="E81" s="249">
        <v>353.06</v>
      </c>
      <c r="F81" s="248">
        <v>32.869999999999997</v>
      </c>
      <c r="G81" s="248">
        <v>11605.08</v>
      </c>
      <c r="H81" s="94">
        <f t="shared" si="2"/>
        <v>3.8811413093438204E-3</v>
      </c>
      <c r="I81" s="95">
        <f t="shared" si="3"/>
        <v>0.76876629504835037</v>
      </c>
    </row>
    <row r="82" spans="1:9" ht="37.5" x14ac:dyDescent="0.35">
      <c r="A82" s="91">
        <v>92759</v>
      </c>
      <c r="B82" s="92" t="s">
        <v>200</v>
      </c>
      <c r="C82" s="92" t="s">
        <v>425</v>
      </c>
      <c r="D82" s="93" t="s">
        <v>264</v>
      </c>
      <c r="E82" s="249">
        <v>622.6</v>
      </c>
      <c r="F82" s="248">
        <v>17.22</v>
      </c>
      <c r="G82" s="248">
        <v>10721.17</v>
      </c>
      <c r="H82" s="94">
        <f t="shared" si="2"/>
        <v>3.5855311442486988E-3</v>
      </c>
      <c r="I82" s="95">
        <f t="shared" si="3"/>
        <v>0.77235182619259901</v>
      </c>
    </row>
    <row r="83" spans="1:9" ht="25" x14ac:dyDescent="0.35">
      <c r="A83" s="91">
        <v>96543</v>
      </c>
      <c r="B83" s="92" t="s">
        <v>200</v>
      </c>
      <c r="C83" s="92" t="s">
        <v>380</v>
      </c>
      <c r="D83" s="93" t="s">
        <v>264</v>
      </c>
      <c r="E83" s="249">
        <v>415.5</v>
      </c>
      <c r="F83" s="248">
        <v>25.74</v>
      </c>
      <c r="G83" s="248">
        <v>10694.97</v>
      </c>
      <c r="H83" s="94">
        <f t="shared" si="2"/>
        <v>3.5767689554223564E-3</v>
      </c>
      <c r="I83" s="95">
        <f t="shared" si="3"/>
        <v>0.77592859514802137</v>
      </c>
    </row>
    <row r="84" spans="1:9" ht="25" x14ac:dyDescent="0.35">
      <c r="A84" s="91">
        <v>95305</v>
      </c>
      <c r="B84" s="92" t="s">
        <v>200</v>
      </c>
      <c r="C84" s="92" t="s">
        <v>690</v>
      </c>
      <c r="D84" s="93" t="s">
        <v>205</v>
      </c>
      <c r="E84" s="249">
        <v>553.80999999999995</v>
      </c>
      <c r="F84" s="248">
        <v>19.25</v>
      </c>
      <c r="G84" s="248">
        <v>10660.84</v>
      </c>
      <c r="H84" s="94">
        <f t="shared" si="2"/>
        <v>3.5653546995199495E-3</v>
      </c>
      <c r="I84" s="95">
        <f t="shared" si="3"/>
        <v>0.77949394984754128</v>
      </c>
    </row>
    <row r="85" spans="1:9" ht="25" x14ac:dyDescent="0.35">
      <c r="A85" s="91">
        <v>93191</v>
      </c>
      <c r="B85" s="92" t="s">
        <v>200</v>
      </c>
      <c r="C85" s="92" t="s">
        <v>492</v>
      </c>
      <c r="D85" s="93" t="s">
        <v>208</v>
      </c>
      <c r="E85" s="249">
        <v>114.15</v>
      </c>
      <c r="F85" s="248">
        <v>92.27</v>
      </c>
      <c r="G85" s="248">
        <v>10532.62</v>
      </c>
      <c r="H85" s="94">
        <f t="shared" si="2"/>
        <v>3.5224734838209572E-3</v>
      </c>
      <c r="I85" s="95">
        <f t="shared" si="3"/>
        <v>0.78301642333136223</v>
      </c>
    </row>
    <row r="86" spans="1:9" x14ac:dyDescent="0.35">
      <c r="A86" s="91" t="s">
        <v>1420</v>
      </c>
      <c r="B86" s="92" t="s">
        <v>214</v>
      </c>
      <c r="C86" s="92" t="s">
        <v>1421</v>
      </c>
      <c r="D86" s="93" t="s">
        <v>208</v>
      </c>
      <c r="E86" s="249">
        <v>132</v>
      </c>
      <c r="F86" s="248">
        <v>78.91</v>
      </c>
      <c r="G86" s="248">
        <v>10416.120000000001</v>
      </c>
      <c r="H86" s="94">
        <f t="shared" si="2"/>
        <v>3.4835118426656568E-3</v>
      </c>
      <c r="I86" s="95">
        <f t="shared" si="3"/>
        <v>0.78649993517402794</v>
      </c>
    </row>
    <row r="87" spans="1:9" ht="50" x14ac:dyDescent="0.35">
      <c r="A87" s="91">
        <v>86932</v>
      </c>
      <c r="B87" s="92" t="s">
        <v>200</v>
      </c>
      <c r="C87" s="92" t="s">
        <v>725</v>
      </c>
      <c r="D87" s="93" t="s">
        <v>226</v>
      </c>
      <c r="E87" s="249">
        <v>14</v>
      </c>
      <c r="F87" s="248">
        <v>734.64</v>
      </c>
      <c r="G87" s="248">
        <v>10284.959999999999</v>
      </c>
      <c r="H87" s="94">
        <f t="shared" si="2"/>
        <v>3.4396473889838604E-3</v>
      </c>
      <c r="I87" s="95">
        <f t="shared" si="3"/>
        <v>0.78993958256301178</v>
      </c>
    </row>
    <row r="88" spans="1:9" ht="37.5" x14ac:dyDescent="0.35">
      <c r="A88" s="91">
        <v>97361</v>
      </c>
      <c r="B88" s="92" t="s">
        <v>200</v>
      </c>
      <c r="C88" s="92" t="s">
        <v>1350</v>
      </c>
      <c r="D88" s="93" t="s">
        <v>226</v>
      </c>
      <c r="E88" s="249">
        <v>1</v>
      </c>
      <c r="F88" s="248">
        <v>10216.799999999999</v>
      </c>
      <c r="G88" s="248">
        <v>10216.799999999999</v>
      </c>
      <c r="H88" s="94">
        <f t="shared" si="2"/>
        <v>3.4168523206478492E-3</v>
      </c>
      <c r="I88" s="95">
        <f t="shared" si="3"/>
        <v>0.79335643488365959</v>
      </c>
    </row>
    <row r="89" spans="1:9" ht="50" x14ac:dyDescent="0.35">
      <c r="A89" s="91" t="s">
        <v>1162</v>
      </c>
      <c r="B89" s="92" t="s">
        <v>214</v>
      </c>
      <c r="C89" s="92" t="s">
        <v>1163</v>
      </c>
      <c r="D89" s="93" t="s">
        <v>208</v>
      </c>
      <c r="E89" s="249">
        <v>447.4</v>
      </c>
      <c r="F89" s="248">
        <v>22.66</v>
      </c>
      <c r="G89" s="248">
        <v>10138.08</v>
      </c>
      <c r="H89" s="94">
        <f t="shared" si="2"/>
        <v>3.3905256220062591E-3</v>
      </c>
      <c r="I89" s="95">
        <f t="shared" si="3"/>
        <v>0.79674696050566585</v>
      </c>
    </row>
    <row r="90" spans="1:9" ht="37.5" x14ac:dyDescent="0.35">
      <c r="A90" s="91">
        <v>100867</v>
      </c>
      <c r="B90" s="92" t="s">
        <v>200</v>
      </c>
      <c r="C90" s="92" t="s">
        <v>781</v>
      </c>
      <c r="D90" s="93" t="s">
        <v>226</v>
      </c>
      <c r="E90" s="249">
        <v>24</v>
      </c>
      <c r="F90" s="248">
        <v>417.49</v>
      </c>
      <c r="G90" s="248">
        <v>10019.76</v>
      </c>
      <c r="H90" s="94">
        <f t="shared" ref="H90:H153" si="4">G90/$G$380</f>
        <v>3.3509553097187473E-3</v>
      </c>
      <c r="I90" s="95">
        <f t="shared" si="3"/>
        <v>0.80009791581538459</v>
      </c>
    </row>
    <row r="91" spans="1:9" ht="25" x14ac:dyDescent="0.35">
      <c r="A91" s="91">
        <v>93382</v>
      </c>
      <c r="B91" s="92" t="s">
        <v>200</v>
      </c>
      <c r="C91" s="92" t="s">
        <v>404</v>
      </c>
      <c r="D91" s="93" t="s">
        <v>217</v>
      </c>
      <c r="E91" s="249">
        <v>250.02</v>
      </c>
      <c r="F91" s="248">
        <v>39.06</v>
      </c>
      <c r="G91" s="248">
        <v>9765.7800000000007</v>
      </c>
      <c r="H91" s="94">
        <f t="shared" si="4"/>
        <v>3.266015587653312E-3</v>
      </c>
      <c r="I91" s="95">
        <f t="shared" si="3"/>
        <v>0.80336393140303786</v>
      </c>
    </row>
    <row r="92" spans="1:9" ht="62.5" x14ac:dyDescent="0.35">
      <c r="A92" s="91" t="s">
        <v>362</v>
      </c>
      <c r="B92" s="92" t="s">
        <v>214</v>
      </c>
      <c r="C92" s="92" t="s">
        <v>363</v>
      </c>
      <c r="D92" s="93" t="s">
        <v>364</v>
      </c>
      <c r="E92" s="249">
        <v>273.39999999999998</v>
      </c>
      <c r="F92" s="248">
        <v>35.49</v>
      </c>
      <c r="G92" s="248">
        <v>9702.9599999999991</v>
      </c>
      <c r="H92" s="94">
        <f t="shared" si="4"/>
        <v>3.2450064005513715E-3</v>
      </c>
      <c r="I92" s="95">
        <f t="shared" si="3"/>
        <v>0.80660893780358922</v>
      </c>
    </row>
    <row r="93" spans="1:9" ht="37.5" x14ac:dyDescent="0.35">
      <c r="A93" s="91">
        <v>90694</v>
      </c>
      <c r="B93" s="92" t="s">
        <v>200</v>
      </c>
      <c r="C93" s="92" t="s">
        <v>1074</v>
      </c>
      <c r="D93" s="93" t="s">
        <v>208</v>
      </c>
      <c r="E93" s="249">
        <v>187.06</v>
      </c>
      <c r="F93" s="248">
        <v>51.51</v>
      </c>
      <c r="G93" s="248">
        <v>9635.4599999999991</v>
      </c>
      <c r="H93" s="94">
        <f t="shared" si="4"/>
        <v>3.2224320591094594E-3</v>
      </c>
      <c r="I93" s="95">
        <f t="shared" si="3"/>
        <v>0.80983136986269866</v>
      </c>
    </row>
    <row r="94" spans="1:9" x14ac:dyDescent="0.35">
      <c r="A94" s="91" t="s">
        <v>357</v>
      </c>
      <c r="B94" s="92" t="s">
        <v>214</v>
      </c>
      <c r="C94" s="92" t="s">
        <v>358</v>
      </c>
      <c r="D94" s="93" t="s">
        <v>226</v>
      </c>
      <c r="E94" s="249">
        <v>1</v>
      </c>
      <c r="F94" s="248">
        <v>9589.8700000000008</v>
      </c>
      <c r="G94" s="248">
        <v>9589.8700000000008</v>
      </c>
      <c r="H94" s="94">
        <f t="shared" si="4"/>
        <v>3.2071851816822482E-3</v>
      </c>
      <c r="I94" s="95">
        <f t="shared" si="3"/>
        <v>0.81303855504438094</v>
      </c>
    </row>
    <row r="95" spans="1:9" ht="25" x14ac:dyDescent="0.35">
      <c r="A95" s="91" t="s">
        <v>1481</v>
      </c>
      <c r="B95" s="92" t="s">
        <v>214</v>
      </c>
      <c r="C95" s="92" t="s">
        <v>1482</v>
      </c>
      <c r="D95" s="93" t="s">
        <v>226</v>
      </c>
      <c r="E95" s="249">
        <v>2</v>
      </c>
      <c r="F95" s="248">
        <v>4782.21</v>
      </c>
      <c r="G95" s="248">
        <v>9564.42</v>
      </c>
      <c r="H95" s="94">
        <f t="shared" si="4"/>
        <v>3.1986738188719273E-3</v>
      </c>
      <c r="I95" s="95">
        <f t="shared" si="3"/>
        <v>0.81623722886325289</v>
      </c>
    </row>
    <row r="96" spans="1:9" ht="25" x14ac:dyDescent="0.35">
      <c r="A96" s="91" t="s">
        <v>1552</v>
      </c>
      <c r="B96" s="92" t="s">
        <v>214</v>
      </c>
      <c r="C96" s="92" t="s">
        <v>1553</v>
      </c>
      <c r="D96" s="93" t="s">
        <v>205</v>
      </c>
      <c r="E96" s="249">
        <v>564.55999999999995</v>
      </c>
      <c r="F96" s="248">
        <v>16.850000000000001</v>
      </c>
      <c r="G96" s="248">
        <v>9512.83</v>
      </c>
      <c r="H96" s="94">
        <f t="shared" si="4"/>
        <v>3.1814203333165453E-3</v>
      </c>
      <c r="I96" s="95">
        <f t="shared" si="3"/>
        <v>0.81941864919656948</v>
      </c>
    </row>
    <row r="97" spans="1:9" ht="37.5" x14ac:dyDescent="0.35">
      <c r="A97" s="91">
        <v>91928</v>
      </c>
      <c r="B97" s="92" t="s">
        <v>200</v>
      </c>
      <c r="C97" s="92" t="s">
        <v>1178</v>
      </c>
      <c r="D97" s="93" t="s">
        <v>208</v>
      </c>
      <c r="E97" s="249">
        <v>982.2</v>
      </c>
      <c r="F97" s="248">
        <v>9.6199999999999992</v>
      </c>
      <c r="G97" s="248">
        <v>9448.76</v>
      </c>
      <c r="H97" s="94">
        <f t="shared" si="4"/>
        <v>3.1599931028545706E-3</v>
      </c>
      <c r="I97" s="95">
        <f t="shared" si="3"/>
        <v>0.82257864229942401</v>
      </c>
    </row>
    <row r="98" spans="1:9" ht="37.5" x14ac:dyDescent="0.35">
      <c r="A98" s="91">
        <v>98565</v>
      </c>
      <c r="B98" s="92" t="s">
        <v>200</v>
      </c>
      <c r="C98" s="92" t="s">
        <v>545</v>
      </c>
      <c r="D98" s="93" t="s">
        <v>205</v>
      </c>
      <c r="E98" s="249">
        <v>107.01</v>
      </c>
      <c r="F98" s="248">
        <v>79.81</v>
      </c>
      <c r="G98" s="248">
        <v>8540.4599999999991</v>
      </c>
      <c r="H98" s="94">
        <f t="shared" si="4"/>
        <v>2.8562260757184371E-3</v>
      </c>
      <c r="I98" s="95">
        <f t="shared" si="3"/>
        <v>0.82543486837514246</v>
      </c>
    </row>
    <row r="99" spans="1:9" ht="25" x14ac:dyDescent="0.35">
      <c r="A99" s="91">
        <v>104639</v>
      </c>
      <c r="B99" s="92" t="s">
        <v>200</v>
      </c>
      <c r="C99" s="92" t="s">
        <v>698</v>
      </c>
      <c r="D99" s="93" t="s">
        <v>205</v>
      </c>
      <c r="E99" s="249">
        <v>502.19</v>
      </c>
      <c r="F99" s="248">
        <v>16.8</v>
      </c>
      <c r="G99" s="248">
        <v>8436.7900000000009</v>
      </c>
      <c r="H99" s="94">
        <f t="shared" si="4"/>
        <v>2.821555231610541E-3</v>
      </c>
      <c r="I99" s="95">
        <f t="shared" si="3"/>
        <v>0.828256423606753</v>
      </c>
    </row>
    <row r="100" spans="1:9" ht="37.5" x14ac:dyDescent="0.35">
      <c r="A100" s="91">
        <v>99059</v>
      </c>
      <c r="B100" s="92" t="s">
        <v>200</v>
      </c>
      <c r="C100" s="92" t="s">
        <v>368</v>
      </c>
      <c r="D100" s="93" t="s">
        <v>208</v>
      </c>
      <c r="E100" s="249">
        <v>97.5</v>
      </c>
      <c r="F100" s="248">
        <v>86.16</v>
      </c>
      <c r="G100" s="248">
        <v>8400.6</v>
      </c>
      <c r="H100" s="94">
        <f t="shared" si="4"/>
        <v>2.8094520402507954E-3</v>
      </c>
      <c r="I100" s="95">
        <f t="shared" si="3"/>
        <v>0.83106587564700385</v>
      </c>
    </row>
    <row r="101" spans="1:9" ht="25" x14ac:dyDescent="0.35">
      <c r="A101" s="91" t="s">
        <v>1336</v>
      </c>
      <c r="B101" s="92" t="s">
        <v>214</v>
      </c>
      <c r="C101" s="92" t="s">
        <v>1337</v>
      </c>
      <c r="D101" s="93" t="s">
        <v>208</v>
      </c>
      <c r="E101" s="249">
        <v>65</v>
      </c>
      <c r="F101" s="248">
        <v>129.13999999999999</v>
      </c>
      <c r="G101" s="248">
        <v>8394.1</v>
      </c>
      <c r="H101" s="94">
        <f t="shared" si="4"/>
        <v>2.807278214778611E-3</v>
      </c>
      <c r="I101" s="95">
        <f t="shared" si="3"/>
        <v>0.83387315386178251</v>
      </c>
    </row>
    <row r="102" spans="1:9" ht="37.5" x14ac:dyDescent="0.35">
      <c r="A102" s="91">
        <v>94451</v>
      </c>
      <c r="B102" s="92" t="s">
        <v>200</v>
      </c>
      <c r="C102" s="92" t="s">
        <v>541</v>
      </c>
      <c r="D102" s="93" t="s">
        <v>208</v>
      </c>
      <c r="E102" s="249">
        <v>74.2</v>
      </c>
      <c r="F102" s="248">
        <v>109.62</v>
      </c>
      <c r="G102" s="248">
        <v>8133.8</v>
      </c>
      <c r="H102" s="94">
        <f t="shared" si="4"/>
        <v>2.7202248654848368E-3</v>
      </c>
      <c r="I102" s="95">
        <f t="shared" si="3"/>
        <v>0.83659337872726736</v>
      </c>
    </row>
    <row r="103" spans="1:9" ht="25" x14ac:dyDescent="0.35">
      <c r="A103" s="91" t="s">
        <v>765</v>
      </c>
      <c r="B103" s="92" t="s">
        <v>214</v>
      </c>
      <c r="C103" s="92" t="s">
        <v>766</v>
      </c>
      <c r="D103" s="93" t="s">
        <v>226</v>
      </c>
      <c r="E103" s="249">
        <v>24</v>
      </c>
      <c r="F103" s="248">
        <v>332.03</v>
      </c>
      <c r="G103" s="248">
        <v>7968.72</v>
      </c>
      <c r="H103" s="94">
        <f t="shared" si="4"/>
        <v>2.66501638718512E-3</v>
      </c>
      <c r="I103" s="95">
        <f t="shared" si="3"/>
        <v>0.83925839511445244</v>
      </c>
    </row>
    <row r="104" spans="1:9" x14ac:dyDescent="0.35">
      <c r="A104" s="91" t="s">
        <v>1478</v>
      </c>
      <c r="B104" s="92" t="s">
        <v>214</v>
      </c>
      <c r="C104" s="92" t="s">
        <v>1479</v>
      </c>
      <c r="D104" s="93" t="s">
        <v>226</v>
      </c>
      <c r="E104" s="249">
        <v>1</v>
      </c>
      <c r="F104" s="248">
        <v>7903.94</v>
      </c>
      <c r="G104" s="248">
        <v>7903.94</v>
      </c>
      <c r="H104" s="94">
        <f t="shared" si="4"/>
        <v>2.6433517080946445E-3</v>
      </c>
      <c r="I104" s="95">
        <f t="shared" si="3"/>
        <v>0.84190174682254704</v>
      </c>
    </row>
    <row r="105" spans="1:9" ht="37.5" x14ac:dyDescent="0.35">
      <c r="A105" s="91" t="s">
        <v>997</v>
      </c>
      <c r="B105" s="92" t="s">
        <v>214</v>
      </c>
      <c r="C105" s="92" t="s">
        <v>998</v>
      </c>
      <c r="D105" s="93" t="s">
        <v>208</v>
      </c>
      <c r="E105" s="249">
        <v>108.78</v>
      </c>
      <c r="F105" s="248">
        <v>71.45</v>
      </c>
      <c r="G105" s="248">
        <v>7772.33</v>
      </c>
      <c r="H105" s="94">
        <f t="shared" si="4"/>
        <v>2.5993367588032358E-3</v>
      </c>
      <c r="I105" s="95">
        <f t="shared" si="3"/>
        <v>0.84450108358135023</v>
      </c>
    </row>
    <row r="106" spans="1:9" ht="25" x14ac:dyDescent="0.35">
      <c r="A106" s="91" t="s">
        <v>1447</v>
      </c>
      <c r="B106" s="92" t="s">
        <v>214</v>
      </c>
      <c r="C106" s="92" t="s">
        <v>1448</v>
      </c>
      <c r="D106" s="93" t="s">
        <v>226</v>
      </c>
      <c r="E106" s="249">
        <v>14</v>
      </c>
      <c r="F106" s="248">
        <v>548.87</v>
      </c>
      <c r="G106" s="248">
        <v>7684.18</v>
      </c>
      <c r="H106" s="94">
        <f t="shared" si="4"/>
        <v>2.5698563410535384E-3</v>
      </c>
      <c r="I106" s="95">
        <f t="shared" si="3"/>
        <v>0.84707093992240379</v>
      </c>
    </row>
    <row r="107" spans="1:9" ht="25" x14ac:dyDescent="0.35">
      <c r="A107" s="91" t="s">
        <v>1484</v>
      </c>
      <c r="B107" s="92" t="s">
        <v>214</v>
      </c>
      <c r="C107" s="92" t="s">
        <v>1485</v>
      </c>
      <c r="D107" s="93" t="s">
        <v>226</v>
      </c>
      <c r="E107" s="249">
        <v>1</v>
      </c>
      <c r="F107" s="248">
        <v>7629.39</v>
      </c>
      <c r="G107" s="248">
        <v>7629.39</v>
      </c>
      <c r="H107" s="94">
        <f t="shared" si="4"/>
        <v>2.5515326644964666E-3</v>
      </c>
      <c r="I107" s="95">
        <f t="shared" si="3"/>
        <v>0.84962247258690027</v>
      </c>
    </row>
    <row r="108" spans="1:9" ht="37.5" x14ac:dyDescent="0.35">
      <c r="A108" s="91" t="s">
        <v>617</v>
      </c>
      <c r="B108" s="92" t="s">
        <v>214</v>
      </c>
      <c r="C108" s="92" t="s">
        <v>618</v>
      </c>
      <c r="D108" s="93" t="s">
        <v>226</v>
      </c>
      <c r="E108" s="249">
        <v>43</v>
      </c>
      <c r="F108" s="248">
        <v>174.13</v>
      </c>
      <c r="G108" s="248">
        <v>7487.59</v>
      </c>
      <c r="H108" s="94">
        <f t="shared" si="4"/>
        <v>2.5041098257340489E-3</v>
      </c>
      <c r="I108" s="95">
        <f t="shared" si="3"/>
        <v>0.85212658241263428</v>
      </c>
    </row>
    <row r="109" spans="1:9" x14ac:dyDescent="0.35">
      <c r="A109" s="91" t="s">
        <v>657</v>
      </c>
      <c r="B109" s="92" t="s">
        <v>214</v>
      </c>
      <c r="C109" s="92" t="s">
        <v>658</v>
      </c>
      <c r="D109" s="93" t="s">
        <v>208</v>
      </c>
      <c r="E109" s="249">
        <v>290.57</v>
      </c>
      <c r="F109" s="248">
        <v>25.35</v>
      </c>
      <c r="G109" s="248">
        <v>7365.94</v>
      </c>
      <c r="H109" s="94">
        <f t="shared" si="4"/>
        <v>2.4634258459354024E-3</v>
      </c>
      <c r="I109" s="95">
        <f t="shared" si="3"/>
        <v>0.85459000825856968</v>
      </c>
    </row>
    <row r="110" spans="1:9" ht="25" x14ac:dyDescent="0.35">
      <c r="A110" s="91">
        <v>93200</v>
      </c>
      <c r="B110" s="92" t="s">
        <v>200</v>
      </c>
      <c r="C110" s="92" t="s">
        <v>498</v>
      </c>
      <c r="D110" s="93" t="s">
        <v>208</v>
      </c>
      <c r="E110" s="249">
        <v>416.29</v>
      </c>
      <c r="F110" s="248">
        <v>17.600000000000001</v>
      </c>
      <c r="G110" s="248">
        <v>7326.7</v>
      </c>
      <c r="H110" s="94">
        <f t="shared" si="4"/>
        <v>2.4503026287771706E-3</v>
      </c>
      <c r="I110" s="95">
        <f t="shared" si="3"/>
        <v>0.85704031088734689</v>
      </c>
    </row>
    <row r="111" spans="1:9" ht="37.5" x14ac:dyDescent="0.35">
      <c r="A111" s="91">
        <v>92763</v>
      </c>
      <c r="B111" s="92" t="s">
        <v>200</v>
      </c>
      <c r="C111" s="92" t="s">
        <v>422</v>
      </c>
      <c r="D111" s="93" t="s">
        <v>264</v>
      </c>
      <c r="E111" s="249">
        <v>696.8</v>
      </c>
      <c r="F111" s="248">
        <v>10.38</v>
      </c>
      <c r="G111" s="248">
        <v>7232.78</v>
      </c>
      <c r="H111" s="94">
        <f t="shared" si="4"/>
        <v>2.41889252287755E-3</v>
      </c>
      <c r="I111" s="95">
        <f t="shared" si="3"/>
        <v>0.85945920341022441</v>
      </c>
    </row>
    <row r="112" spans="1:9" ht="37.5" x14ac:dyDescent="0.35">
      <c r="A112" s="91">
        <v>92768</v>
      </c>
      <c r="B112" s="92" t="s">
        <v>200</v>
      </c>
      <c r="C112" s="92" t="s">
        <v>453</v>
      </c>
      <c r="D112" s="93" t="s">
        <v>264</v>
      </c>
      <c r="E112" s="249">
        <v>429.2</v>
      </c>
      <c r="F112" s="248">
        <v>16.38</v>
      </c>
      <c r="G112" s="248">
        <v>7030.29</v>
      </c>
      <c r="H112" s="94">
        <f t="shared" si="4"/>
        <v>2.3511728428986934E-3</v>
      </c>
      <c r="I112" s="95">
        <f t="shared" si="3"/>
        <v>0.86181037625312307</v>
      </c>
    </row>
    <row r="113" spans="1:9" ht="37.5" x14ac:dyDescent="0.35">
      <c r="A113" s="91">
        <v>91940</v>
      </c>
      <c r="B113" s="92" t="s">
        <v>200</v>
      </c>
      <c r="C113" s="92" t="s">
        <v>1127</v>
      </c>
      <c r="D113" s="93" t="s">
        <v>226</v>
      </c>
      <c r="E113" s="249">
        <v>274</v>
      </c>
      <c r="F113" s="248">
        <v>25.18</v>
      </c>
      <c r="G113" s="248">
        <v>6899.32</v>
      </c>
      <c r="H113" s="94">
        <f t="shared" si="4"/>
        <v>2.3073719318076227E-3</v>
      </c>
      <c r="I113" s="95">
        <f t="shared" si="3"/>
        <v>0.8641177481849307</v>
      </c>
    </row>
    <row r="114" spans="1:9" ht="37.5" x14ac:dyDescent="0.35">
      <c r="A114" s="91" t="s">
        <v>1009</v>
      </c>
      <c r="B114" s="92" t="s">
        <v>214</v>
      </c>
      <c r="C114" s="92" t="s">
        <v>1010</v>
      </c>
      <c r="D114" s="93" t="s">
        <v>208</v>
      </c>
      <c r="E114" s="249">
        <v>120.34</v>
      </c>
      <c r="F114" s="248">
        <v>56.01</v>
      </c>
      <c r="G114" s="248">
        <v>6740.24</v>
      </c>
      <c r="H114" s="94">
        <f t="shared" si="4"/>
        <v>2.2541700616360758E-3</v>
      </c>
      <c r="I114" s="95">
        <f t="shared" si="3"/>
        <v>0.86637191824656679</v>
      </c>
    </row>
    <row r="115" spans="1:9" ht="50" x14ac:dyDescent="0.35">
      <c r="A115" s="91">
        <v>87553</v>
      </c>
      <c r="B115" s="92" t="s">
        <v>200</v>
      </c>
      <c r="C115" s="92" t="s">
        <v>631</v>
      </c>
      <c r="D115" s="93" t="s">
        <v>205</v>
      </c>
      <c r="E115" s="249">
        <v>186.35</v>
      </c>
      <c r="F115" s="248">
        <v>35.96</v>
      </c>
      <c r="G115" s="248">
        <v>6701.14</v>
      </c>
      <c r="H115" s="94">
        <f t="shared" si="4"/>
        <v>2.2410936653341684E-3</v>
      </c>
      <c r="I115" s="95">
        <f t="shared" si="3"/>
        <v>0.86861301191190099</v>
      </c>
    </row>
    <row r="116" spans="1:9" x14ac:dyDescent="0.35">
      <c r="A116" s="91">
        <v>93358</v>
      </c>
      <c r="B116" s="92" t="s">
        <v>200</v>
      </c>
      <c r="C116" s="92" t="s">
        <v>258</v>
      </c>
      <c r="D116" s="93" t="s">
        <v>217</v>
      </c>
      <c r="E116" s="249">
        <v>52.1</v>
      </c>
      <c r="F116" s="248">
        <v>123.33</v>
      </c>
      <c r="G116" s="248">
        <v>6425.49</v>
      </c>
      <c r="H116" s="94">
        <f t="shared" si="4"/>
        <v>2.1489067435791587E-3</v>
      </c>
      <c r="I116" s="95">
        <f t="shared" si="3"/>
        <v>0.87076191865548014</v>
      </c>
    </row>
    <row r="117" spans="1:9" ht="37.5" x14ac:dyDescent="0.35">
      <c r="A117" s="91">
        <v>90696</v>
      </c>
      <c r="B117" s="92" t="s">
        <v>200</v>
      </c>
      <c r="C117" s="92" t="s">
        <v>1077</v>
      </c>
      <c r="D117" s="93" t="s">
        <v>208</v>
      </c>
      <c r="E117" s="249">
        <v>38.92</v>
      </c>
      <c r="F117" s="248">
        <v>161.02000000000001</v>
      </c>
      <c r="G117" s="248">
        <v>6266.89</v>
      </c>
      <c r="H117" s="94">
        <f t="shared" si="4"/>
        <v>2.0958654020578659E-3</v>
      </c>
      <c r="I117" s="95">
        <f t="shared" si="3"/>
        <v>0.872857784057538</v>
      </c>
    </row>
    <row r="118" spans="1:9" ht="50" x14ac:dyDescent="0.35">
      <c r="A118" s="91">
        <v>92986</v>
      </c>
      <c r="B118" s="92" t="s">
        <v>200</v>
      </c>
      <c r="C118" s="92" t="s">
        <v>1169</v>
      </c>
      <c r="D118" s="93" t="s">
        <v>208</v>
      </c>
      <c r="E118" s="249">
        <v>113.2</v>
      </c>
      <c r="F118" s="248">
        <v>55</v>
      </c>
      <c r="G118" s="248">
        <v>6226</v>
      </c>
      <c r="H118" s="94">
        <f t="shared" si="4"/>
        <v>2.082190367664387E-3</v>
      </c>
      <c r="I118" s="95">
        <f t="shared" si="3"/>
        <v>0.87493997442520244</v>
      </c>
    </row>
    <row r="119" spans="1:9" ht="37.5" x14ac:dyDescent="0.35">
      <c r="A119" s="91">
        <v>103290</v>
      </c>
      <c r="B119" s="92" t="s">
        <v>200</v>
      </c>
      <c r="C119" s="92" t="s">
        <v>1436</v>
      </c>
      <c r="D119" s="93" t="s">
        <v>208</v>
      </c>
      <c r="E119" s="249">
        <v>91</v>
      </c>
      <c r="F119" s="248">
        <v>66.489999999999995</v>
      </c>
      <c r="G119" s="248">
        <v>6050.59</v>
      </c>
      <c r="H119" s="94">
        <f t="shared" si="4"/>
        <v>2.0235271790373377E-3</v>
      </c>
      <c r="I119" s="95">
        <f t="shared" si="3"/>
        <v>0.87696350160423975</v>
      </c>
    </row>
    <row r="120" spans="1:9" ht="25" x14ac:dyDescent="0.35">
      <c r="A120" s="91" t="s">
        <v>1028</v>
      </c>
      <c r="B120" s="92" t="s">
        <v>214</v>
      </c>
      <c r="C120" s="92" t="s">
        <v>1029</v>
      </c>
      <c r="D120" s="93" t="s">
        <v>226</v>
      </c>
      <c r="E120" s="249">
        <v>1</v>
      </c>
      <c r="F120" s="248">
        <v>6029.72</v>
      </c>
      <c r="G120" s="248">
        <v>6029.72</v>
      </c>
      <c r="H120" s="94">
        <f t="shared" si="4"/>
        <v>2.0165475270981863E-3</v>
      </c>
      <c r="I120" s="95">
        <f t="shared" si="3"/>
        <v>0.87898004913133798</v>
      </c>
    </row>
    <row r="121" spans="1:9" ht="25" x14ac:dyDescent="0.35">
      <c r="A121" s="91">
        <v>103946</v>
      </c>
      <c r="B121" s="92" t="s">
        <v>200</v>
      </c>
      <c r="C121" s="92" t="s">
        <v>1542</v>
      </c>
      <c r="D121" s="93" t="s">
        <v>205</v>
      </c>
      <c r="E121" s="249">
        <v>272.27</v>
      </c>
      <c r="F121" s="248">
        <v>22.05</v>
      </c>
      <c r="G121" s="248">
        <v>6003.55</v>
      </c>
      <c r="H121" s="94">
        <f t="shared" si="4"/>
        <v>2.0077953713124853E-3</v>
      </c>
      <c r="I121" s="95">
        <f t="shared" si="3"/>
        <v>0.88098784450265044</v>
      </c>
    </row>
    <row r="122" spans="1:9" ht="50" x14ac:dyDescent="0.35">
      <c r="A122" s="91" t="s">
        <v>652</v>
      </c>
      <c r="B122" s="92" t="s">
        <v>214</v>
      </c>
      <c r="C122" s="92" t="s">
        <v>653</v>
      </c>
      <c r="D122" s="93" t="s">
        <v>205</v>
      </c>
      <c r="E122" s="249">
        <v>110.58</v>
      </c>
      <c r="F122" s="248">
        <v>53.53</v>
      </c>
      <c r="G122" s="248">
        <v>5919.34</v>
      </c>
      <c r="H122" s="94">
        <f t="shared" si="4"/>
        <v>1.9796326262336195E-3</v>
      </c>
      <c r="I122" s="95">
        <f t="shared" si="3"/>
        <v>0.88296747712888402</v>
      </c>
    </row>
    <row r="123" spans="1:9" ht="37.5" x14ac:dyDescent="0.35">
      <c r="A123" s="91">
        <v>101965</v>
      </c>
      <c r="B123" s="92" t="s">
        <v>200</v>
      </c>
      <c r="C123" s="92" t="s">
        <v>713</v>
      </c>
      <c r="D123" s="93" t="s">
        <v>208</v>
      </c>
      <c r="E123" s="249">
        <v>40.4</v>
      </c>
      <c r="F123" s="248">
        <v>145.66999999999999</v>
      </c>
      <c r="G123" s="248">
        <v>5885.06</v>
      </c>
      <c r="H123" s="94">
        <f t="shared" si="4"/>
        <v>1.9681682051280081E-3</v>
      </c>
      <c r="I123" s="95">
        <f t="shared" si="3"/>
        <v>0.88493564533401203</v>
      </c>
    </row>
    <row r="124" spans="1:9" ht="37.5" x14ac:dyDescent="0.35">
      <c r="A124" s="91">
        <v>91865</v>
      </c>
      <c r="B124" s="92" t="s">
        <v>200</v>
      </c>
      <c r="C124" s="92" t="s">
        <v>1325</v>
      </c>
      <c r="D124" s="93" t="s">
        <v>208</v>
      </c>
      <c r="E124" s="249">
        <v>230.4</v>
      </c>
      <c r="F124" s="248">
        <v>24.82</v>
      </c>
      <c r="G124" s="248">
        <v>5718.52</v>
      </c>
      <c r="H124" s="94">
        <f t="shared" si="4"/>
        <v>1.91247145218377E-3</v>
      </c>
      <c r="I124" s="95">
        <f t="shared" si="3"/>
        <v>0.88684811678619579</v>
      </c>
    </row>
    <row r="125" spans="1:9" ht="37.5" x14ac:dyDescent="0.35">
      <c r="A125" s="91">
        <v>103979</v>
      </c>
      <c r="B125" s="92" t="s">
        <v>200</v>
      </c>
      <c r="C125" s="92" t="s">
        <v>818</v>
      </c>
      <c r="D125" s="93" t="s">
        <v>208</v>
      </c>
      <c r="E125" s="249">
        <v>148.37</v>
      </c>
      <c r="F125" s="248">
        <v>38.409999999999997</v>
      </c>
      <c r="G125" s="248">
        <v>5698.89</v>
      </c>
      <c r="H125" s="94">
        <f t="shared" si="4"/>
        <v>1.9059064992577738E-3</v>
      </c>
      <c r="I125" s="95">
        <f t="shared" si="3"/>
        <v>0.88875402328545361</v>
      </c>
    </row>
    <row r="126" spans="1:9" ht="50" x14ac:dyDescent="0.35">
      <c r="A126" s="91">
        <v>99253</v>
      </c>
      <c r="B126" s="92" t="s">
        <v>200</v>
      </c>
      <c r="C126" s="92" t="s">
        <v>920</v>
      </c>
      <c r="D126" s="93" t="s">
        <v>226</v>
      </c>
      <c r="E126" s="249">
        <v>7</v>
      </c>
      <c r="F126" s="248">
        <v>789.34</v>
      </c>
      <c r="G126" s="248">
        <v>5525.38</v>
      </c>
      <c r="H126" s="94">
        <f t="shared" si="4"/>
        <v>1.847878736537978E-3</v>
      </c>
      <c r="I126" s="95">
        <f t="shared" si="3"/>
        <v>0.89060190202199163</v>
      </c>
    </row>
    <row r="127" spans="1:9" ht="37.5" x14ac:dyDescent="0.35">
      <c r="A127" s="91">
        <v>104920</v>
      </c>
      <c r="B127" s="92" t="s">
        <v>200</v>
      </c>
      <c r="C127" s="92" t="s">
        <v>392</v>
      </c>
      <c r="D127" s="93" t="s">
        <v>264</v>
      </c>
      <c r="E127" s="249">
        <v>436.8</v>
      </c>
      <c r="F127" s="248">
        <v>12.61</v>
      </c>
      <c r="G127" s="248">
        <v>5508.04</v>
      </c>
      <c r="H127" s="94">
        <f t="shared" si="4"/>
        <v>1.8420796390475668E-3</v>
      </c>
      <c r="I127" s="95">
        <f t="shared" si="3"/>
        <v>0.89244398166103922</v>
      </c>
    </row>
    <row r="128" spans="1:9" x14ac:dyDescent="0.35">
      <c r="A128" s="91" t="s">
        <v>907</v>
      </c>
      <c r="B128" s="92" t="s">
        <v>214</v>
      </c>
      <c r="C128" s="92" t="s">
        <v>908</v>
      </c>
      <c r="D128" s="93" t="s">
        <v>226</v>
      </c>
      <c r="E128" s="249">
        <v>1</v>
      </c>
      <c r="F128" s="248">
        <v>5248.5</v>
      </c>
      <c r="G128" s="248">
        <v>5248.5</v>
      </c>
      <c r="H128" s="94">
        <f t="shared" si="4"/>
        <v>1.7552804601166938E-3</v>
      </c>
      <c r="I128" s="95">
        <f t="shared" si="3"/>
        <v>0.89419926212115597</v>
      </c>
    </row>
    <row r="129" spans="1:9" ht="50" x14ac:dyDescent="0.35">
      <c r="A129" s="91" t="s">
        <v>910</v>
      </c>
      <c r="B129" s="92" t="s">
        <v>214</v>
      </c>
      <c r="C129" s="92" t="s">
        <v>911</v>
      </c>
      <c r="D129" s="93" t="s">
        <v>912</v>
      </c>
      <c r="E129" s="249">
        <v>1</v>
      </c>
      <c r="F129" s="248">
        <v>5153.1099999999997</v>
      </c>
      <c r="G129" s="248">
        <v>5153.1099999999997</v>
      </c>
      <c r="H129" s="94">
        <f t="shared" si="4"/>
        <v>1.7233787352256714E-3</v>
      </c>
      <c r="I129" s="95">
        <f t="shared" si="3"/>
        <v>0.89592264085638162</v>
      </c>
    </row>
    <row r="130" spans="1:9" x14ac:dyDescent="0.35">
      <c r="A130" s="91" t="s">
        <v>605</v>
      </c>
      <c r="B130" s="92" t="s">
        <v>214</v>
      </c>
      <c r="C130" s="92" t="s">
        <v>606</v>
      </c>
      <c r="D130" s="93" t="s">
        <v>226</v>
      </c>
      <c r="E130" s="249">
        <v>4</v>
      </c>
      <c r="F130" s="248">
        <v>1281.25</v>
      </c>
      <c r="G130" s="248">
        <v>5125</v>
      </c>
      <c r="H130" s="94">
        <f t="shared" si="4"/>
        <v>1.713977776145195E-3</v>
      </c>
      <c r="I130" s="95">
        <f t="shared" si="3"/>
        <v>0.89763661863252686</v>
      </c>
    </row>
    <row r="131" spans="1:9" ht="37.5" x14ac:dyDescent="0.35">
      <c r="A131" s="91" t="s">
        <v>1051</v>
      </c>
      <c r="B131" s="92" t="s">
        <v>214</v>
      </c>
      <c r="C131" s="92" t="s">
        <v>1052</v>
      </c>
      <c r="D131" s="93" t="s">
        <v>226</v>
      </c>
      <c r="E131" s="249">
        <v>5</v>
      </c>
      <c r="F131" s="248">
        <v>1008.48</v>
      </c>
      <c r="G131" s="248">
        <v>5042.3999999999996</v>
      </c>
      <c r="H131" s="94">
        <f t="shared" si="4"/>
        <v>1.6863534709140547E-3</v>
      </c>
      <c r="I131" s="95">
        <f t="shared" si="3"/>
        <v>0.89932297210344092</v>
      </c>
    </row>
    <row r="132" spans="1:9" ht="25" x14ac:dyDescent="0.35">
      <c r="A132" s="91" t="s">
        <v>1487</v>
      </c>
      <c r="B132" s="92" t="s">
        <v>214</v>
      </c>
      <c r="C132" s="92" t="s">
        <v>1488</v>
      </c>
      <c r="D132" s="93" t="s">
        <v>226</v>
      </c>
      <c r="E132" s="249">
        <v>1</v>
      </c>
      <c r="F132" s="248">
        <v>5025.2700000000004</v>
      </c>
      <c r="G132" s="248">
        <v>5025.2700000000004</v>
      </c>
      <c r="H132" s="94">
        <f t="shared" si="4"/>
        <v>1.6806246047081298E-3</v>
      </c>
      <c r="I132" s="95">
        <f t="shared" si="3"/>
        <v>0.901003596708149</v>
      </c>
    </row>
    <row r="133" spans="1:9" x14ac:dyDescent="0.35">
      <c r="A133" s="91" t="s">
        <v>1138</v>
      </c>
      <c r="B133" s="92" t="s">
        <v>214</v>
      </c>
      <c r="C133" s="92" t="s">
        <v>1139</v>
      </c>
      <c r="D133" s="93" t="s">
        <v>912</v>
      </c>
      <c r="E133" s="249">
        <v>999</v>
      </c>
      <c r="F133" s="248">
        <v>4.9400000000000004</v>
      </c>
      <c r="G133" s="248">
        <v>4935.0600000000004</v>
      </c>
      <c r="H133" s="94">
        <f t="shared" si="4"/>
        <v>1.6504552515010939E-3</v>
      </c>
      <c r="I133" s="95">
        <f t="shared" si="3"/>
        <v>0.90265405195965009</v>
      </c>
    </row>
    <row r="134" spans="1:9" ht="37.5" x14ac:dyDescent="0.35">
      <c r="A134" s="91" t="s">
        <v>1000</v>
      </c>
      <c r="B134" s="92" t="s">
        <v>214</v>
      </c>
      <c r="C134" s="92" t="s">
        <v>1001</v>
      </c>
      <c r="D134" s="93" t="s">
        <v>208</v>
      </c>
      <c r="E134" s="249">
        <v>30.57</v>
      </c>
      <c r="F134" s="248">
        <v>157.51</v>
      </c>
      <c r="G134" s="248">
        <v>4815.08</v>
      </c>
      <c r="H134" s="94">
        <f t="shared" si="4"/>
        <v>1.6103297776314546E-3</v>
      </c>
      <c r="I134" s="95">
        <f t="shared" si="3"/>
        <v>0.90426438173728152</v>
      </c>
    </row>
    <row r="135" spans="1:9" ht="62.5" x14ac:dyDescent="0.35">
      <c r="A135" s="91">
        <v>86939</v>
      </c>
      <c r="B135" s="92" t="s">
        <v>200</v>
      </c>
      <c r="C135" s="92" t="s">
        <v>728</v>
      </c>
      <c r="D135" s="93" t="s">
        <v>226</v>
      </c>
      <c r="E135" s="249">
        <v>9</v>
      </c>
      <c r="F135" s="248">
        <v>533.25</v>
      </c>
      <c r="G135" s="248">
        <v>4799.25</v>
      </c>
      <c r="H135" s="94">
        <f t="shared" si="4"/>
        <v>1.6050356765199662E-3</v>
      </c>
      <c r="I135" s="95">
        <f t="shared" si="3"/>
        <v>0.90586941741380145</v>
      </c>
    </row>
    <row r="136" spans="1:9" ht="37.5" x14ac:dyDescent="0.35">
      <c r="A136" s="91">
        <v>92764</v>
      </c>
      <c r="B136" s="92" t="s">
        <v>200</v>
      </c>
      <c r="C136" s="92" t="s">
        <v>444</v>
      </c>
      <c r="D136" s="93" t="s">
        <v>264</v>
      </c>
      <c r="E136" s="249">
        <v>467.8</v>
      </c>
      <c r="F136" s="248">
        <v>9.94</v>
      </c>
      <c r="G136" s="248">
        <v>4649.93</v>
      </c>
      <c r="H136" s="94">
        <f t="shared" si="4"/>
        <v>1.555097888903576E-3</v>
      </c>
      <c r="I136" s="95">
        <f t="shared" si="3"/>
        <v>0.90742451530270507</v>
      </c>
    </row>
    <row r="137" spans="1:9" ht="37.5" x14ac:dyDescent="0.35">
      <c r="A137" s="91" t="s">
        <v>1513</v>
      </c>
      <c r="B137" s="92" t="s">
        <v>214</v>
      </c>
      <c r="C137" s="92" t="s">
        <v>1514</v>
      </c>
      <c r="D137" s="93" t="s">
        <v>226</v>
      </c>
      <c r="E137" s="249">
        <v>46.2</v>
      </c>
      <c r="F137" s="248">
        <v>100.09</v>
      </c>
      <c r="G137" s="248">
        <v>4624.1499999999996</v>
      </c>
      <c r="H137" s="94">
        <f t="shared" si="4"/>
        <v>1.5464761626462055E-3</v>
      </c>
      <c r="I137" s="95">
        <f t="shared" si="3"/>
        <v>0.90897099146535132</v>
      </c>
    </row>
    <row r="138" spans="1:9" ht="37.5" x14ac:dyDescent="0.35">
      <c r="A138" s="91">
        <v>91837</v>
      </c>
      <c r="B138" s="92" t="s">
        <v>200</v>
      </c>
      <c r="C138" s="92" t="s">
        <v>1316</v>
      </c>
      <c r="D138" s="93" t="s">
        <v>208</v>
      </c>
      <c r="E138" s="249">
        <v>145</v>
      </c>
      <c r="F138" s="248">
        <v>31.43</v>
      </c>
      <c r="G138" s="248">
        <v>4557.3500000000004</v>
      </c>
      <c r="H138" s="94">
        <f t="shared" si="4"/>
        <v>1.5241359254859132E-3</v>
      </c>
      <c r="I138" s="95">
        <f t="shared" si="3"/>
        <v>0.91049512739083727</v>
      </c>
    </row>
    <row r="139" spans="1:9" ht="25" x14ac:dyDescent="0.35">
      <c r="A139" s="91" t="s">
        <v>1003</v>
      </c>
      <c r="B139" s="92" t="s">
        <v>214</v>
      </c>
      <c r="C139" s="92" t="s">
        <v>1004</v>
      </c>
      <c r="D139" s="93" t="s">
        <v>208</v>
      </c>
      <c r="E139" s="249">
        <v>69.23</v>
      </c>
      <c r="F139" s="248">
        <v>64.760000000000005</v>
      </c>
      <c r="G139" s="248">
        <v>4483.33</v>
      </c>
      <c r="H139" s="94">
        <f t="shared" si="4"/>
        <v>1.499381069878056E-3</v>
      </c>
      <c r="I139" s="95">
        <f t="shared" ref="I139:I202" si="5">H139+I138</f>
        <v>0.91199450846071528</v>
      </c>
    </row>
    <row r="140" spans="1:9" ht="50" x14ac:dyDescent="0.35">
      <c r="A140" s="91" t="s">
        <v>325</v>
      </c>
      <c r="B140" s="92" t="s">
        <v>214</v>
      </c>
      <c r="C140" s="92" t="s">
        <v>326</v>
      </c>
      <c r="D140" s="93" t="s">
        <v>205</v>
      </c>
      <c r="E140" s="249">
        <v>15</v>
      </c>
      <c r="F140" s="248">
        <v>295.39</v>
      </c>
      <c r="G140" s="248">
        <v>4430.8500000000004</v>
      </c>
      <c r="H140" s="94">
        <f t="shared" si="4"/>
        <v>1.4818299374503294E-3</v>
      </c>
      <c r="I140" s="95">
        <f t="shared" si="5"/>
        <v>0.91347633839816555</v>
      </c>
    </row>
    <row r="141" spans="1:9" ht="25" x14ac:dyDescent="0.35">
      <c r="A141" s="91" t="s">
        <v>1450</v>
      </c>
      <c r="B141" s="92" t="s">
        <v>214</v>
      </c>
      <c r="C141" s="92" t="s">
        <v>1451</v>
      </c>
      <c r="D141" s="93" t="s">
        <v>226</v>
      </c>
      <c r="E141" s="249">
        <v>4</v>
      </c>
      <c r="F141" s="248">
        <v>1080.3599999999999</v>
      </c>
      <c r="G141" s="248">
        <v>4321.4399999999996</v>
      </c>
      <c r="H141" s="94">
        <f t="shared" si="4"/>
        <v>1.4452394382331495E-3</v>
      </c>
      <c r="I141" s="95">
        <f t="shared" si="5"/>
        <v>0.91492157783639871</v>
      </c>
    </row>
    <row r="142" spans="1:9" ht="37.5" x14ac:dyDescent="0.35">
      <c r="A142" s="91">
        <v>92761</v>
      </c>
      <c r="B142" s="92" t="s">
        <v>200</v>
      </c>
      <c r="C142" s="92" t="s">
        <v>439</v>
      </c>
      <c r="D142" s="93" t="s">
        <v>264</v>
      </c>
      <c r="E142" s="249">
        <v>296.7</v>
      </c>
      <c r="F142" s="248">
        <v>14.24</v>
      </c>
      <c r="G142" s="248">
        <v>4225</v>
      </c>
      <c r="H142" s="94">
        <f t="shared" si="4"/>
        <v>1.4129865569196974E-3</v>
      </c>
      <c r="I142" s="95">
        <f t="shared" si="5"/>
        <v>0.9163345643933184</v>
      </c>
    </row>
    <row r="143" spans="1:9" ht="62.5" x14ac:dyDescent="0.35">
      <c r="A143" s="91" t="s">
        <v>507</v>
      </c>
      <c r="B143" s="92" t="s">
        <v>214</v>
      </c>
      <c r="C143" s="92" t="s">
        <v>508</v>
      </c>
      <c r="D143" s="93" t="s">
        <v>205</v>
      </c>
      <c r="E143" s="249">
        <v>10.56</v>
      </c>
      <c r="F143" s="248">
        <v>389.91</v>
      </c>
      <c r="G143" s="248">
        <v>4117.4399999999996</v>
      </c>
      <c r="H143" s="94">
        <f t="shared" si="4"/>
        <v>1.3770147618753701E-3</v>
      </c>
      <c r="I143" s="95">
        <f t="shared" si="5"/>
        <v>0.91771157915519375</v>
      </c>
    </row>
    <row r="144" spans="1:9" ht="25" x14ac:dyDescent="0.35">
      <c r="A144" s="91" t="s">
        <v>1153</v>
      </c>
      <c r="B144" s="92" t="s">
        <v>214</v>
      </c>
      <c r="C144" s="92" t="s">
        <v>1154</v>
      </c>
      <c r="D144" s="93" t="s">
        <v>208</v>
      </c>
      <c r="E144" s="249">
        <v>139</v>
      </c>
      <c r="F144" s="248">
        <v>29.58</v>
      </c>
      <c r="G144" s="248">
        <v>4111.62</v>
      </c>
      <c r="H144" s="94">
        <f t="shared" si="4"/>
        <v>1.3750683519910452E-3</v>
      </c>
      <c r="I144" s="95">
        <f t="shared" si="5"/>
        <v>0.91908664750718483</v>
      </c>
    </row>
    <row r="145" spans="1:9" ht="62.5" x14ac:dyDescent="0.35">
      <c r="A145" s="91">
        <v>90100</v>
      </c>
      <c r="B145" s="92" t="s">
        <v>200</v>
      </c>
      <c r="C145" s="92" t="s">
        <v>370</v>
      </c>
      <c r="D145" s="93" t="s">
        <v>217</v>
      </c>
      <c r="E145" s="249">
        <v>208.39</v>
      </c>
      <c r="F145" s="248">
        <v>18.190000000000001</v>
      </c>
      <c r="G145" s="248">
        <v>3790.61</v>
      </c>
      <c r="H145" s="94">
        <f t="shared" si="4"/>
        <v>1.2677114727870709E-3</v>
      </c>
      <c r="I145" s="95">
        <f t="shared" si="5"/>
        <v>0.92035435897997186</v>
      </c>
    </row>
    <row r="146" spans="1:9" ht="62.5" x14ac:dyDescent="0.35">
      <c r="A146" s="91">
        <v>86919</v>
      </c>
      <c r="B146" s="92" t="s">
        <v>200</v>
      </c>
      <c r="C146" s="92" t="s">
        <v>731</v>
      </c>
      <c r="D146" s="93" t="s">
        <v>226</v>
      </c>
      <c r="E146" s="249">
        <v>3</v>
      </c>
      <c r="F146" s="248">
        <v>1206.28</v>
      </c>
      <c r="G146" s="248">
        <v>3618.84</v>
      </c>
      <c r="H146" s="94">
        <f t="shared" si="4"/>
        <v>1.2102656264244445E-3</v>
      </c>
      <c r="I146" s="95">
        <f t="shared" si="5"/>
        <v>0.92156462460639632</v>
      </c>
    </row>
    <row r="147" spans="1:9" ht="37.5" x14ac:dyDescent="0.35">
      <c r="A147" s="91">
        <v>101910</v>
      </c>
      <c r="B147" s="92" t="s">
        <v>200</v>
      </c>
      <c r="C147" s="92" t="s">
        <v>1092</v>
      </c>
      <c r="D147" s="93" t="s">
        <v>226</v>
      </c>
      <c r="E147" s="249">
        <v>8</v>
      </c>
      <c r="F147" s="248">
        <v>443.32</v>
      </c>
      <c r="G147" s="248">
        <v>3546.56</v>
      </c>
      <c r="H147" s="94">
        <f t="shared" si="4"/>
        <v>1.1860926871737566E-3</v>
      </c>
      <c r="I147" s="95">
        <f t="shared" si="5"/>
        <v>0.92275071729357006</v>
      </c>
    </row>
    <row r="148" spans="1:9" ht="37.5" x14ac:dyDescent="0.35">
      <c r="A148" s="91">
        <v>103292</v>
      </c>
      <c r="B148" s="92" t="s">
        <v>200</v>
      </c>
      <c r="C148" s="92" t="s">
        <v>1442</v>
      </c>
      <c r="D148" s="93" t="s">
        <v>208</v>
      </c>
      <c r="E148" s="249">
        <v>35</v>
      </c>
      <c r="F148" s="248">
        <v>100.85</v>
      </c>
      <c r="G148" s="248">
        <v>3529.75</v>
      </c>
      <c r="H148" s="94">
        <f t="shared" si="4"/>
        <v>1.1804708400680005E-3</v>
      </c>
      <c r="I148" s="95">
        <f t="shared" si="5"/>
        <v>0.92393118813363806</v>
      </c>
    </row>
    <row r="149" spans="1:9" ht="37.5" x14ac:dyDescent="0.35">
      <c r="A149" s="91">
        <v>103289</v>
      </c>
      <c r="B149" s="92" t="s">
        <v>200</v>
      </c>
      <c r="C149" s="92" t="s">
        <v>1433</v>
      </c>
      <c r="D149" s="93" t="s">
        <v>208</v>
      </c>
      <c r="E149" s="249">
        <v>84</v>
      </c>
      <c r="F149" s="248">
        <v>41.41</v>
      </c>
      <c r="G149" s="248">
        <v>3478.44</v>
      </c>
      <c r="H149" s="94">
        <f t="shared" si="4"/>
        <v>1.1633109962252669E-3</v>
      </c>
      <c r="I149" s="95">
        <f t="shared" si="5"/>
        <v>0.9250944991298633</v>
      </c>
    </row>
    <row r="150" spans="1:9" ht="25" x14ac:dyDescent="0.35">
      <c r="A150" s="91" t="s">
        <v>1545</v>
      </c>
      <c r="B150" s="92" t="s">
        <v>214</v>
      </c>
      <c r="C150" s="92" t="s">
        <v>1546</v>
      </c>
      <c r="D150" s="93" t="s">
        <v>226</v>
      </c>
      <c r="E150" s="249">
        <v>27</v>
      </c>
      <c r="F150" s="248">
        <v>127.22</v>
      </c>
      <c r="G150" s="248">
        <v>3434.94</v>
      </c>
      <c r="H150" s="94">
        <f t="shared" si="4"/>
        <v>1.1487630872960345E-3</v>
      </c>
      <c r="I150" s="95">
        <f t="shared" si="5"/>
        <v>0.92624326221715936</v>
      </c>
    </row>
    <row r="151" spans="1:9" ht="50" x14ac:dyDescent="0.35">
      <c r="A151" s="91">
        <v>89811</v>
      </c>
      <c r="B151" s="92" t="s">
        <v>200</v>
      </c>
      <c r="C151" s="92" t="s">
        <v>947</v>
      </c>
      <c r="D151" s="93" t="s">
        <v>226</v>
      </c>
      <c r="E151" s="249">
        <v>65</v>
      </c>
      <c r="F151" s="248">
        <v>52.16</v>
      </c>
      <c r="G151" s="248">
        <v>3390.4</v>
      </c>
      <c r="H151" s="94">
        <f t="shared" si="4"/>
        <v>1.1338673662912525E-3</v>
      </c>
      <c r="I151" s="95">
        <f t="shared" si="5"/>
        <v>0.92737712958345064</v>
      </c>
    </row>
    <row r="152" spans="1:9" x14ac:dyDescent="0.35">
      <c r="A152" s="91" t="s">
        <v>786</v>
      </c>
      <c r="B152" s="92" t="s">
        <v>214</v>
      </c>
      <c r="C152" s="92" t="s">
        <v>787</v>
      </c>
      <c r="D152" s="93" t="s">
        <v>226</v>
      </c>
      <c r="E152" s="249">
        <v>19</v>
      </c>
      <c r="F152" s="248">
        <v>177.1</v>
      </c>
      <c r="G152" s="248">
        <v>3364.9</v>
      </c>
      <c r="H152" s="94">
        <f t="shared" si="4"/>
        <v>1.1253392817465301E-3</v>
      </c>
      <c r="I152" s="95">
        <f t="shared" si="5"/>
        <v>0.92850246886519716</v>
      </c>
    </row>
    <row r="153" spans="1:9" ht="25" x14ac:dyDescent="0.35">
      <c r="A153" s="91">
        <v>93199</v>
      </c>
      <c r="B153" s="92" t="s">
        <v>200</v>
      </c>
      <c r="C153" s="92" t="s">
        <v>495</v>
      </c>
      <c r="D153" s="93" t="s">
        <v>208</v>
      </c>
      <c r="E153" s="249">
        <v>48.8</v>
      </c>
      <c r="F153" s="248">
        <v>67.2</v>
      </c>
      <c r="G153" s="248">
        <v>3279.36</v>
      </c>
      <c r="H153" s="94">
        <f t="shared" si="4"/>
        <v>1.0967317385325867E-3</v>
      </c>
      <c r="I153" s="95">
        <f t="shared" si="5"/>
        <v>0.9295992006037298</v>
      </c>
    </row>
    <row r="154" spans="1:9" ht="37.5" x14ac:dyDescent="0.35">
      <c r="A154" s="91">
        <v>94231</v>
      </c>
      <c r="B154" s="92" t="s">
        <v>200</v>
      </c>
      <c r="C154" s="92" t="s">
        <v>538</v>
      </c>
      <c r="D154" s="93" t="s">
        <v>208</v>
      </c>
      <c r="E154" s="249">
        <v>53.63</v>
      </c>
      <c r="F154" s="248">
        <v>60.76</v>
      </c>
      <c r="G154" s="248">
        <v>3258.55</v>
      </c>
      <c r="H154" s="94">
        <f t="shared" ref="H154:H217" si="6">G154/$G$380</f>
        <v>1.0897721526747172E-3</v>
      </c>
      <c r="I154" s="95">
        <f t="shared" si="5"/>
        <v>0.9306889727564045</v>
      </c>
    </row>
    <row r="155" spans="1:9" ht="37.5" x14ac:dyDescent="0.35">
      <c r="A155" s="91">
        <v>103689</v>
      </c>
      <c r="B155" s="92" t="s">
        <v>200</v>
      </c>
      <c r="C155" s="92" t="s">
        <v>204</v>
      </c>
      <c r="D155" s="93" t="s">
        <v>205</v>
      </c>
      <c r="E155" s="249">
        <v>6</v>
      </c>
      <c r="F155" s="248">
        <v>543.05999999999995</v>
      </c>
      <c r="G155" s="248">
        <v>3258.36</v>
      </c>
      <c r="H155" s="94">
        <f t="shared" si="6"/>
        <v>1.0897086100839918E-3</v>
      </c>
      <c r="I155" s="95">
        <f t="shared" si="5"/>
        <v>0.93177868136648845</v>
      </c>
    </row>
    <row r="156" spans="1:9" x14ac:dyDescent="0.35">
      <c r="A156" s="91" t="s">
        <v>1384</v>
      </c>
      <c r="B156" s="92" t="s">
        <v>214</v>
      </c>
      <c r="C156" s="92" t="s">
        <v>1385</v>
      </c>
      <c r="D156" s="93" t="s">
        <v>226</v>
      </c>
      <c r="E156" s="249">
        <v>14</v>
      </c>
      <c r="F156" s="248">
        <v>231.24</v>
      </c>
      <c r="G156" s="248">
        <v>3237.36</v>
      </c>
      <c r="H156" s="94">
        <f t="shared" si="6"/>
        <v>1.0826854816353968E-3</v>
      </c>
      <c r="I156" s="95">
        <f t="shared" si="5"/>
        <v>0.93286136684812382</v>
      </c>
    </row>
    <row r="157" spans="1:9" ht="25" x14ac:dyDescent="0.35">
      <c r="A157" s="91">
        <v>88485</v>
      </c>
      <c r="B157" s="92" t="s">
        <v>200</v>
      </c>
      <c r="C157" s="92" t="s">
        <v>678</v>
      </c>
      <c r="D157" s="93" t="s">
        <v>205</v>
      </c>
      <c r="E157" s="249">
        <v>553.80999999999995</v>
      </c>
      <c r="F157" s="248">
        <v>5.84</v>
      </c>
      <c r="G157" s="248">
        <v>3234.25</v>
      </c>
      <c r="H157" s="94">
        <f t="shared" si="6"/>
        <v>1.0816453897556286E-3</v>
      </c>
      <c r="I157" s="95">
        <f t="shared" si="5"/>
        <v>0.93394301223787946</v>
      </c>
    </row>
    <row r="158" spans="1:9" x14ac:dyDescent="0.35">
      <c r="A158" s="91" t="s">
        <v>1555</v>
      </c>
      <c r="B158" s="92" t="s">
        <v>214</v>
      </c>
      <c r="C158" s="92" t="s">
        <v>1556</v>
      </c>
      <c r="D158" s="93" t="s">
        <v>205</v>
      </c>
      <c r="E158" s="249">
        <v>564.55999999999995</v>
      </c>
      <c r="F158" s="248">
        <v>5.72</v>
      </c>
      <c r="G158" s="248">
        <v>3229.28</v>
      </c>
      <c r="H158" s="94">
        <f t="shared" si="6"/>
        <v>1.079983249356128E-3</v>
      </c>
      <c r="I158" s="95">
        <f t="shared" si="5"/>
        <v>0.93502299548723555</v>
      </c>
    </row>
    <row r="159" spans="1:9" ht="25" x14ac:dyDescent="0.35">
      <c r="A159" s="91">
        <v>102197</v>
      </c>
      <c r="B159" s="92" t="s">
        <v>200</v>
      </c>
      <c r="C159" s="92" t="s">
        <v>702</v>
      </c>
      <c r="D159" s="93" t="s">
        <v>205</v>
      </c>
      <c r="E159" s="249">
        <v>107.83</v>
      </c>
      <c r="F159" s="248">
        <v>29.88</v>
      </c>
      <c r="G159" s="248">
        <v>3221.96</v>
      </c>
      <c r="H159" s="94">
        <f t="shared" si="6"/>
        <v>1.0775351874397605E-3</v>
      </c>
      <c r="I159" s="95">
        <f t="shared" si="5"/>
        <v>0.93610053067467536</v>
      </c>
    </row>
    <row r="160" spans="1:9" ht="37.5" x14ac:dyDescent="0.35">
      <c r="A160" s="91" t="s">
        <v>1352</v>
      </c>
      <c r="B160" s="92" t="s">
        <v>214</v>
      </c>
      <c r="C160" s="92" t="s">
        <v>1353</v>
      </c>
      <c r="D160" s="93" t="s">
        <v>226</v>
      </c>
      <c r="E160" s="249">
        <v>1</v>
      </c>
      <c r="F160" s="248">
        <v>3152.94</v>
      </c>
      <c r="G160" s="248">
        <v>3152.94</v>
      </c>
      <c r="H160" s="94">
        <f t="shared" si="6"/>
        <v>1.0544525052720451E-3</v>
      </c>
      <c r="I160" s="95">
        <f t="shared" si="5"/>
        <v>0.93715498317994739</v>
      </c>
    </row>
    <row r="161" spans="1:9" ht="25" x14ac:dyDescent="0.35">
      <c r="A161" s="91" t="s">
        <v>574</v>
      </c>
      <c r="B161" s="92" t="s">
        <v>214</v>
      </c>
      <c r="C161" s="92" t="s">
        <v>575</v>
      </c>
      <c r="D161" s="93" t="s">
        <v>205</v>
      </c>
      <c r="E161" s="249">
        <v>1.68</v>
      </c>
      <c r="F161" s="248">
        <v>1829.76</v>
      </c>
      <c r="G161" s="248">
        <v>3073.99</v>
      </c>
      <c r="H161" s="94">
        <f t="shared" si="6"/>
        <v>1.0280488866522084E-3</v>
      </c>
      <c r="I161" s="95">
        <f t="shared" si="5"/>
        <v>0.93818303206659959</v>
      </c>
    </row>
    <row r="162" spans="1:9" ht="37.5" x14ac:dyDescent="0.35">
      <c r="A162" s="91" t="s">
        <v>747</v>
      </c>
      <c r="B162" s="92" t="s">
        <v>214</v>
      </c>
      <c r="C162" s="92" t="s">
        <v>748</v>
      </c>
      <c r="D162" s="93" t="s">
        <v>226</v>
      </c>
      <c r="E162" s="249">
        <v>1</v>
      </c>
      <c r="F162" s="248">
        <v>3058.3</v>
      </c>
      <c r="G162" s="248">
        <v>3058.3</v>
      </c>
      <c r="H162" s="94">
        <f t="shared" si="6"/>
        <v>1.022801606397044E-3</v>
      </c>
      <c r="I162" s="95">
        <f t="shared" si="5"/>
        <v>0.93920583367299659</v>
      </c>
    </row>
    <row r="163" spans="1:9" ht="37.5" x14ac:dyDescent="0.35">
      <c r="A163" s="91">
        <v>89987</v>
      </c>
      <c r="B163" s="92" t="s">
        <v>200</v>
      </c>
      <c r="C163" s="92" t="s">
        <v>827</v>
      </c>
      <c r="D163" s="93" t="s">
        <v>226</v>
      </c>
      <c r="E163" s="249">
        <v>25</v>
      </c>
      <c r="F163" s="248">
        <v>122.28</v>
      </c>
      <c r="G163" s="248">
        <v>3057</v>
      </c>
      <c r="H163" s="94">
        <f t="shared" si="6"/>
        <v>1.022366841302607E-3</v>
      </c>
      <c r="I163" s="95">
        <f t="shared" si="5"/>
        <v>0.94022820051429923</v>
      </c>
    </row>
    <row r="164" spans="1:9" ht="25" x14ac:dyDescent="0.35">
      <c r="A164" s="91" t="s">
        <v>1303</v>
      </c>
      <c r="B164" s="92" t="s">
        <v>214</v>
      </c>
      <c r="C164" s="92" t="s">
        <v>1304</v>
      </c>
      <c r="D164" s="93" t="s">
        <v>226</v>
      </c>
      <c r="E164" s="249">
        <v>87</v>
      </c>
      <c r="F164" s="248">
        <v>34.380000000000003</v>
      </c>
      <c r="G164" s="248">
        <v>2991.06</v>
      </c>
      <c r="H164" s="94">
        <f t="shared" si="6"/>
        <v>1.000314217974019E-3</v>
      </c>
      <c r="I164" s="95">
        <f t="shared" si="5"/>
        <v>0.9412285147322732</v>
      </c>
    </row>
    <row r="165" spans="1:9" ht="37.5" x14ac:dyDescent="0.35">
      <c r="A165" s="91">
        <v>86901</v>
      </c>
      <c r="B165" s="92" t="s">
        <v>200</v>
      </c>
      <c r="C165" s="92" t="s">
        <v>740</v>
      </c>
      <c r="D165" s="93" t="s">
        <v>226</v>
      </c>
      <c r="E165" s="249">
        <v>14</v>
      </c>
      <c r="F165" s="248">
        <v>207.2</v>
      </c>
      <c r="G165" s="248">
        <v>2900.8</v>
      </c>
      <c r="H165" s="94">
        <f t="shared" si="6"/>
        <v>9.7012814303258188E-4</v>
      </c>
      <c r="I165" s="95">
        <f t="shared" si="5"/>
        <v>0.94219864287530575</v>
      </c>
    </row>
    <row r="166" spans="1:9" ht="37.5" x14ac:dyDescent="0.35">
      <c r="A166" s="91">
        <v>91930</v>
      </c>
      <c r="B166" s="92" t="s">
        <v>200</v>
      </c>
      <c r="C166" s="92" t="s">
        <v>1181</v>
      </c>
      <c r="D166" s="93" t="s">
        <v>208</v>
      </c>
      <c r="E166" s="249">
        <v>213.1</v>
      </c>
      <c r="F166" s="248">
        <v>13.44</v>
      </c>
      <c r="G166" s="248">
        <v>2864.06</v>
      </c>
      <c r="H166" s="94">
        <f t="shared" si="6"/>
        <v>9.5784101259442091E-4</v>
      </c>
      <c r="I166" s="95">
        <f t="shared" si="5"/>
        <v>0.94315648388790019</v>
      </c>
    </row>
    <row r="167" spans="1:9" x14ac:dyDescent="0.35">
      <c r="A167" s="91" t="s">
        <v>759</v>
      </c>
      <c r="B167" s="92" t="s">
        <v>214</v>
      </c>
      <c r="C167" s="92" t="s">
        <v>760</v>
      </c>
      <c r="D167" s="93" t="s">
        <v>226</v>
      </c>
      <c r="E167" s="249">
        <v>3</v>
      </c>
      <c r="F167" s="248">
        <v>948.35</v>
      </c>
      <c r="G167" s="248">
        <v>2845.05</v>
      </c>
      <c r="H167" s="94">
        <f t="shared" si="6"/>
        <v>9.514834091750024E-4</v>
      </c>
      <c r="I167" s="95">
        <f t="shared" si="5"/>
        <v>0.94410796729707513</v>
      </c>
    </row>
    <row r="168" spans="1:9" ht="25" x14ac:dyDescent="0.35">
      <c r="A168" s="91">
        <v>96374</v>
      </c>
      <c r="B168" s="92" t="s">
        <v>200</v>
      </c>
      <c r="C168" s="92" t="s">
        <v>514</v>
      </c>
      <c r="D168" s="93" t="s">
        <v>208</v>
      </c>
      <c r="E168" s="249">
        <v>77.94</v>
      </c>
      <c r="F168" s="248">
        <v>35.15</v>
      </c>
      <c r="G168" s="248">
        <v>2739.59</v>
      </c>
      <c r="H168" s="94">
        <f t="shared" si="6"/>
        <v>9.1621392697553467E-4</v>
      </c>
      <c r="I168" s="95">
        <f t="shared" si="5"/>
        <v>0.94502418122405063</v>
      </c>
    </row>
    <row r="169" spans="1:9" ht="25" x14ac:dyDescent="0.35">
      <c r="A169" s="91">
        <v>93660</v>
      </c>
      <c r="B169" s="92" t="s">
        <v>200</v>
      </c>
      <c r="C169" s="92" t="s">
        <v>1247</v>
      </c>
      <c r="D169" s="93" t="s">
        <v>226</v>
      </c>
      <c r="E169" s="249">
        <v>41</v>
      </c>
      <c r="F169" s="248">
        <v>66.61</v>
      </c>
      <c r="G169" s="248">
        <v>2731.01</v>
      </c>
      <c r="H169" s="94">
        <f t="shared" si="6"/>
        <v>9.1334447735225155E-4</v>
      </c>
      <c r="I169" s="95">
        <f t="shared" si="5"/>
        <v>0.94593752570140288</v>
      </c>
    </row>
    <row r="170" spans="1:9" ht="37.5" x14ac:dyDescent="0.35">
      <c r="A170" s="91">
        <v>104063</v>
      </c>
      <c r="B170" s="92" t="s">
        <v>200</v>
      </c>
      <c r="C170" s="92" t="s">
        <v>944</v>
      </c>
      <c r="D170" s="93" t="s">
        <v>226</v>
      </c>
      <c r="E170" s="249">
        <v>34</v>
      </c>
      <c r="F170" s="248">
        <v>77.89</v>
      </c>
      <c r="G170" s="248">
        <v>2648.26</v>
      </c>
      <c r="H170" s="94">
        <f t="shared" si="6"/>
        <v>8.8567000691790719E-4</v>
      </c>
      <c r="I170" s="95">
        <f t="shared" si="5"/>
        <v>0.94682319570832074</v>
      </c>
    </row>
    <row r="171" spans="1:9" ht="25" x14ac:dyDescent="0.35">
      <c r="A171" s="91" t="s">
        <v>1444</v>
      </c>
      <c r="B171" s="92" t="s">
        <v>214</v>
      </c>
      <c r="C171" s="92" t="s">
        <v>1445</v>
      </c>
      <c r="D171" s="93" t="s">
        <v>208</v>
      </c>
      <c r="E171" s="249">
        <v>122</v>
      </c>
      <c r="F171" s="248">
        <v>21.7</v>
      </c>
      <c r="G171" s="248">
        <v>2647.4</v>
      </c>
      <c r="H171" s="94">
        <f t="shared" si="6"/>
        <v>8.8538239308620279E-4</v>
      </c>
      <c r="I171" s="95">
        <f t="shared" si="5"/>
        <v>0.94770857810140696</v>
      </c>
    </row>
    <row r="172" spans="1:9" ht="75" x14ac:dyDescent="0.35">
      <c r="A172" s="91" t="s">
        <v>595</v>
      </c>
      <c r="B172" s="92" t="s">
        <v>214</v>
      </c>
      <c r="C172" s="92" t="s">
        <v>596</v>
      </c>
      <c r="D172" s="93" t="s">
        <v>205</v>
      </c>
      <c r="E172" s="249">
        <v>3.15</v>
      </c>
      <c r="F172" s="248">
        <v>838.49</v>
      </c>
      <c r="G172" s="248">
        <v>2641.24</v>
      </c>
      <c r="H172" s="94">
        <f t="shared" si="6"/>
        <v>8.8332227540794815E-4</v>
      </c>
      <c r="I172" s="95">
        <f t="shared" si="5"/>
        <v>0.94859190037681496</v>
      </c>
    </row>
    <row r="173" spans="1:9" ht="37.5" x14ac:dyDescent="0.35">
      <c r="A173" s="91">
        <v>102219</v>
      </c>
      <c r="B173" s="92" t="s">
        <v>200</v>
      </c>
      <c r="C173" s="92" t="s">
        <v>705</v>
      </c>
      <c r="D173" s="93" t="s">
        <v>205</v>
      </c>
      <c r="E173" s="249">
        <v>106.81</v>
      </c>
      <c r="F173" s="248">
        <v>24.5</v>
      </c>
      <c r="G173" s="248">
        <v>2616.84</v>
      </c>
      <c r="H173" s="94">
        <f t="shared" si="6"/>
        <v>8.7516206902005711E-4</v>
      </c>
      <c r="I173" s="95">
        <f t="shared" si="5"/>
        <v>0.94946706244583501</v>
      </c>
    </row>
    <row r="174" spans="1:9" ht="50" x14ac:dyDescent="0.35">
      <c r="A174" s="91">
        <v>101509</v>
      </c>
      <c r="B174" s="92" t="s">
        <v>200</v>
      </c>
      <c r="C174" s="92" t="s">
        <v>342</v>
      </c>
      <c r="D174" s="93" t="s">
        <v>226</v>
      </c>
      <c r="E174" s="249">
        <v>1</v>
      </c>
      <c r="F174" s="248">
        <v>2609.2399999999998</v>
      </c>
      <c r="G174" s="248">
        <v>2609.2399999999998</v>
      </c>
      <c r="H174" s="94">
        <f t="shared" si="6"/>
        <v>8.7262036539104159E-4</v>
      </c>
      <c r="I174" s="95">
        <f t="shared" si="5"/>
        <v>0.95033968281122605</v>
      </c>
    </row>
    <row r="175" spans="1:9" ht="50" x14ac:dyDescent="0.35">
      <c r="A175" s="91">
        <v>92988</v>
      </c>
      <c r="B175" s="92" t="s">
        <v>200</v>
      </c>
      <c r="C175" s="92" t="s">
        <v>1157</v>
      </c>
      <c r="D175" s="93" t="s">
        <v>208</v>
      </c>
      <c r="E175" s="249">
        <v>32</v>
      </c>
      <c r="F175" s="248">
        <v>79.84</v>
      </c>
      <c r="G175" s="248">
        <v>2554.88</v>
      </c>
      <c r="H175" s="94">
        <f t="shared" si="6"/>
        <v>8.5444049574982166E-4</v>
      </c>
      <c r="I175" s="95">
        <f t="shared" si="5"/>
        <v>0.95119412330697584</v>
      </c>
    </row>
    <row r="176" spans="1:9" ht="50" x14ac:dyDescent="0.35">
      <c r="A176" s="91" t="s">
        <v>768</v>
      </c>
      <c r="B176" s="92" t="s">
        <v>214</v>
      </c>
      <c r="C176" s="92" t="s">
        <v>769</v>
      </c>
      <c r="D176" s="93" t="s">
        <v>226</v>
      </c>
      <c r="E176" s="249">
        <v>5</v>
      </c>
      <c r="F176" s="248">
        <v>507.76</v>
      </c>
      <c r="G176" s="248">
        <v>2538.8000000000002</v>
      </c>
      <c r="H176" s="94">
        <f t="shared" si="6"/>
        <v>8.4906278596632613E-4</v>
      </c>
      <c r="I176" s="95">
        <f t="shared" si="5"/>
        <v>0.95204318609294214</v>
      </c>
    </row>
    <row r="177" spans="1:9" ht="25" x14ac:dyDescent="0.35">
      <c r="A177" s="91" t="s">
        <v>744</v>
      </c>
      <c r="B177" s="92" t="s">
        <v>214</v>
      </c>
      <c r="C177" s="92" t="s">
        <v>745</v>
      </c>
      <c r="D177" s="93" t="s">
        <v>205</v>
      </c>
      <c r="E177" s="249">
        <v>1.48</v>
      </c>
      <c r="F177" s="248">
        <v>1692.29</v>
      </c>
      <c r="G177" s="248">
        <v>2504.58</v>
      </c>
      <c r="H177" s="94">
        <f t="shared" si="6"/>
        <v>8.3761843094199654E-4</v>
      </c>
      <c r="I177" s="95">
        <f t="shared" si="5"/>
        <v>0.95288080452388413</v>
      </c>
    </row>
    <row r="178" spans="1:9" ht="37.5" x14ac:dyDescent="0.35">
      <c r="A178" s="91">
        <v>92003</v>
      </c>
      <c r="B178" s="92" t="s">
        <v>200</v>
      </c>
      <c r="C178" s="92" t="s">
        <v>1226</v>
      </c>
      <c r="D178" s="93" t="s">
        <v>226</v>
      </c>
      <c r="E178" s="249">
        <v>42</v>
      </c>
      <c r="F178" s="248">
        <v>59.52</v>
      </c>
      <c r="G178" s="248">
        <v>2499.84</v>
      </c>
      <c r="H178" s="94">
        <f t="shared" si="6"/>
        <v>8.3603321052074236E-4</v>
      </c>
      <c r="I178" s="95">
        <f t="shared" si="5"/>
        <v>0.95371683773440485</v>
      </c>
    </row>
    <row r="179" spans="1:9" ht="25" x14ac:dyDescent="0.35">
      <c r="A179" s="91" t="s">
        <v>1279</v>
      </c>
      <c r="B179" s="92" t="s">
        <v>214</v>
      </c>
      <c r="C179" s="92" t="s">
        <v>1280</v>
      </c>
      <c r="D179" s="93" t="s">
        <v>226</v>
      </c>
      <c r="E179" s="249">
        <v>18</v>
      </c>
      <c r="F179" s="248">
        <v>137.74</v>
      </c>
      <c r="G179" s="248">
        <v>2479.3200000000002</v>
      </c>
      <c r="H179" s="94">
        <f t="shared" si="6"/>
        <v>8.2917061072240099E-4</v>
      </c>
      <c r="I179" s="95">
        <f t="shared" si="5"/>
        <v>0.95454600834512726</v>
      </c>
    </row>
    <row r="180" spans="1:9" ht="37.5" x14ac:dyDescent="0.35">
      <c r="A180" s="91">
        <v>92772</v>
      </c>
      <c r="B180" s="92" t="s">
        <v>200</v>
      </c>
      <c r="C180" s="92" t="s">
        <v>465</v>
      </c>
      <c r="D180" s="93" t="s">
        <v>264</v>
      </c>
      <c r="E180" s="249">
        <v>252.4</v>
      </c>
      <c r="F180" s="248">
        <v>9.7899999999999991</v>
      </c>
      <c r="G180" s="248">
        <v>2470.9899999999998</v>
      </c>
      <c r="H180" s="94">
        <f t="shared" si="6"/>
        <v>8.2638476977112487E-4</v>
      </c>
      <c r="I180" s="95">
        <f t="shared" si="5"/>
        <v>0.95537239311489841</v>
      </c>
    </row>
    <row r="181" spans="1:9" ht="37.5" x14ac:dyDescent="0.35">
      <c r="A181" s="91">
        <v>104921</v>
      </c>
      <c r="B181" s="92" t="s">
        <v>200</v>
      </c>
      <c r="C181" s="92" t="s">
        <v>395</v>
      </c>
      <c r="D181" s="93" t="s">
        <v>264</v>
      </c>
      <c r="E181" s="249">
        <v>207.1</v>
      </c>
      <c r="F181" s="248">
        <v>11.65</v>
      </c>
      <c r="G181" s="248">
        <v>2412.71</v>
      </c>
      <c r="H181" s="94">
        <f t="shared" si="6"/>
        <v>8.0689391615283387E-4</v>
      </c>
      <c r="I181" s="95">
        <f t="shared" si="5"/>
        <v>0.95617928703105126</v>
      </c>
    </row>
    <row r="182" spans="1:9" ht="25" x14ac:dyDescent="0.35">
      <c r="A182" s="91" t="s">
        <v>1186</v>
      </c>
      <c r="B182" s="92" t="s">
        <v>214</v>
      </c>
      <c r="C182" s="92" t="s">
        <v>1187</v>
      </c>
      <c r="D182" s="93" t="s">
        <v>226</v>
      </c>
      <c r="E182" s="249">
        <v>9</v>
      </c>
      <c r="F182" s="248">
        <v>267.94</v>
      </c>
      <c r="G182" s="248">
        <v>2411.46</v>
      </c>
      <c r="H182" s="94">
        <f t="shared" si="6"/>
        <v>8.064758727927985E-4</v>
      </c>
      <c r="I182" s="95">
        <f t="shared" si="5"/>
        <v>0.95698576290384407</v>
      </c>
    </row>
    <row r="183" spans="1:9" ht="25" x14ac:dyDescent="0.35">
      <c r="A183" s="91" t="s">
        <v>762</v>
      </c>
      <c r="B183" s="92" t="s">
        <v>214</v>
      </c>
      <c r="C183" s="92" t="s">
        <v>763</v>
      </c>
      <c r="D183" s="93" t="s">
        <v>226</v>
      </c>
      <c r="E183" s="249">
        <v>6</v>
      </c>
      <c r="F183" s="248">
        <v>397.79</v>
      </c>
      <c r="G183" s="248">
        <v>2386.7399999999998</v>
      </c>
      <c r="H183" s="94">
        <f t="shared" si="6"/>
        <v>7.9820864730473803E-4</v>
      </c>
      <c r="I183" s="95">
        <f t="shared" si="5"/>
        <v>0.95778397155114881</v>
      </c>
    </row>
    <row r="184" spans="1:9" ht="50" x14ac:dyDescent="0.35">
      <c r="A184" s="91">
        <v>101881</v>
      </c>
      <c r="B184" s="92" t="s">
        <v>200</v>
      </c>
      <c r="C184" s="92" t="s">
        <v>1359</v>
      </c>
      <c r="D184" s="93" t="s">
        <v>226</v>
      </c>
      <c r="E184" s="249">
        <v>2</v>
      </c>
      <c r="F184" s="248">
        <v>1171.26</v>
      </c>
      <c r="G184" s="248">
        <v>2342.52</v>
      </c>
      <c r="H184" s="94">
        <f t="shared" si="6"/>
        <v>7.8341994540012531E-4</v>
      </c>
      <c r="I184" s="95">
        <f t="shared" si="5"/>
        <v>0.9585673914965489</v>
      </c>
    </row>
    <row r="185" spans="1:9" ht="37.5" x14ac:dyDescent="0.35">
      <c r="A185" s="91">
        <v>89357</v>
      </c>
      <c r="B185" s="92" t="s">
        <v>200</v>
      </c>
      <c r="C185" s="92" t="s">
        <v>875</v>
      </c>
      <c r="D185" s="93" t="s">
        <v>208</v>
      </c>
      <c r="E185" s="249">
        <v>52.56</v>
      </c>
      <c r="F185" s="248">
        <v>44.1</v>
      </c>
      <c r="G185" s="248">
        <v>2317.89</v>
      </c>
      <c r="H185" s="94">
        <f t="shared" si="6"/>
        <v>7.7518281903398746E-4</v>
      </c>
      <c r="I185" s="95">
        <f t="shared" si="5"/>
        <v>0.9593425743155829</v>
      </c>
    </row>
    <row r="186" spans="1:9" ht="37.5" x14ac:dyDescent="0.35">
      <c r="A186" s="91">
        <v>86900</v>
      </c>
      <c r="B186" s="92" t="s">
        <v>200</v>
      </c>
      <c r="C186" s="92" t="s">
        <v>751</v>
      </c>
      <c r="D186" s="93" t="s">
        <v>226</v>
      </c>
      <c r="E186" s="249">
        <v>10</v>
      </c>
      <c r="F186" s="248">
        <v>225.7</v>
      </c>
      <c r="G186" s="248">
        <v>2257</v>
      </c>
      <c r="H186" s="94">
        <f t="shared" si="6"/>
        <v>7.5481909087994246E-4</v>
      </c>
      <c r="I186" s="95">
        <f t="shared" si="5"/>
        <v>0.96009739340646283</v>
      </c>
    </row>
    <row r="187" spans="1:9" x14ac:dyDescent="0.35">
      <c r="A187" s="91" t="s">
        <v>1204</v>
      </c>
      <c r="B187" s="92" t="s">
        <v>214</v>
      </c>
      <c r="C187" s="92" t="s">
        <v>1205</v>
      </c>
      <c r="D187" s="93" t="s">
        <v>226</v>
      </c>
      <c r="E187" s="249">
        <v>170</v>
      </c>
      <c r="F187" s="248">
        <v>12.83</v>
      </c>
      <c r="G187" s="248">
        <v>2181.1</v>
      </c>
      <c r="H187" s="94">
        <f t="shared" si="6"/>
        <v>7.2943549805859216E-4</v>
      </c>
      <c r="I187" s="95">
        <f t="shared" si="5"/>
        <v>0.96082682890452142</v>
      </c>
    </row>
    <row r="188" spans="1:9" ht="37.5" x14ac:dyDescent="0.35">
      <c r="A188" s="91" t="s">
        <v>1381</v>
      </c>
      <c r="B188" s="92" t="s">
        <v>214</v>
      </c>
      <c r="C188" s="92" t="s">
        <v>1382</v>
      </c>
      <c r="D188" s="93" t="s">
        <v>226</v>
      </c>
      <c r="E188" s="249">
        <v>21</v>
      </c>
      <c r="F188" s="248">
        <v>103.52</v>
      </c>
      <c r="G188" s="248">
        <v>2173.92</v>
      </c>
      <c r="H188" s="94">
        <f t="shared" si="6"/>
        <v>7.2703425699854874E-4</v>
      </c>
      <c r="I188" s="95">
        <f t="shared" si="5"/>
        <v>0.96155386316151992</v>
      </c>
    </row>
    <row r="189" spans="1:9" ht="37.5" x14ac:dyDescent="0.35">
      <c r="A189" s="91">
        <v>100868</v>
      </c>
      <c r="B189" s="92" t="s">
        <v>200</v>
      </c>
      <c r="C189" s="92" t="s">
        <v>775</v>
      </c>
      <c r="D189" s="93" t="s">
        <v>226</v>
      </c>
      <c r="E189" s="249">
        <v>5</v>
      </c>
      <c r="F189" s="248">
        <v>433.18</v>
      </c>
      <c r="G189" s="248">
        <v>2165.9</v>
      </c>
      <c r="H189" s="94">
        <f t="shared" si="6"/>
        <v>7.2435209080056156E-4</v>
      </c>
      <c r="I189" s="95">
        <f t="shared" si="5"/>
        <v>0.96227821525232049</v>
      </c>
    </row>
    <row r="190" spans="1:9" ht="37.5" x14ac:dyDescent="0.35">
      <c r="A190" s="91">
        <v>97103</v>
      </c>
      <c r="B190" s="92" t="s">
        <v>200</v>
      </c>
      <c r="C190" s="92" t="s">
        <v>480</v>
      </c>
      <c r="D190" s="93" t="s">
        <v>205</v>
      </c>
      <c r="E190" s="249">
        <v>6.25</v>
      </c>
      <c r="F190" s="248">
        <v>341.54</v>
      </c>
      <c r="G190" s="248">
        <v>2134.62</v>
      </c>
      <c r="H190" s="94">
        <f t="shared" si="6"/>
        <v>7.1389097375903533E-4</v>
      </c>
      <c r="I190" s="95">
        <f t="shared" si="5"/>
        <v>0.96299210622607956</v>
      </c>
    </row>
    <row r="191" spans="1:9" ht="25" x14ac:dyDescent="0.35">
      <c r="A191" s="91">
        <v>91937</v>
      </c>
      <c r="B191" s="92" t="s">
        <v>200</v>
      </c>
      <c r="C191" s="92" t="s">
        <v>1130</v>
      </c>
      <c r="D191" s="93" t="s">
        <v>226</v>
      </c>
      <c r="E191" s="249">
        <v>95</v>
      </c>
      <c r="F191" s="248">
        <v>21.1</v>
      </c>
      <c r="G191" s="248">
        <v>2004.5</v>
      </c>
      <c r="H191" s="94">
        <f t="shared" si="6"/>
        <v>6.7037433215278895E-4</v>
      </c>
      <c r="I191" s="95">
        <f t="shared" si="5"/>
        <v>0.96366248055823234</v>
      </c>
    </row>
    <row r="192" spans="1:9" ht="37.5" x14ac:dyDescent="0.35">
      <c r="A192" s="91" t="s">
        <v>1070</v>
      </c>
      <c r="B192" s="92" t="s">
        <v>214</v>
      </c>
      <c r="C192" s="92" t="s">
        <v>1071</v>
      </c>
      <c r="D192" s="93" t="s">
        <v>208</v>
      </c>
      <c r="E192" s="249">
        <v>10.62</v>
      </c>
      <c r="F192" s="248">
        <v>188.69</v>
      </c>
      <c r="G192" s="248">
        <v>2003.88</v>
      </c>
      <c r="H192" s="94">
        <f t="shared" si="6"/>
        <v>6.701669826462114E-4</v>
      </c>
      <c r="I192" s="95">
        <f t="shared" si="5"/>
        <v>0.96433264754087855</v>
      </c>
    </row>
    <row r="193" spans="1:9" ht="37.5" x14ac:dyDescent="0.35">
      <c r="A193" s="91">
        <v>100858</v>
      </c>
      <c r="B193" s="92" t="s">
        <v>200</v>
      </c>
      <c r="C193" s="92" t="s">
        <v>734</v>
      </c>
      <c r="D193" s="93" t="s">
        <v>226</v>
      </c>
      <c r="E193" s="249">
        <v>2</v>
      </c>
      <c r="F193" s="248">
        <v>995.41</v>
      </c>
      <c r="G193" s="248">
        <v>1990.82</v>
      </c>
      <c r="H193" s="94">
        <f t="shared" si="6"/>
        <v>6.6579926562056137E-4</v>
      </c>
      <c r="I193" s="95">
        <f t="shared" si="5"/>
        <v>0.96499844680649915</v>
      </c>
    </row>
    <row r="194" spans="1:9" ht="37.5" x14ac:dyDescent="0.35">
      <c r="A194" s="91">
        <v>93012</v>
      </c>
      <c r="B194" s="92" t="s">
        <v>200</v>
      </c>
      <c r="C194" s="92" t="s">
        <v>1334</v>
      </c>
      <c r="D194" s="93" t="s">
        <v>208</v>
      </c>
      <c r="E194" s="249">
        <v>22.8</v>
      </c>
      <c r="F194" s="248">
        <v>87.21</v>
      </c>
      <c r="G194" s="248">
        <v>1988.38</v>
      </c>
      <c r="H194" s="94">
        <f t="shared" si="6"/>
        <v>6.6498324498177235E-4</v>
      </c>
      <c r="I194" s="95">
        <f t="shared" si="5"/>
        <v>0.96566343005148092</v>
      </c>
    </row>
    <row r="195" spans="1:9" ht="50" x14ac:dyDescent="0.35">
      <c r="A195" s="91">
        <v>89669</v>
      </c>
      <c r="B195" s="92" t="s">
        <v>200</v>
      </c>
      <c r="C195" s="92" t="s">
        <v>1064</v>
      </c>
      <c r="D195" s="93" t="s">
        <v>226</v>
      </c>
      <c r="E195" s="249">
        <v>50</v>
      </c>
      <c r="F195" s="248">
        <v>39.6</v>
      </c>
      <c r="G195" s="248">
        <v>1980</v>
      </c>
      <c r="H195" s="94">
        <f t="shared" si="6"/>
        <v>6.621806822960949E-4</v>
      </c>
      <c r="I195" s="95">
        <f t="shared" si="5"/>
        <v>0.96632561073377699</v>
      </c>
    </row>
    <row r="196" spans="1:9" ht="25" x14ac:dyDescent="0.35">
      <c r="A196" s="91" t="s">
        <v>771</v>
      </c>
      <c r="B196" s="92" t="s">
        <v>214</v>
      </c>
      <c r="C196" s="92" t="s">
        <v>772</v>
      </c>
      <c r="D196" s="93" t="s">
        <v>226</v>
      </c>
      <c r="E196" s="249">
        <v>2</v>
      </c>
      <c r="F196" s="248">
        <v>988.78</v>
      </c>
      <c r="G196" s="248">
        <v>1977.56</v>
      </c>
      <c r="H196" s="94">
        <f t="shared" si="6"/>
        <v>6.6136466165730567E-4</v>
      </c>
      <c r="I196" s="95">
        <f t="shared" si="5"/>
        <v>0.96698697539543432</v>
      </c>
    </row>
    <row r="197" spans="1:9" ht="25" x14ac:dyDescent="0.35">
      <c r="A197" s="91">
        <v>13764</v>
      </c>
      <c r="B197" s="92" t="s">
        <v>1803</v>
      </c>
      <c r="C197" s="92" t="s">
        <v>2656</v>
      </c>
      <c r="D197" s="93" t="s">
        <v>205</v>
      </c>
      <c r="E197" s="249">
        <v>2</v>
      </c>
      <c r="F197" s="248">
        <v>970.94</v>
      </c>
      <c r="G197" s="248">
        <v>1941.88</v>
      </c>
      <c r="H197" s="94">
        <f t="shared" si="6"/>
        <v>6.4943203198845488E-4</v>
      </c>
      <c r="I197" s="95">
        <f t="shared" si="5"/>
        <v>0.96763640742742274</v>
      </c>
    </row>
    <row r="198" spans="1:9" ht="25" x14ac:dyDescent="0.35">
      <c r="A198" s="91" t="s">
        <v>1462</v>
      </c>
      <c r="B198" s="92" t="s">
        <v>214</v>
      </c>
      <c r="C198" s="92" t="s">
        <v>1463</v>
      </c>
      <c r="D198" s="93" t="s">
        <v>226</v>
      </c>
      <c r="E198" s="249">
        <v>24</v>
      </c>
      <c r="F198" s="248">
        <v>80.73</v>
      </c>
      <c r="G198" s="248">
        <v>1937.52</v>
      </c>
      <c r="H198" s="94">
        <f t="shared" si="6"/>
        <v>6.4797389674865139E-4</v>
      </c>
      <c r="I198" s="95">
        <f t="shared" si="5"/>
        <v>0.96828438132417138</v>
      </c>
    </row>
    <row r="199" spans="1:9" ht="25" x14ac:dyDescent="0.35">
      <c r="A199" s="91" t="s">
        <v>1343</v>
      </c>
      <c r="B199" s="92" t="s">
        <v>214</v>
      </c>
      <c r="C199" s="92" t="s">
        <v>1344</v>
      </c>
      <c r="D199" s="93" t="s">
        <v>226</v>
      </c>
      <c r="E199" s="249">
        <v>102</v>
      </c>
      <c r="F199" s="248">
        <v>18.760000000000002</v>
      </c>
      <c r="G199" s="248">
        <v>1913.52</v>
      </c>
      <c r="H199" s="94">
        <f t="shared" si="6"/>
        <v>6.3994746423597147E-4</v>
      </c>
      <c r="I199" s="95">
        <f t="shared" si="5"/>
        <v>0.9689243287884074</v>
      </c>
    </row>
    <row r="200" spans="1:9" ht="37.5" x14ac:dyDescent="0.35">
      <c r="A200" s="91" t="s">
        <v>1387</v>
      </c>
      <c r="B200" s="92" t="s">
        <v>214</v>
      </c>
      <c r="C200" s="92" t="s">
        <v>1388</v>
      </c>
      <c r="D200" s="93" t="s">
        <v>226</v>
      </c>
      <c r="E200" s="249">
        <v>7</v>
      </c>
      <c r="F200" s="248">
        <v>272.29000000000002</v>
      </c>
      <c r="G200" s="248">
        <v>1906.03</v>
      </c>
      <c r="H200" s="94">
        <f t="shared" si="6"/>
        <v>6.3744254842263922E-4</v>
      </c>
      <c r="I200" s="95">
        <f t="shared" si="5"/>
        <v>0.96956177133683008</v>
      </c>
    </row>
    <row r="201" spans="1:9" ht="37.5" x14ac:dyDescent="0.35">
      <c r="A201" s="91">
        <v>92769</v>
      </c>
      <c r="B201" s="92" t="s">
        <v>200</v>
      </c>
      <c r="C201" s="92" t="s">
        <v>456</v>
      </c>
      <c r="D201" s="93" t="s">
        <v>264</v>
      </c>
      <c r="E201" s="249">
        <v>128.4</v>
      </c>
      <c r="F201" s="248">
        <v>14.83</v>
      </c>
      <c r="G201" s="248">
        <v>1904.17</v>
      </c>
      <c r="H201" s="94">
        <f t="shared" si="6"/>
        <v>6.3682049990290658E-4</v>
      </c>
      <c r="I201" s="95">
        <f t="shared" si="5"/>
        <v>0.97019859183673296</v>
      </c>
    </row>
    <row r="202" spans="1:9" x14ac:dyDescent="0.35">
      <c r="A202" s="91" t="s">
        <v>1309</v>
      </c>
      <c r="B202" s="92" t="s">
        <v>214</v>
      </c>
      <c r="C202" s="92" t="s">
        <v>1310</v>
      </c>
      <c r="D202" s="93" t="s">
        <v>226</v>
      </c>
      <c r="E202" s="249">
        <v>96</v>
      </c>
      <c r="F202" s="248">
        <v>18.84</v>
      </c>
      <c r="G202" s="248">
        <v>1808.64</v>
      </c>
      <c r="H202" s="94">
        <f t="shared" si="6"/>
        <v>6.0487195415556011E-4</v>
      </c>
      <c r="I202" s="95">
        <f t="shared" si="5"/>
        <v>0.97080346379088855</v>
      </c>
    </row>
    <row r="203" spans="1:9" ht="25" x14ac:dyDescent="0.35">
      <c r="A203" s="91">
        <v>96986</v>
      </c>
      <c r="B203" s="92" t="s">
        <v>200</v>
      </c>
      <c r="C203" s="92" t="s">
        <v>1400</v>
      </c>
      <c r="D203" s="93" t="s">
        <v>226</v>
      </c>
      <c r="E203" s="249">
        <v>11</v>
      </c>
      <c r="F203" s="248">
        <v>160.66999999999999</v>
      </c>
      <c r="G203" s="248">
        <v>1767.37</v>
      </c>
      <c r="H203" s="94">
        <f t="shared" si="6"/>
        <v>5.910698345806309E-4</v>
      </c>
      <c r="I203" s="95">
        <f t="shared" ref="I203:I266" si="7">H203+I202</f>
        <v>0.97139453362546924</v>
      </c>
    </row>
    <row r="204" spans="1:9" ht="25" x14ac:dyDescent="0.35">
      <c r="A204" s="91" t="s">
        <v>1285</v>
      </c>
      <c r="B204" s="92" t="s">
        <v>214</v>
      </c>
      <c r="C204" s="92" t="s">
        <v>1286</v>
      </c>
      <c r="D204" s="93" t="s">
        <v>226</v>
      </c>
      <c r="E204" s="249">
        <v>8</v>
      </c>
      <c r="F204" s="248">
        <v>220.2</v>
      </c>
      <c r="G204" s="248">
        <v>1761.6</v>
      </c>
      <c r="H204" s="94">
        <f t="shared" si="6"/>
        <v>5.8914014643070744E-4</v>
      </c>
      <c r="I204" s="95">
        <f t="shared" si="7"/>
        <v>0.97198367377189998</v>
      </c>
    </row>
    <row r="205" spans="1:9" ht="37.5" x14ac:dyDescent="0.35">
      <c r="A205" s="91">
        <v>92002</v>
      </c>
      <c r="B205" s="92" t="s">
        <v>200</v>
      </c>
      <c r="C205" s="92" t="s">
        <v>1223</v>
      </c>
      <c r="D205" s="93" t="s">
        <v>226</v>
      </c>
      <c r="E205" s="249">
        <v>31</v>
      </c>
      <c r="F205" s="248">
        <v>55.87</v>
      </c>
      <c r="G205" s="248">
        <v>1731.97</v>
      </c>
      <c r="H205" s="94">
        <f t="shared" si="6"/>
        <v>5.7923084662442803E-4</v>
      </c>
      <c r="I205" s="95">
        <f t="shared" si="7"/>
        <v>0.97256290461852446</v>
      </c>
    </row>
    <row r="206" spans="1:9" ht="50" x14ac:dyDescent="0.35">
      <c r="A206" s="91">
        <v>90460</v>
      </c>
      <c r="B206" s="92" t="s">
        <v>200</v>
      </c>
      <c r="C206" s="92" t="s">
        <v>1472</v>
      </c>
      <c r="D206" s="93" t="s">
        <v>208</v>
      </c>
      <c r="E206" s="249">
        <v>46</v>
      </c>
      <c r="F206" s="248">
        <v>35.380000000000003</v>
      </c>
      <c r="G206" s="248">
        <v>1627.48</v>
      </c>
      <c r="H206" s="94">
        <f t="shared" si="6"/>
        <v>5.4428576607234774E-4</v>
      </c>
      <c r="I206" s="95">
        <f t="shared" si="7"/>
        <v>0.97310719038459681</v>
      </c>
    </row>
    <row r="207" spans="1:9" ht="25" x14ac:dyDescent="0.35">
      <c r="A207" s="91" t="s">
        <v>600</v>
      </c>
      <c r="B207" s="92" t="s">
        <v>214</v>
      </c>
      <c r="C207" s="92" t="s">
        <v>601</v>
      </c>
      <c r="D207" s="93" t="s">
        <v>226</v>
      </c>
      <c r="E207" s="249">
        <v>4</v>
      </c>
      <c r="F207" s="248">
        <v>402.86</v>
      </c>
      <c r="G207" s="248">
        <v>1611.44</v>
      </c>
      <c r="H207" s="94">
        <f t="shared" si="6"/>
        <v>5.3892143367637328E-4</v>
      </c>
      <c r="I207" s="95">
        <f t="shared" si="7"/>
        <v>0.97364611181827321</v>
      </c>
    </row>
    <row r="208" spans="1:9" ht="37.5" x14ac:dyDescent="0.35">
      <c r="A208" s="91">
        <v>91995</v>
      </c>
      <c r="B208" s="92" t="s">
        <v>200</v>
      </c>
      <c r="C208" s="92" t="s">
        <v>1235</v>
      </c>
      <c r="D208" s="93" t="s">
        <v>226</v>
      </c>
      <c r="E208" s="249">
        <v>50</v>
      </c>
      <c r="F208" s="248">
        <v>32.07</v>
      </c>
      <c r="G208" s="248">
        <v>1603.5</v>
      </c>
      <c r="H208" s="94">
        <f t="shared" si="6"/>
        <v>5.3626602225342835E-4</v>
      </c>
      <c r="I208" s="95">
        <f t="shared" si="7"/>
        <v>0.97418237784052664</v>
      </c>
    </row>
    <row r="209" spans="1:9" ht="37.5" x14ac:dyDescent="0.35">
      <c r="A209" s="91" t="s">
        <v>1054</v>
      </c>
      <c r="B209" s="92" t="s">
        <v>214</v>
      </c>
      <c r="C209" s="92" t="s">
        <v>1055</v>
      </c>
      <c r="D209" s="93" t="s">
        <v>226</v>
      </c>
      <c r="E209" s="249">
        <v>2</v>
      </c>
      <c r="F209" s="248">
        <v>768.93</v>
      </c>
      <c r="G209" s="248">
        <v>1537.86</v>
      </c>
      <c r="H209" s="94">
        <f t="shared" si="6"/>
        <v>5.1431372933124868E-4</v>
      </c>
      <c r="I209" s="95">
        <f t="shared" si="7"/>
        <v>0.97469669156985783</v>
      </c>
    </row>
    <row r="210" spans="1:9" x14ac:dyDescent="0.35">
      <c r="A210" s="91" t="s">
        <v>1141</v>
      </c>
      <c r="B210" s="92" t="s">
        <v>214</v>
      </c>
      <c r="C210" s="92" t="s">
        <v>1142</v>
      </c>
      <c r="D210" s="93" t="s">
        <v>912</v>
      </c>
      <c r="E210" s="249">
        <v>139</v>
      </c>
      <c r="F210" s="248">
        <v>11.02</v>
      </c>
      <c r="G210" s="248">
        <v>1531.78</v>
      </c>
      <c r="H210" s="94">
        <f t="shared" si="6"/>
        <v>5.122803664280364E-4</v>
      </c>
      <c r="I210" s="95">
        <f t="shared" si="7"/>
        <v>0.97520897193628586</v>
      </c>
    </row>
    <row r="211" spans="1:9" ht="50" x14ac:dyDescent="0.35">
      <c r="A211" s="91">
        <v>89797</v>
      </c>
      <c r="B211" s="92" t="s">
        <v>200</v>
      </c>
      <c r="C211" s="92" t="s">
        <v>977</v>
      </c>
      <c r="D211" s="93" t="s">
        <v>226</v>
      </c>
      <c r="E211" s="249">
        <v>25</v>
      </c>
      <c r="F211" s="248">
        <v>61.23</v>
      </c>
      <c r="G211" s="248">
        <v>1530.75</v>
      </c>
      <c r="H211" s="94">
        <f t="shared" si="6"/>
        <v>5.1193589869936724E-4</v>
      </c>
      <c r="I211" s="95">
        <f t="shared" si="7"/>
        <v>0.97572090783498522</v>
      </c>
    </row>
    <row r="212" spans="1:9" ht="37.5" x14ac:dyDescent="0.35">
      <c r="A212" s="91">
        <v>92771</v>
      </c>
      <c r="B212" s="92" t="s">
        <v>200</v>
      </c>
      <c r="C212" s="92" t="s">
        <v>462</v>
      </c>
      <c r="D212" s="93" t="s">
        <v>264</v>
      </c>
      <c r="E212" s="249">
        <v>126</v>
      </c>
      <c r="F212" s="248">
        <v>11.82</v>
      </c>
      <c r="G212" s="248">
        <v>1489.32</v>
      </c>
      <c r="H212" s="94">
        <f t="shared" si="6"/>
        <v>4.9808026957435354E-4</v>
      </c>
      <c r="I212" s="95">
        <f t="shared" si="7"/>
        <v>0.97621898810455954</v>
      </c>
    </row>
    <row r="213" spans="1:9" ht="25" x14ac:dyDescent="0.35">
      <c r="A213" s="91">
        <v>100705</v>
      </c>
      <c r="B213" s="92" t="s">
        <v>200</v>
      </c>
      <c r="C213" s="92" t="s">
        <v>615</v>
      </c>
      <c r="D213" s="93" t="s">
        <v>226</v>
      </c>
      <c r="E213" s="249">
        <v>15</v>
      </c>
      <c r="F213" s="248">
        <v>96.73</v>
      </c>
      <c r="G213" s="248">
        <v>1450.95</v>
      </c>
      <c r="H213" s="94">
        <f t="shared" si="6"/>
        <v>4.8524801059470651E-4</v>
      </c>
      <c r="I213" s="95">
        <f t="shared" si="7"/>
        <v>0.97670423611515422</v>
      </c>
    </row>
    <row r="214" spans="1:9" ht="25" x14ac:dyDescent="0.35">
      <c r="A214" s="91" t="s">
        <v>1453</v>
      </c>
      <c r="B214" s="92" t="s">
        <v>214</v>
      </c>
      <c r="C214" s="92" t="s">
        <v>1454</v>
      </c>
      <c r="D214" s="93" t="s">
        <v>226</v>
      </c>
      <c r="E214" s="249">
        <v>1</v>
      </c>
      <c r="F214" s="248">
        <v>1432.7</v>
      </c>
      <c r="G214" s="248">
        <v>1432.7</v>
      </c>
      <c r="H214" s="94">
        <f t="shared" si="6"/>
        <v>4.7914457753818945E-4</v>
      </c>
      <c r="I214" s="95">
        <f t="shared" si="7"/>
        <v>0.97718338069269239</v>
      </c>
    </row>
    <row r="215" spans="1:9" ht="50" x14ac:dyDescent="0.35">
      <c r="A215" s="91">
        <v>104328</v>
      </c>
      <c r="B215" s="92" t="s">
        <v>200</v>
      </c>
      <c r="C215" s="92" t="s">
        <v>923</v>
      </c>
      <c r="D215" s="93" t="s">
        <v>226</v>
      </c>
      <c r="E215" s="249">
        <v>17</v>
      </c>
      <c r="F215" s="248">
        <v>83.97</v>
      </c>
      <c r="G215" s="248">
        <v>1427.49</v>
      </c>
      <c r="H215" s="94">
        <f t="shared" si="6"/>
        <v>4.7740217281356184E-4</v>
      </c>
      <c r="I215" s="95">
        <f t="shared" si="7"/>
        <v>0.97766078286550595</v>
      </c>
    </row>
    <row r="216" spans="1:9" ht="25" x14ac:dyDescent="0.35">
      <c r="A216" s="91" t="s">
        <v>1243</v>
      </c>
      <c r="B216" s="92" t="s">
        <v>214</v>
      </c>
      <c r="C216" s="92" t="s">
        <v>1244</v>
      </c>
      <c r="D216" s="93" t="s">
        <v>226</v>
      </c>
      <c r="E216" s="249">
        <v>9</v>
      </c>
      <c r="F216" s="248">
        <v>158</v>
      </c>
      <c r="G216" s="248">
        <v>1422</v>
      </c>
      <c r="H216" s="94">
        <f t="shared" si="6"/>
        <v>4.755661263762863E-4</v>
      </c>
      <c r="I216" s="95">
        <f t="shared" si="7"/>
        <v>0.97813634899188229</v>
      </c>
    </row>
    <row r="217" spans="1:9" x14ac:dyDescent="0.35">
      <c r="A217" s="91" t="s">
        <v>1144</v>
      </c>
      <c r="B217" s="92" t="s">
        <v>214</v>
      </c>
      <c r="C217" s="92" t="s">
        <v>1145</v>
      </c>
      <c r="D217" s="93" t="s">
        <v>226</v>
      </c>
      <c r="E217" s="249">
        <v>87</v>
      </c>
      <c r="F217" s="248">
        <v>16.329999999999998</v>
      </c>
      <c r="G217" s="248">
        <v>1420.71</v>
      </c>
      <c r="H217" s="94">
        <f t="shared" si="6"/>
        <v>4.7513470562872976E-4</v>
      </c>
      <c r="I217" s="95">
        <f t="shared" si="7"/>
        <v>0.97861148369751105</v>
      </c>
    </row>
    <row r="218" spans="1:9" ht="37.5" x14ac:dyDescent="0.35">
      <c r="A218" s="91" t="s">
        <v>1006</v>
      </c>
      <c r="B218" s="92" t="s">
        <v>214</v>
      </c>
      <c r="C218" s="92" t="s">
        <v>1007</v>
      </c>
      <c r="D218" s="93" t="s">
        <v>208</v>
      </c>
      <c r="E218" s="249">
        <v>21</v>
      </c>
      <c r="F218" s="248">
        <v>65.95</v>
      </c>
      <c r="G218" s="248">
        <v>1384.95</v>
      </c>
      <c r="H218" s="94">
        <f t="shared" ref="H218:H281" si="8">G218/$G$380</f>
        <v>4.6317532118483667E-4</v>
      </c>
      <c r="I218" s="95">
        <f t="shared" si="7"/>
        <v>0.97907465901869584</v>
      </c>
    </row>
    <row r="219" spans="1:9" ht="25" x14ac:dyDescent="0.35">
      <c r="A219" s="91">
        <v>98307</v>
      </c>
      <c r="B219" s="92" t="s">
        <v>200</v>
      </c>
      <c r="C219" s="92" t="s">
        <v>1506</v>
      </c>
      <c r="D219" s="93" t="s">
        <v>226</v>
      </c>
      <c r="E219" s="249">
        <v>23</v>
      </c>
      <c r="F219" s="248">
        <v>58.7</v>
      </c>
      <c r="G219" s="248">
        <v>1350.1</v>
      </c>
      <c r="H219" s="94">
        <f t="shared" si="8"/>
        <v>4.5152027230704932E-4</v>
      </c>
      <c r="I219" s="95">
        <f t="shared" si="7"/>
        <v>0.97952617929100294</v>
      </c>
    </row>
    <row r="220" spans="1:9" ht="25" x14ac:dyDescent="0.35">
      <c r="A220" s="91">
        <v>100875</v>
      </c>
      <c r="B220" s="92" t="s">
        <v>200</v>
      </c>
      <c r="C220" s="92" t="s">
        <v>784</v>
      </c>
      <c r="D220" s="93" t="s">
        <v>226</v>
      </c>
      <c r="E220" s="249">
        <v>1</v>
      </c>
      <c r="F220" s="248">
        <v>1334.33</v>
      </c>
      <c r="G220" s="248">
        <v>1334.33</v>
      </c>
      <c r="H220" s="94">
        <f t="shared" si="8"/>
        <v>4.4624623727684251E-4</v>
      </c>
      <c r="I220" s="95">
        <f t="shared" si="7"/>
        <v>0.97997242552827979</v>
      </c>
    </row>
    <row r="221" spans="1:9" x14ac:dyDescent="0.35">
      <c r="A221" s="91" t="s">
        <v>1147</v>
      </c>
      <c r="B221" s="92" t="s">
        <v>214</v>
      </c>
      <c r="C221" s="92" t="s">
        <v>1148</v>
      </c>
      <c r="D221" s="93" t="s">
        <v>226</v>
      </c>
      <c r="E221" s="249">
        <v>600</v>
      </c>
      <c r="F221" s="248">
        <v>2.16</v>
      </c>
      <c r="G221" s="248">
        <v>1296</v>
      </c>
      <c r="H221" s="94">
        <f t="shared" si="8"/>
        <v>4.3342735568471666E-4</v>
      </c>
      <c r="I221" s="95">
        <f t="shared" si="7"/>
        <v>0.98040585288396453</v>
      </c>
    </row>
    <row r="222" spans="1:9" ht="25" x14ac:dyDescent="0.35">
      <c r="A222" s="91">
        <v>104746</v>
      </c>
      <c r="B222" s="92" t="s">
        <v>200</v>
      </c>
      <c r="C222" s="92" t="s">
        <v>1409</v>
      </c>
      <c r="D222" s="93" t="s">
        <v>226</v>
      </c>
      <c r="E222" s="249">
        <v>35</v>
      </c>
      <c r="F222" s="248">
        <v>36.270000000000003</v>
      </c>
      <c r="G222" s="248">
        <v>1269.45</v>
      </c>
      <c r="H222" s="94">
        <f t="shared" si="8"/>
        <v>4.2454811471756446E-4</v>
      </c>
      <c r="I222" s="95">
        <f t="shared" si="7"/>
        <v>0.98083040099868213</v>
      </c>
    </row>
    <row r="223" spans="1:9" ht="37.5" x14ac:dyDescent="0.35">
      <c r="A223" s="91">
        <v>104658</v>
      </c>
      <c r="B223" s="92" t="s">
        <v>200</v>
      </c>
      <c r="C223" s="92" t="s">
        <v>1537</v>
      </c>
      <c r="D223" s="93" t="s">
        <v>205</v>
      </c>
      <c r="E223" s="249">
        <v>6.32</v>
      </c>
      <c r="F223" s="248">
        <v>200.59</v>
      </c>
      <c r="G223" s="248">
        <v>1267.72</v>
      </c>
      <c r="H223" s="94">
        <f t="shared" si="8"/>
        <v>4.2396954270727545E-4</v>
      </c>
      <c r="I223" s="95">
        <f t="shared" si="7"/>
        <v>0.98125437054138942</v>
      </c>
    </row>
    <row r="224" spans="1:9" x14ac:dyDescent="0.35">
      <c r="A224" s="91" t="s">
        <v>1288</v>
      </c>
      <c r="B224" s="92" t="s">
        <v>214</v>
      </c>
      <c r="C224" s="92" t="s">
        <v>1289</v>
      </c>
      <c r="D224" s="93" t="s">
        <v>226</v>
      </c>
      <c r="E224" s="249">
        <v>3</v>
      </c>
      <c r="F224" s="248">
        <v>410.98</v>
      </c>
      <c r="G224" s="248">
        <v>1232.94</v>
      </c>
      <c r="H224" s="94">
        <f t="shared" si="8"/>
        <v>4.1233790425765013E-4</v>
      </c>
      <c r="I224" s="95">
        <f t="shared" si="7"/>
        <v>0.98166670844564707</v>
      </c>
    </row>
    <row r="225" spans="1:9" x14ac:dyDescent="0.35">
      <c r="A225" s="91" t="s">
        <v>1252</v>
      </c>
      <c r="B225" s="92" t="s">
        <v>214</v>
      </c>
      <c r="C225" s="92" t="s">
        <v>1253</v>
      </c>
      <c r="D225" s="93" t="s">
        <v>226</v>
      </c>
      <c r="E225" s="249">
        <v>2</v>
      </c>
      <c r="F225" s="248">
        <v>612.88</v>
      </c>
      <c r="G225" s="248">
        <v>1225.76</v>
      </c>
      <c r="H225" s="94">
        <f t="shared" si="8"/>
        <v>4.0993666319760671E-4</v>
      </c>
      <c r="I225" s="95">
        <f t="shared" si="7"/>
        <v>0.98207664510884463</v>
      </c>
    </row>
    <row r="226" spans="1:9" ht="37.5" x14ac:dyDescent="0.35">
      <c r="A226" s="91">
        <v>96984</v>
      </c>
      <c r="B226" s="92" t="s">
        <v>200</v>
      </c>
      <c r="C226" s="92" t="s">
        <v>1424</v>
      </c>
      <c r="D226" s="93" t="s">
        <v>226</v>
      </c>
      <c r="E226" s="249">
        <v>15</v>
      </c>
      <c r="F226" s="248">
        <v>78.36</v>
      </c>
      <c r="G226" s="248">
        <v>1175.4000000000001</v>
      </c>
      <c r="H226" s="94">
        <f t="shared" si="8"/>
        <v>3.9309453230849999E-4</v>
      </c>
      <c r="I226" s="95">
        <f t="shared" si="7"/>
        <v>0.98246973964115314</v>
      </c>
    </row>
    <row r="227" spans="1:9" ht="37.5" x14ac:dyDescent="0.35">
      <c r="A227" s="91" t="s">
        <v>1110</v>
      </c>
      <c r="B227" s="92" t="s">
        <v>214</v>
      </c>
      <c r="C227" s="92" t="s">
        <v>1111</v>
      </c>
      <c r="D227" s="93" t="s">
        <v>226</v>
      </c>
      <c r="E227" s="249">
        <v>2</v>
      </c>
      <c r="F227" s="248">
        <v>582.96</v>
      </c>
      <c r="G227" s="248">
        <v>1165.92</v>
      </c>
      <c r="H227" s="94">
        <f t="shared" si="8"/>
        <v>3.899240914659914E-4</v>
      </c>
      <c r="I227" s="95">
        <f t="shared" si="7"/>
        <v>0.98285966373261913</v>
      </c>
    </row>
    <row r="228" spans="1:9" ht="50" x14ac:dyDescent="0.35">
      <c r="A228" s="91" t="s">
        <v>1107</v>
      </c>
      <c r="B228" s="92" t="s">
        <v>214</v>
      </c>
      <c r="C228" s="92" t="s">
        <v>1108</v>
      </c>
      <c r="D228" s="93" t="s">
        <v>226</v>
      </c>
      <c r="E228" s="249">
        <v>38</v>
      </c>
      <c r="F228" s="248">
        <v>30.62</v>
      </c>
      <c r="G228" s="248">
        <v>1163.56</v>
      </c>
      <c r="H228" s="94">
        <f t="shared" si="8"/>
        <v>3.8913482560224452E-4</v>
      </c>
      <c r="I228" s="95">
        <f t="shared" si="7"/>
        <v>0.98324879855822134</v>
      </c>
    </row>
    <row r="229" spans="1:9" ht="50" x14ac:dyDescent="0.35">
      <c r="A229" s="91">
        <v>97903</v>
      </c>
      <c r="B229" s="92" t="s">
        <v>200</v>
      </c>
      <c r="C229" s="92" t="s">
        <v>917</v>
      </c>
      <c r="D229" s="93" t="s">
        <v>226</v>
      </c>
      <c r="E229" s="249">
        <v>1</v>
      </c>
      <c r="F229" s="248">
        <v>1129.3499999999999</v>
      </c>
      <c r="G229" s="248">
        <v>1129.3499999999999</v>
      </c>
      <c r="H229" s="94">
        <f t="shared" si="8"/>
        <v>3.7769381492479531E-4</v>
      </c>
      <c r="I229" s="95">
        <f t="shared" si="7"/>
        <v>0.98362649237314614</v>
      </c>
    </row>
    <row r="230" spans="1:9" ht="50" x14ac:dyDescent="0.35">
      <c r="A230" s="91">
        <v>89731</v>
      </c>
      <c r="B230" s="92" t="s">
        <v>200</v>
      </c>
      <c r="C230" s="92" t="s">
        <v>968</v>
      </c>
      <c r="D230" s="93" t="s">
        <v>226</v>
      </c>
      <c r="E230" s="249">
        <v>59</v>
      </c>
      <c r="F230" s="248">
        <v>19.010000000000002</v>
      </c>
      <c r="G230" s="248">
        <v>1121.5899999999999</v>
      </c>
      <c r="H230" s="94">
        <f t="shared" si="8"/>
        <v>3.7509860174569546E-4</v>
      </c>
      <c r="I230" s="95">
        <f t="shared" si="7"/>
        <v>0.98400159097489182</v>
      </c>
    </row>
    <row r="231" spans="1:9" ht="25" x14ac:dyDescent="0.35">
      <c r="A231" s="91" t="s">
        <v>1498</v>
      </c>
      <c r="B231" s="92" t="s">
        <v>214</v>
      </c>
      <c r="C231" s="92" t="s">
        <v>1499</v>
      </c>
      <c r="D231" s="93" t="s">
        <v>226</v>
      </c>
      <c r="E231" s="249">
        <v>52</v>
      </c>
      <c r="F231" s="248">
        <v>21.23</v>
      </c>
      <c r="G231" s="248">
        <v>1103.96</v>
      </c>
      <c r="H231" s="94">
        <f t="shared" si="8"/>
        <v>3.6920251819575601E-4</v>
      </c>
      <c r="I231" s="95">
        <f t="shared" si="7"/>
        <v>0.98437079349308754</v>
      </c>
    </row>
    <row r="232" spans="1:9" ht="25" x14ac:dyDescent="0.35">
      <c r="A232" s="91" t="s">
        <v>1516</v>
      </c>
      <c r="B232" s="92" t="s">
        <v>214</v>
      </c>
      <c r="C232" s="92" t="s">
        <v>1517</v>
      </c>
      <c r="D232" s="93" t="s">
        <v>226</v>
      </c>
      <c r="E232" s="249">
        <v>52</v>
      </c>
      <c r="F232" s="248">
        <v>19.579999999999998</v>
      </c>
      <c r="G232" s="248">
        <v>1018.16</v>
      </c>
      <c r="H232" s="94">
        <f t="shared" si="8"/>
        <v>3.4050802196292524E-4</v>
      </c>
      <c r="I232" s="95">
        <f t="shared" si="7"/>
        <v>0.98471130151505049</v>
      </c>
    </row>
    <row r="233" spans="1:9" ht="25" x14ac:dyDescent="0.35">
      <c r="A233" s="91" t="s">
        <v>1201</v>
      </c>
      <c r="B233" s="92" t="s">
        <v>214</v>
      </c>
      <c r="C233" s="92" t="s">
        <v>1202</v>
      </c>
      <c r="D233" s="93" t="s">
        <v>226</v>
      </c>
      <c r="E233" s="249">
        <v>41</v>
      </c>
      <c r="F233" s="248">
        <v>24.42</v>
      </c>
      <c r="G233" s="248">
        <v>1001.22</v>
      </c>
      <c r="H233" s="94">
        <f t="shared" si="8"/>
        <v>3.3484269834772531E-4</v>
      </c>
      <c r="I233" s="95">
        <f t="shared" si="7"/>
        <v>0.9850461442133982</v>
      </c>
    </row>
    <row r="234" spans="1:9" ht="50" x14ac:dyDescent="0.35">
      <c r="A234" s="91">
        <v>90373</v>
      </c>
      <c r="B234" s="92" t="s">
        <v>200</v>
      </c>
      <c r="C234" s="92" t="s">
        <v>893</v>
      </c>
      <c r="D234" s="93" t="s">
        <v>226</v>
      </c>
      <c r="E234" s="249">
        <v>59</v>
      </c>
      <c r="F234" s="248">
        <v>16.88</v>
      </c>
      <c r="G234" s="248">
        <v>995.92</v>
      </c>
      <c r="H234" s="94">
        <f t="shared" si="8"/>
        <v>3.3307019450117513E-4</v>
      </c>
      <c r="I234" s="95">
        <f t="shared" si="7"/>
        <v>0.98537921440789933</v>
      </c>
    </row>
    <row r="235" spans="1:9" ht="37.5" x14ac:dyDescent="0.35">
      <c r="A235" s="91" t="s">
        <v>1282</v>
      </c>
      <c r="B235" s="92" t="s">
        <v>214</v>
      </c>
      <c r="C235" s="92" t="s">
        <v>1283</v>
      </c>
      <c r="D235" s="93" t="s">
        <v>226</v>
      </c>
      <c r="E235" s="249">
        <v>8</v>
      </c>
      <c r="F235" s="248">
        <v>121.77</v>
      </c>
      <c r="G235" s="248">
        <v>974.16</v>
      </c>
      <c r="H235" s="94">
        <f t="shared" si="8"/>
        <v>3.2579289568967866E-4</v>
      </c>
      <c r="I235" s="95">
        <f t="shared" si="7"/>
        <v>0.98570500730358901</v>
      </c>
    </row>
    <row r="236" spans="1:9" ht="25" x14ac:dyDescent="0.35">
      <c r="A236" s="91">
        <v>93662</v>
      </c>
      <c r="B236" s="92" t="s">
        <v>200</v>
      </c>
      <c r="C236" s="92" t="s">
        <v>1262</v>
      </c>
      <c r="D236" s="93" t="s">
        <v>226</v>
      </c>
      <c r="E236" s="249">
        <v>14</v>
      </c>
      <c r="F236" s="248">
        <v>68.91</v>
      </c>
      <c r="G236" s="248">
        <v>964.74</v>
      </c>
      <c r="H236" s="94">
        <f t="shared" si="8"/>
        <v>3.2264252092845179E-4</v>
      </c>
      <c r="I236" s="95">
        <f t="shared" si="7"/>
        <v>0.98602764982451752</v>
      </c>
    </row>
    <row r="237" spans="1:9" ht="37.5" x14ac:dyDescent="0.35">
      <c r="A237" s="91">
        <v>92770</v>
      </c>
      <c r="B237" s="92" t="s">
        <v>200</v>
      </c>
      <c r="C237" s="92" t="s">
        <v>459</v>
      </c>
      <c r="D237" s="93" t="s">
        <v>264</v>
      </c>
      <c r="E237" s="249">
        <v>70.099999999999994</v>
      </c>
      <c r="F237" s="248">
        <v>13.5</v>
      </c>
      <c r="G237" s="248">
        <v>946.35</v>
      </c>
      <c r="H237" s="94">
        <f t="shared" si="8"/>
        <v>3.1649226701561083E-4</v>
      </c>
      <c r="I237" s="95">
        <f t="shared" si="7"/>
        <v>0.98634414209153309</v>
      </c>
    </row>
    <row r="238" spans="1:9" ht="37.5" x14ac:dyDescent="0.35">
      <c r="A238" s="91">
        <v>101888</v>
      </c>
      <c r="B238" s="92" t="s">
        <v>200</v>
      </c>
      <c r="C238" s="92" t="s">
        <v>1166</v>
      </c>
      <c r="D238" s="93" t="s">
        <v>208</v>
      </c>
      <c r="E238" s="249">
        <v>24.4</v>
      </c>
      <c r="F238" s="248">
        <v>35.4</v>
      </c>
      <c r="G238" s="248">
        <v>863.76</v>
      </c>
      <c r="H238" s="94">
        <f t="shared" si="8"/>
        <v>2.8887130613135096E-4</v>
      </c>
      <c r="I238" s="95">
        <f t="shared" si="7"/>
        <v>0.9866330133976644</v>
      </c>
    </row>
    <row r="239" spans="1:9" ht="37.5" x14ac:dyDescent="0.35">
      <c r="A239" s="91">
        <v>92760</v>
      </c>
      <c r="B239" s="92" t="s">
        <v>200</v>
      </c>
      <c r="C239" s="92" t="s">
        <v>436</v>
      </c>
      <c r="D239" s="93" t="s">
        <v>264</v>
      </c>
      <c r="E239" s="249">
        <v>54.6</v>
      </c>
      <c r="F239" s="248">
        <v>15.63</v>
      </c>
      <c r="G239" s="248">
        <v>853.39</v>
      </c>
      <c r="H239" s="94">
        <f t="shared" si="8"/>
        <v>2.8540321841649717E-4</v>
      </c>
      <c r="I239" s="95">
        <f t="shared" si="7"/>
        <v>0.98691841661608093</v>
      </c>
    </row>
    <row r="240" spans="1:9" ht="50" x14ac:dyDescent="0.35">
      <c r="A240" s="91">
        <v>89732</v>
      </c>
      <c r="B240" s="92" t="s">
        <v>200</v>
      </c>
      <c r="C240" s="92" t="s">
        <v>959</v>
      </c>
      <c r="D240" s="93" t="s">
        <v>226</v>
      </c>
      <c r="E240" s="249">
        <v>40</v>
      </c>
      <c r="F240" s="248">
        <v>19.809999999999999</v>
      </c>
      <c r="G240" s="248">
        <v>792.4</v>
      </c>
      <c r="H240" s="94">
        <f t="shared" si="8"/>
        <v>2.6500604679364928E-4</v>
      </c>
      <c r="I240" s="95">
        <f t="shared" si="7"/>
        <v>0.98718342266287462</v>
      </c>
    </row>
    <row r="241" spans="1:9" ht="37.5" x14ac:dyDescent="0.35">
      <c r="A241" s="91">
        <v>86909</v>
      </c>
      <c r="B241" s="92" t="s">
        <v>200</v>
      </c>
      <c r="C241" s="92" t="s">
        <v>754</v>
      </c>
      <c r="D241" s="93" t="s">
        <v>226</v>
      </c>
      <c r="E241" s="249">
        <v>5</v>
      </c>
      <c r="F241" s="248">
        <v>155.44</v>
      </c>
      <c r="G241" s="248">
        <v>777.2</v>
      </c>
      <c r="H241" s="94">
        <f t="shared" si="8"/>
        <v>2.5992263953561869E-4</v>
      </c>
      <c r="I241" s="95">
        <f t="shared" si="7"/>
        <v>0.98744334530241029</v>
      </c>
    </row>
    <row r="242" spans="1:9" ht="37.5" x14ac:dyDescent="0.35">
      <c r="A242" s="91" t="s">
        <v>1355</v>
      </c>
      <c r="B242" s="92" t="s">
        <v>214</v>
      </c>
      <c r="C242" s="92" t="s">
        <v>1356</v>
      </c>
      <c r="D242" s="93" t="s">
        <v>226</v>
      </c>
      <c r="E242" s="249">
        <v>1</v>
      </c>
      <c r="F242" s="248">
        <v>771.77</v>
      </c>
      <c r="G242" s="248">
        <v>771.77</v>
      </c>
      <c r="H242" s="94">
        <f t="shared" si="8"/>
        <v>2.5810665917962481E-4</v>
      </c>
      <c r="I242" s="95">
        <f t="shared" si="7"/>
        <v>0.98770145196158987</v>
      </c>
    </row>
    <row r="243" spans="1:9" ht="37.5" x14ac:dyDescent="0.35">
      <c r="A243" s="91">
        <v>101893</v>
      </c>
      <c r="B243" s="92" t="s">
        <v>200</v>
      </c>
      <c r="C243" s="92" t="s">
        <v>1271</v>
      </c>
      <c r="D243" s="93" t="s">
        <v>226</v>
      </c>
      <c r="E243" s="249">
        <v>7</v>
      </c>
      <c r="F243" s="248">
        <v>108.23</v>
      </c>
      <c r="G243" s="248">
        <v>757.61</v>
      </c>
      <c r="H243" s="94">
        <f t="shared" si="8"/>
        <v>2.5337106399714364E-4</v>
      </c>
      <c r="I243" s="95">
        <f t="shared" si="7"/>
        <v>0.98795482302558701</v>
      </c>
    </row>
    <row r="244" spans="1:9" ht="37.5" x14ac:dyDescent="0.35">
      <c r="A244" s="91">
        <v>101894</v>
      </c>
      <c r="B244" s="92" t="s">
        <v>200</v>
      </c>
      <c r="C244" s="92" t="s">
        <v>1256</v>
      </c>
      <c r="D244" s="93" t="s">
        <v>226</v>
      </c>
      <c r="E244" s="249">
        <v>4</v>
      </c>
      <c r="F244" s="248">
        <v>189.4</v>
      </c>
      <c r="G244" s="248">
        <v>757.6</v>
      </c>
      <c r="H244" s="94">
        <f t="shared" si="8"/>
        <v>2.5336771965026337E-4</v>
      </c>
      <c r="I244" s="95">
        <f t="shared" si="7"/>
        <v>0.98820819074523725</v>
      </c>
    </row>
    <row r="245" spans="1:9" ht="37.5" x14ac:dyDescent="0.35">
      <c r="A245" s="91">
        <v>91994</v>
      </c>
      <c r="B245" s="92" t="s">
        <v>200</v>
      </c>
      <c r="C245" s="92" t="s">
        <v>1232</v>
      </c>
      <c r="D245" s="93" t="s">
        <v>226</v>
      </c>
      <c r="E245" s="249">
        <v>25</v>
      </c>
      <c r="F245" s="248">
        <v>30.25</v>
      </c>
      <c r="G245" s="248">
        <v>756.25</v>
      </c>
      <c r="H245" s="94">
        <f t="shared" si="8"/>
        <v>2.5291623282142512E-4</v>
      </c>
      <c r="I245" s="95">
        <f t="shared" si="7"/>
        <v>0.98846110697805867</v>
      </c>
    </row>
    <row r="246" spans="1:9" ht="37.5" x14ac:dyDescent="0.35">
      <c r="A246" s="91">
        <v>89489</v>
      </c>
      <c r="B246" s="92" t="s">
        <v>200</v>
      </c>
      <c r="C246" s="92" t="s">
        <v>857</v>
      </c>
      <c r="D246" s="93" t="s">
        <v>226</v>
      </c>
      <c r="E246" s="249">
        <v>76</v>
      </c>
      <c r="F246" s="248">
        <v>9.85</v>
      </c>
      <c r="G246" s="248">
        <v>748.6</v>
      </c>
      <c r="H246" s="94">
        <f t="shared" si="8"/>
        <v>2.5035780745800838E-4</v>
      </c>
      <c r="I246" s="95">
        <f t="shared" si="7"/>
        <v>0.98871146478551664</v>
      </c>
    </row>
    <row r="247" spans="1:9" x14ac:dyDescent="0.35">
      <c r="A247" s="91" t="s">
        <v>1519</v>
      </c>
      <c r="B247" s="92" t="s">
        <v>214</v>
      </c>
      <c r="C247" s="92" t="s">
        <v>1520</v>
      </c>
      <c r="D247" s="93" t="s">
        <v>226</v>
      </c>
      <c r="E247" s="249">
        <v>54</v>
      </c>
      <c r="F247" s="248">
        <v>13.83</v>
      </c>
      <c r="G247" s="248">
        <v>746.82</v>
      </c>
      <c r="H247" s="94">
        <f t="shared" si="8"/>
        <v>2.4976251371331798E-4</v>
      </c>
      <c r="I247" s="95">
        <f t="shared" si="7"/>
        <v>0.98896122729922997</v>
      </c>
    </row>
    <row r="248" spans="1:9" ht="37.5" x14ac:dyDescent="0.35">
      <c r="A248" s="91" t="s">
        <v>1276</v>
      </c>
      <c r="B248" s="92" t="s">
        <v>214</v>
      </c>
      <c r="C248" s="92" t="s">
        <v>1277</v>
      </c>
      <c r="D248" s="93" t="s">
        <v>226</v>
      </c>
      <c r="E248" s="249">
        <v>1</v>
      </c>
      <c r="F248" s="248">
        <v>743.63</v>
      </c>
      <c r="G248" s="248">
        <v>743.63</v>
      </c>
      <c r="H248" s="94">
        <f t="shared" si="8"/>
        <v>2.4869566705850761E-4</v>
      </c>
      <c r="I248" s="95">
        <f t="shared" si="7"/>
        <v>0.98920992296628851</v>
      </c>
    </row>
    <row r="249" spans="1:9" ht="37.5" x14ac:dyDescent="0.35">
      <c r="A249" s="91">
        <v>89869</v>
      </c>
      <c r="B249" s="92" t="s">
        <v>200</v>
      </c>
      <c r="C249" s="92" t="s">
        <v>881</v>
      </c>
      <c r="D249" s="93" t="s">
        <v>226</v>
      </c>
      <c r="E249" s="249">
        <v>51</v>
      </c>
      <c r="F249" s="248">
        <v>13.95</v>
      </c>
      <c r="G249" s="248">
        <v>711.45</v>
      </c>
      <c r="H249" s="94">
        <f t="shared" si="8"/>
        <v>2.3793355879775591E-4</v>
      </c>
      <c r="I249" s="95">
        <f t="shared" si="7"/>
        <v>0.98944785652508627</v>
      </c>
    </row>
    <row r="250" spans="1:9" ht="50" x14ac:dyDescent="0.35">
      <c r="A250" s="91">
        <v>95648</v>
      </c>
      <c r="B250" s="92" t="s">
        <v>200</v>
      </c>
      <c r="C250" s="92" t="s">
        <v>336</v>
      </c>
      <c r="D250" s="93" t="s">
        <v>226</v>
      </c>
      <c r="E250" s="249">
        <v>1</v>
      </c>
      <c r="F250" s="248">
        <v>705.45</v>
      </c>
      <c r="G250" s="248">
        <v>705.45</v>
      </c>
      <c r="H250" s="94">
        <f t="shared" si="8"/>
        <v>2.3592695066958593E-4</v>
      </c>
      <c r="I250" s="95">
        <f t="shared" si="7"/>
        <v>0.98968378347575581</v>
      </c>
    </row>
    <row r="251" spans="1:9" x14ac:dyDescent="0.35">
      <c r="A251" s="91" t="s">
        <v>937</v>
      </c>
      <c r="B251" s="92" t="s">
        <v>214</v>
      </c>
      <c r="C251" s="92" t="s">
        <v>938</v>
      </c>
      <c r="D251" s="93" t="s">
        <v>226</v>
      </c>
      <c r="E251" s="249">
        <v>2</v>
      </c>
      <c r="F251" s="248">
        <v>344.63</v>
      </c>
      <c r="G251" s="248">
        <v>689.26</v>
      </c>
      <c r="H251" s="94">
        <f t="shared" si="8"/>
        <v>2.3051245307040725E-4</v>
      </c>
      <c r="I251" s="95">
        <f t="shared" si="7"/>
        <v>0.98991429592882618</v>
      </c>
    </row>
    <row r="252" spans="1:9" x14ac:dyDescent="0.35">
      <c r="A252" s="91" t="s">
        <v>1294</v>
      </c>
      <c r="B252" s="92" t="s">
        <v>214</v>
      </c>
      <c r="C252" s="92" t="s">
        <v>1295</v>
      </c>
      <c r="D252" s="93" t="s">
        <v>226</v>
      </c>
      <c r="E252" s="249">
        <v>59</v>
      </c>
      <c r="F252" s="248">
        <v>11.64</v>
      </c>
      <c r="G252" s="248">
        <v>686.76</v>
      </c>
      <c r="H252" s="94">
        <f t="shared" si="8"/>
        <v>2.2967636635033641E-4</v>
      </c>
      <c r="I252" s="95">
        <f t="shared" si="7"/>
        <v>0.99014397229517648</v>
      </c>
    </row>
    <row r="253" spans="1:9" ht="25" x14ac:dyDescent="0.35">
      <c r="A253" s="91" t="s">
        <v>1249</v>
      </c>
      <c r="B253" s="92" t="s">
        <v>214</v>
      </c>
      <c r="C253" s="92" t="s">
        <v>1250</v>
      </c>
      <c r="D253" s="93" t="s">
        <v>226</v>
      </c>
      <c r="E253" s="249">
        <v>4</v>
      </c>
      <c r="F253" s="248">
        <v>171.67</v>
      </c>
      <c r="G253" s="248">
        <v>686.68</v>
      </c>
      <c r="H253" s="94">
        <f t="shared" si="8"/>
        <v>2.2964961157529413E-4</v>
      </c>
      <c r="I253" s="95">
        <f t="shared" si="7"/>
        <v>0.99037362190675182</v>
      </c>
    </row>
    <row r="254" spans="1:9" ht="25" x14ac:dyDescent="0.35">
      <c r="A254" s="91" t="s">
        <v>1066</v>
      </c>
      <c r="B254" s="92" t="s">
        <v>214</v>
      </c>
      <c r="C254" s="92" t="s">
        <v>1067</v>
      </c>
      <c r="D254" s="93" t="s">
        <v>226</v>
      </c>
      <c r="E254" s="249">
        <v>5</v>
      </c>
      <c r="F254" s="248">
        <v>133.37</v>
      </c>
      <c r="G254" s="248">
        <v>666.85</v>
      </c>
      <c r="H254" s="94">
        <f t="shared" si="8"/>
        <v>2.2301777171169235E-4</v>
      </c>
      <c r="I254" s="95">
        <f t="shared" si="7"/>
        <v>0.99059663967846356</v>
      </c>
    </row>
    <row r="255" spans="1:9" ht="37.5" x14ac:dyDescent="0.35">
      <c r="A255" s="91" t="s">
        <v>736</v>
      </c>
      <c r="B255" s="92" t="s">
        <v>214</v>
      </c>
      <c r="C255" s="92" t="s">
        <v>737</v>
      </c>
      <c r="D255" s="93" t="s">
        <v>226</v>
      </c>
      <c r="E255" s="249">
        <v>1</v>
      </c>
      <c r="F255" s="248">
        <v>646.34</v>
      </c>
      <c r="G255" s="248">
        <v>646.34</v>
      </c>
      <c r="H255" s="94">
        <f t="shared" si="8"/>
        <v>2.161585162602313E-4</v>
      </c>
      <c r="I255" s="95">
        <f t="shared" si="7"/>
        <v>0.99081279819472379</v>
      </c>
    </row>
    <row r="256" spans="1:9" ht="37.5" x14ac:dyDescent="0.35">
      <c r="A256" s="91" t="s">
        <v>1339</v>
      </c>
      <c r="B256" s="92" t="s">
        <v>214</v>
      </c>
      <c r="C256" s="92" t="s">
        <v>1340</v>
      </c>
      <c r="D256" s="93" t="s">
        <v>226</v>
      </c>
      <c r="E256" s="249">
        <v>3</v>
      </c>
      <c r="F256" s="248">
        <v>215.3</v>
      </c>
      <c r="G256" s="248">
        <v>645.9</v>
      </c>
      <c r="H256" s="94">
        <f t="shared" si="8"/>
        <v>2.1601136499749881E-4</v>
      </c>
      <c r="I256" s="95">
        <f t="shared" si="7"/>
        <v>0.99102880955972128</v>
      </c>
    </row>
    <row r="257" spans="1:9" ht="50" x14ac:dyDescent="0.35">
      <c r="A257" s="91">
        <v>89728</v>
      </c>
      <c r="B257" s="92" t="s">
        <v>200</v>
      </c>
      <c r="C257" s="92" t="s">
        <v>950</v>
      </c>
      <c r="D257" s="93" t="s">
        <v>226</v>
      </c>
      <c r="E257" s="249">
        <v>38</v>
      </c>
      <c r="F257" s="248">
        <v>16.78</v>
      </c>
      <c r="G257" s="248">
        <v>637.64</v>
      </c>
      <c r="H257" s="94">
        <f t="shared" si="8"/>
        <v>2.1324893447438481E-4</v>
      </c>
      <c r="I257" s="95">
        <f t="shared" si="7"/>
        <v>0.99124205849419567</v>
      </c>
    </row>
    <row r="258" spans="1:9" ht="25" x14ac:dyDescent="0.35">
      <c r="A258" s="91">
        <v>100574</v>
      </c>
      <c r="B258" s="92" t="s">
        <v>200</v>
      </c>
      <c r="C258" s="92" t="s">
        <v>401</v>
      </c>
      <c r="D258" s="93" t="s">
        <v>217</v>
      </c>
      <c r="E258" s="249">
        <v>332.94</v>
      </c>
      <c r="F258" s="248">
        <v>1.88</v>
      </c>
      <c r="G258" s="248">
        <v>625.91999999999996</v>
      </c>
      <c r="H258" s="94">
        <f t="shared" si="8"/>
        <v>2.0932935993069277E-4</v>
      </c>
      <c r="I258" s="95">
        <f t="shared" si="7"/>
        <v>0.99145138785412634</v>
      </c>
    </row>
    <row r="259" spans="1:9" ht="37.5" x14ac:dyDescent="0.35">
      <c r="A259" s="91" t="s">
        <v>789</v>
      </c>
      <c r="B259" s="92" t="s">
        <v>214</v>
      </c>
      <c r="C259" s="92" t="s">
        <v>790</v>
      </c>
      <c r="D259" s="93" t="s">
        <v>226</v>
      </c>
      <c r="E259" s="249">
        <v>2</v>
      </c>
      <c r="F259" s="248">
        <v>308</v>
      </c>
      <c r="G259" s="248">
        <v>616</v>
      </c>
      <c r="H259" s="94">
        <f t="shared" si="8"/>
        <v>2.0601176782545174E-4</v>
      </c>
      <c r="I259" s="95">
        <f t="shared" si="7"/>
        <v>0.99165739962195176</v>
      </c>
    </row>
    <row r="260" spans="1:9" ht="37.5" x14ac:dyDescent="0.35">
      <c r="A260" s="91">
        <v>93008</v>
      </c>
      <c r="B260" s="92" t="s">
        <v>200</v>
      </c>
      <c r="C260" s="92" t="s">
        <v>1322</v>
      </c>
      <c r="D260" s="93" t="s">
        <v>208</v>
      </c>
      <c r="E260" s="249">
        <v>25.9</v>
      </c>
      <c r="F260" s="248">
        <v>23.5</v>
      </c>
      <c r="G260" s="248">
        <v>608.65</v>
      </c>
      <c r="H260" s="94">
        <f t="shared" si="8"/>
        <v>2.0355367286844351E-4</v>
      </c>
      <c r="I260" s="95">
        <f t="shared" si="7"/>
        <v>0.99186095329482016</v>
      </c>
    </row>
    <row r="261" spans="1:9" ht="37.5" x14ac:dyDescent="0.35">
      <c r="A261" s="91">
        <v>92022</v>
      </c>
      <c r="B261" s="92" t="s">
        <v>200</v>
      </c>
      <c r="C261" s="92" t="s">
        <v>1220</v>
      </c>
      <c r="D261" s="93" t="s">
        <v>226</v>
      </c>
      <c r="E261" s="249">
        <v>12</v>
      </c>
      <c r="F261" s="248">
        <v>48.65</v>
      </c>
      <c r="G261" s="248">
        <v>583.79999999999995</v>
      </c>
      <c r="H261" s="94">
        <f t="shared" si="8"/>
        <v>1.9524297087093948E-4</v>
      </c>
      <c r="I261" s="95">
        <f t="shared" si="7"/>
        <v>0.99205619626569108</v>
      </c>
    </row>
    <row r="262" spans="1:9" ht="37.5" x14ac:dyDescent="0.35">
      <c r="A262" s="91">
        <v>91955</v>
      </c>
      <c r="B262" s="92" t="s">
        <v>200</v>
      </c>
      <c r="C262" s="92" t="s">
        <v>1193</v>
      </c>
      <c r="D262" s="93" t="s">
        <v>226</v>
      </c>
      <c r="E262" s="249">
        <v>13</v>
      </c>
      <c r="F262" s="248">
        <v>44.47</v>
      </c>
      <c r="G262" s="248">
        <v>578.11</v>
      </c>
      <c r="H262" s="94">
        <f t="shared" si="8"/>
        <v>1.9334003749605828E-4</v>
      </c>
      <c r="I262" s="95">
        <f t="shared" si="7"/>
        <v>0.99224953630318713</v>
      </c>
    </row>
    <row r="263" spans="1:9" ht="37.5" x14ac:dyDescent="0.35">
      <c r="A263" s="91">
        <v>103986</v>
      </c>
      <c r="B263" s="92" t="s">
        <v>200</v>
      </c>
      <c r="C263" s="92" t="s">
        <v>815</v>
      </c>
      <c r="D263" s="93" t="s">
        <v>226</v>
      </c>
      <c r="E263" s="249">
        <v>16</v>
      </c>
      <c r="F263" s="248">
        <v>35.200000000000003</v>
      </c>
      <c r="G263" s="248">
        <v>563.20000000000005</v>
      </c>
      <c r="H263" s="94">
        <f t="shared" si="8"/>
        <v>1.8835361629755589E-4</v>
      </c>
      <c r="I263" s="95">
        <f t="shared" si="7"/>
        <v>0.99243788991948467</v>
      </c>
    </row>
    <row r="264" spans="1:9" ht="25" x14ac:dyDescent="0.35">
      <c r="A264" s="91" t="s">
        <v>777</v>
      </c>
      <c r="B264" s="92" t="s">
        <v>214</v>
      </c>
      <c r="C264" s="92" t="s">
        <v>778</v>
      </c>
      <c r="D264" s="93" t="s">
        <v>226</v>
      </c>
      <c r="E264" s="249">
        <v>4</v>
      </c>
      <c r="F264" s="248">
        <v>139.78</v>
      </c>
      <c r="G264" s="248">
        <v>559.12</v>
      </c>
      <c r="H264" s="94">
        <f t="shared" si="8"/>
        <v>1.8698912277040027E-4</v>
      </c>
      <c r="I264" s="95">
        <f t="shared" si="7"/>
        <v>0.99262487904225505</v>
      </c>
    </row>
    <row r="265" spans="1:9" ht="25" x14ac:dyDescent="0.35">
      <c r="A265" s="91">
        <v>100860</v>
      </c>
      <c r="B265" s="92" t="s">
        <v>200</v>
      </c>
      <c r="C265" s="92" t="s">
        <v>720</v>
      </c>
      <c r="D265" s="93" t="s">
        <v>226</v>
      </c>
      <c r="E265" s="249">
        <v>3</v>
      </c>
      <c r="F265" s="248">
        <v>186.24</v>
      </c>
      <c r="G265" s="248">
        <v>558.72</v>
      </c>
      <c r="H265" s="94">
        <f t="shared" si="8"/>
        <v>1.8685534889518896E-4</v>
      </c>
      <c r="I265" s="95">
        <f t="shared" si="7"/>
        <v>0.99281173439115022</v>
      </c>
    </row>
    <row r="266" spans="1:9" ht="37.5" x14ac:dyDescent="0.35">
      <c r="A266" s="91" t="s">
        <v>1372</v>
      </c>
      <c r="B266" s="92" t="s">
        <v>214</v>
      </c>
      <c r="C266" s="92" t="s">
        <v>1373</v>
      </c>
      <c r="D266" s="93" t="s">
        <v>226</v>
      </c>
      <c r="E266" s="249">
        <v>2</v>
      </c>
      <c r="F266" s="248">
        <v>274.91000000000003</v>
      </c>
      <c r="G266" s="248">
        <v>549.82000000000005</v>
      </c>
      <c r="H266" s="94">
        <f t="shared" si="8"/>
        <v>1.8387888017173682E-4</v>
      </c>
      <c r="I266" s="95">
        <f t="shared" si="7"/>
        <v>0.99299561327132191</v>
      </c>
    </row>
    <row r="267" spans="1:9" ht="37.5" x14ac:dyDescent="0.35">
      <c r="A267" s="91">
        <v>93011</v>
      </c>
      <c r="B267" s="92" t="s">
        <v>200</v>
      </c>
      <c r="C267" s="92" t="s">
        <v>1331</v>
      </c>
      <c r="D267" s="93" t="s">
        <v>208</v>
      </c>
      <c r="E267" s="249">
        <v>9.1999999999999993</v>
      </c>
      <c r="F267" s="248">
        <v>58.01</v>
      </c>
      <c r="G267" s="248">
        <v>533.69000000000005</v>
      </c>
      <c r="H267" s="94">
        <f t="shared" si="8"/>
        <v>1.7848444865383985E-4</v>
      </c>
      <c r="I267" s="95">
        <f t="shared" ref="I267:I330" si="9">H267+I266</f>
        <v>0.99317409771997578</v>
      </c>
    </row>
    <row r="268" spans="1:9" ht="37.5" x14ac:dyDescent="0.35">
      <c r="A268" s="91">
        <v>91953</v>
      </c>
      <c r="B268" s="92" t="s">
        <v>200</v>
      </c>
      <c r="C268" s="92" t="s">
        <v>1199</v>
      </c>
      <c r="D268" s="93" t="s">
        <v>226</v>
      </c>
      <c r="E268" s="249">
        <v>14</v>
      </c>
      <c r="F268" s="248">
        <v>36.36</v>
      </c>
      <c r="G268" s="248">
        <v>509.04</v>
      </c>
      <c r="H268" s="94">
        <f t="shared" si="8"/>
        <v>1.702406335939415E-4</v>
      </c>
      <c r="I268" s="95">
        <f t="shared" si="9"/>
        <v>0.99334433835356972</v>
      </c>
    </row>
    <row r="269" spans="1:9" ht="37.5" x14ac:dyDescent="0.35">
      <c r="A269" s="91">
        <v>103291</v>
      </c>
      <c r="B269" s="92" t="s">
        <v>200</v>
      </c>
      <c r="C269" s="92" t="s">
        <v>1439</v>
      </c>
      <c r="D269" s="93" t="s">
        <v>208</v>
      </c>
      <c r="E269" s="249">
        <v>6</v>
      </c>
      <c r="F269" s="248">
        <v>83.2</v>
      </c>
      <c r="G269" s="248">
        <v>499.2</v>
      </c>
      <c r="H269" s="94">
        <f t="shared" si="8"/>
        <v>1.6694979626374269E-4</v>
      </c>
      <c r="I269" s="95">
        <f t="shared" si="9"/>
        <v>0.99351128814983347</v>
      </c>
    </row>
    <row r="270" spans="1:9" x14ac:dyDescent="0.35">
      <c r="A270" s="91">
        <v>10712</v>
      </c>
      <c r="B270" s="92" t="s">
        <v>1803</v>
      </c>
      <c r="C270" s="92" t="s">
        <v>2658</v>
      </c>
      <c r="D270" s="93" t="s">
        <v>205</v>
      </c>
      <c r="E270" s="249">
        <v>1</v>
      </c>
      <c r="F270" s="248">
        <v>497.5</v>
      </c>
      <c r="G270" s="248">
        <v>497.5</v>
      </c>
      <c r="H270" s="94">
        <f t="shared" si="8"/>
        <v>1.6638125729409454E-4</v>
      </c>
      <c r="I270" s="95">
        <f t="shared" si="9"/>
        <v>0.99367766940712754</v>
      </c>
    </row>
    <row r="271" spans="1:9" ht="50" x14ac:dyDescent="0.35">
      <c r="A271" s="91">
        <v>89726</v>
      </c>
      <c r="B271" s="92" t="s">
        <v>200</v>
      </c>
      <c r="C271" s="92" t="s">
        <v>956</v>
      </c>
      <c r="D271" s="93" t="s">
        <v>226</v>
      </c>
      <c r="E271" s="249">
        <v>35</v>
      </c>
      <c r="F271" s="248">
        <v>13.84</v>
      </c>
      <c r="G271" s="248">
        <v>484.4</v>
      </c>
      <c r="H271" s="94">
        <f t="shared" si="8"/>
        <v>1.6200016288092341E-4</v>
      </c>
      <c r="I271" s="95">
        <f t="shared" si="9"/>
        <v>0.99383966957000847</v>
      </c>
    </row>
    <row r="272" spans="1:9" ht="37.5" x14ac:dyDescent="0.35">
      <c r="A272" s="91">
        <v>89530</v>
      </c>
      <c r="B272" s="92" t="s">
        <v>200</v>
      </c>
      <c r="C272" s="92" t="s">
        <v>866</v>
      </c>
      <c r="D272" s="93" t="s">
        <v>226</v>
      </c>
      <c r="E272" s="249">
        <v>25</v>
      </c>
      <c r="F272" s="248">
        <v>19.100000000000001</v>
      </c>
      <c r="G272" s="248">
        <v>477.5</v>
      </c>
      <c r="H272" s="94">
        <f t="shared" si="8"/>
        <v>1.5969256353352794E-4</v>
      </c>
      <c r="I272" s="95">
        <f t="shared" si="9"/>
        <v>0.99399936213354201</v>
      </c>
    </row>
    <row r="273" spans="1:9" ht="50" x14ac:dyDescent="0.35">
      <c r="A273" s="91">
        <v>89724</v>
      </c>
      <c r="B273" s="92" t="s">
        <v>200</v>
      </c>
      <c r="C273" s="92" t="s">
        <v>965</v>
      </c>
      <c r="D273" s="93" t="s">
        <v>226</v>
      </c>
      <c r="E273" s="249">
        <v>35</v>
      </c>
      <c r="F273" s="248">
        <v>13.59</v>
      </c>
      <c r="G273" s="248">
        <v>475.65</v>
      </c>
      <c r="H273" s="94">
        <f t="shared" si="8"/>
        <v>1.590738593606755E-4</v>
      </c>
      <c r="I273" s="95">
        <f t="shared" si="9"/>
        <v>0.99415843599290266</v>
      </c>
    </row>
    <row r="274" spans="1:9" ht="37.5" x14ac:dyDescent="0.35">
      <c r="A274" s="91" t="s">
        <v>1393</v>
      </c>
      <c r="B274" s="92" t="s">
        <v>214</v>
      </c>
      <c r="C274" s="92" t="s">
        <v>1394</v>
      </c>
      <c r="D274" s="93" t="s">
        <v>226</v>
      </c>
      <c r="E274" s="249">
        <v>1</v>
      </c>
      <c r="F274" s="248">
        <v>471.36</v>
      </c>
      <c r="G274" s="248">
        <v>471.36</v>
      </c>
      <c r="H274" s="94">
        <f t="shared" si="8"/>
        <v>1.5763913454903397E-4</v>
      </c>
      <c r="I274" s="95">
        <f t="shared" si="9"/>
        <v>0.99431607512745168</v>
      </c>
    </row>
    <row r="275" spans="1:9" x14ac:dyDescent="0.35">
      <c r="A275" s="91" t="s">
        <v>611</v>
      </c>
      <c r="B275" s="92" t="s">
        <v>214</v>
      </c>
      <c r="C275" s="92" t="s">
        <v>612</v>
      </c>
      <c r="D275" s="93" t="s">
        <v>205</v>
      </c>
      <c r="E275" s="249">
        <v>0.5</v>
      </c>
      <c r="F275" s="248">
        <v>939.7</v>
      </c>
      <c r="G275" s="248">
        <v>469.85</v>
      </c>
      <c r="H275" s="94">
        <f t="shared" si="8"/>
        <v>1.5713413817011119E-4</v>
      </c>
      <c r="I275" s="95">
        <f t="shared" si="9"/>
        <v>0.99447320926562177</v>
      </c>
    </row>
    <row r="276" spans="1:9" ht="25" x14ac:dyDescent="0.35">
      <c r="A276" s="91">
        <v>93661</v>
      </c>
      <c r="B276" s="92" t="s">
        <v>200</v>
      </c>
      <c r="C276" s="92" t="s">
        <v>1259</v>
      </c>
      <c r="D276" s="93" t="s">
        <v>226</v>
      </c>
      <c r="E276" s="249">
        <v>7</v>
      </c>
      <c r="F276" s="248">
        <v>66.61</v>
      </c>
      <c r="G276" s="248">
        <v>466.27</v>
      </c>
      <c r="H276" s="94">
        <f t="shared" si="8"/>
        <v>1.5593686198696978E-4</v>
      </c>
      <c r="I276" s="95">
        <f t="shared" si="9"/>
        <v>0.99462914612760878</v>
      </c>
    </row>
    <row r="277" spans="1:9" ht="37.5" x14ac:dyDescent="0.35">
      <c r="A277" s="91">
        <v>89985</v>
      </c>
      <c r="B277" s="92" t="s">
        <v>200</v>
      </c>
      <c r="C277" s="92" t="s">
        <v>830</v>
      </c>
      <c r="D277" s="93" t="s">
        <v>226</v>
      </c>
      <c r="E277" s="249">
        <v>4</v>
      </c>
      <c r="F277" s="248">
        <v>116.25</v>
      </c>
      <c r="G277" s="248">
        <v>465</v>
      </c>
      <c r="H277" s="94">
        <f t="shared" si="8"/>
        <v>1.555121299331738E-4</v>
      </c>
      <c r="I277" s="95">
        <f t="shared" si="9"/>
        <v>0.99478465825754192</v>
      </c>
    </row>
    <row r="278" spans="1:9" ht="25" x14ac:dyDescent="0.35">
      <c r="A278" s="91">
        <v>96988</v>
      </c>
      <c r="B278" s="92" t="s">
        <v>200</v>
      </c>
      <c r="C278" s="92" t="s">
        <v>1406</v>
      </c>
      <c r="D278" s="93" t="s">
        <v>226</v>
      </c>
      <c r="E278" s="249">
        <v>2</v>
      </c>
      <c r="F278" s="248">
        <v>219.78</v>
      </c>
      <c r="G278" s="248">
        <v>439.56</v>
      </c>
      <c r="H278" s="94">
        <f t="shared" si="8"/>
        <v>1.4700411146973305E-4</v>
      </c>
      <c r="I278" s="95">
        <f t="shared" si="9"/>
        <v>0.99493166236901165</v>
      </c>
    </row>
    <row r="279" spans="1:9" ht="25" x14ac:dyDescent="0.35">
      <c r="A279" s="91">
        <v>86883</v>
      </c>
      <c r="B279" s="92" t="s">
        <v>200</v>
      </c>
      <c r="C279" s="92" t="s">
        <v>932</v>
      </c>
      <c r="D279" s="93" t="s">
        <v>226</v>
      </c>
      <c r="E279" s="249">
        <v>31</v>
      </c>
      <c r="F279" s="248">
        <v>13.77</v>
      </c>
      <c r="G279" s="248">
        <v>426.87</v>
      </c>
      <c r="H279" s="94">
        <f t="shared" si="8"/>
        <v>1.4276013527865354E-4</v>
      </c>
      <c r="I279" s="95">
        <f t="shared" si="9"/>
        <v>0.99507442250429035</v>
      </c>
    </row>
    <row r="280" spans="1:9" ht="25" x14ac:dyDescent="0.35">
      <c r="A280" s="91" t="s">
        <v>1150</v>
      </c>
      <c r="B280" s="92" t="s">
        <v>214</v>
      </c>
      <c r="C280" s="92" t="s">
        <v>1151</v>
      </c>
      <c r="D280" s="93" t="s">
        <v>226</v>
      </c>
      <c r="E280" s="249">
        <v>139</v>
      </c>
      <c r="F280" s="248">
        <v>3.06</v>
      </c>
      <c r="G280" s="248">
        <v>425.34</v>
      </c>
      <c r="H280" s="94">
        <f t="shared" si="8"/>
        <v>1.422484502059702E-4</v>
      </c>
      <c r="I280" s="95">
        <f t="shared" si="9"/>
        <v>0.99521667095449629</v>
      </c>
    </row>
    <row r="281" spans="1:9" ht="25" x14ac:dyDescent="0.35">
      <c r="A281" s="91" t="s">
        <v>1306</v>
      </c>
      <c r="B281" s="92" t="s">
        <v>214</v>
      </c>
      <c r="C281" s="92" t="s">
        <v>1307</v>
      </c>
      <c r="D281" s="93" t="s">
        <v>226</v>
      </c>
      <c r="E281" s="249">
        <v>7</v>
      </c>
      <c r="F281" s="248">
        <v>60.13</v>
      </c>
      <c r="G281" s="248">
        <v>420.91</v>
      </c>
      <c r="H281" s="94">
        <f t="shared" si="8"/>
        <v>1.4076690453800471E-4</v>
      </c>
      <c r="I281" s="95">
        <f t="shared" si="9"/>
        <v>0.9953574378590343</v>
      </c>
    </row>
    <row r="282" spans="1:9" ht="37.5" x14ac:dyDescent="0.35">
      <c r="A282" s="91">
        <v>86879</v>
      </c>
      <c r="B282" s="92" t="s">
        <v>200</v>
      </c>
      <c r="C282" s="92" t="s">
        <v>941</v>
      </c>
      <c r="D282" s="93" t="s">
        <v>226</v>
      </c>
      <c r="E282" s="249">
        <v>37</v>
      </c>
      <c r="F282" s="248">
        <v>11.17</v>
      </c>
      <c r="G282" s="248">
        <v>413.29</v>
      </c>
      <c r="H282" s="94">
        <f t="shared" ref="H282:H345" si="10">G282/$G$380</f>
        <v>1.3821851221522882E-4</v>
      </c>
      <c r="I282" s="95">
        <f t="shared" si="9"/>
        <v>0.99549565637124948</v>
      </c>
    </row>
    <row r="283" spans="1:9" x14ac:dyDescent="0.35">
      <c r="A283" s="91" t="s">
        <v>1548</v>
      </c>
      <c r="B283" s="92" t="s">
        <v>214</v>
      </c>
      <c r="C283" s="92" t="s">
        <v>1549</v>
      </c>
      <c r="D283" s="93" t="s">
        <v>208</v>
      </c>
      <c r="E283" s="249">
        <v>3.6</v>
      </c>
      <c r="F283" s="248">
        <v>109.29</v>
      </c>
      <c r="G283" s="248">
        <v>393.44</v>
      </c>
      <c r="H283" s="94">
        <f t="shared" si="10"/>
        <v>1.3157998365786645E-4</v>
      </c>
      <c r="I283" s="95">
        <f t="shared" si="9"/>
        <v>0.99562723635490735</v>
      </c>
    </row>
    <row r="284" spans="1:9" ht="50" x14ac:dyDescent="0.35">
      <c r="A284" s="91">
        <v>89708</v>
      </c>
      <c r="B284" s="92" t="s">
        <v>200</v>
      </c>
      <c r="C284" s="92" t="s">
        <v>926</v>
      </c>
      <c r="D284" s="93" t="s">
        <v>226</v>
      </c>
      <c r="E284" s="249">
        <v>3</v>
      </c>
      <c r="F284" s="248">
        <v>121.12</v>
      </c>
      <c r="G284" s="248">
        <v>363.36</v>
      </c>
      <c r="H284" s="94">
        <f t="shared" si="10"/>
        <v>1.2152018824197426E-4</v>
      </c>
      <c r="I284" s="95">
        <f t="shared" si="9"/>
        <v>0.99574875654314932</v>
      </c>
    </row>
    <row r="285" spans="1:9" ht="50" x14ac:dyDescent="0.35">
      <c r="A285" s="91">
        <v>89825</v>
      </c>
      <c r="B285" s="92" t="s">
        <v>200</v>
      </c>
      <c r="C285" s="92" t="s">
        <v>1044</v>
      </c>
      <c r="D285" s="93" t="s">
        <v>226</v>
      </c>
      <c r="E285" s="249">
        <v>18</v>
      </c>
      <c r="F285" s="248">
        <v>20.03</v>
      </c>
      <c r="G285" s="248">
        <v>360.54</v>
      </c>
      <c r="H285" s="94">
        <f t="shared" si="10"/>
        <v>1.2057708242173438E-4</v>
      </c>
      <c r="I285" s="95">
        <f t="shared" si="9"/>
        <v>0.99586933362557106</v>
      </c>
    </row>
    <row r="286" spans="1:9" ht="50" x14ac:dyDescent="0.35">
      <c r="A286" s="91">
        <v>104345</v>
      </c>
      <c r="B286" s="92" t="s">
        <v>200</v>
      </c>
      <c r="C286" s="92" t="s">
        <v>974</v>
      </c>
      <c r="D286" s="93" t="s">
        <v>226</v>
      </c>
      <c r="E286" s="249">
        <v>7</v>
      </c>
      <c r="F286" s="248">
        <v>51.45</v>
      </c>
      <c r="G286" s="248">
        <v>360.15</v>
      </c>
      <c r="H286" s="94">
        <f t="shared" si="10"/>
        <v>1.2044665289340331E-4</v>
      </c>
      <c r="I286" s="95">
        <f t="shared" si="9"/>
        <v>0.99598978027846452</v>
      </c>
    </row>
    <row r="287" spans="1:9" ht="37.5" x14ac:dyDescent="0.35">
      <c r="A287" s="91">
        <v>101632</v>
      </c>
      <c r="B287" s="92" t="s">
        <v>200</v>
      </c>
      <c r="C287" s="92" t="s">
        <v>1241</v>
      </c>
      <c r="D287" s="93" t="s">
        <v>226</v>
      </c>
      <c r="E287" s="249">
        <v>9</v>
      </c>
      <c r="F287" s="248">
        <v>37.71</v>
      </c>
      <c r="G287" s="248">
        <v>339.39</v>
      </c>
      <c r="H287" s="94">
        <f t="shared" si="10"/>
        <v>1.1350378876993516E-4</v>
      </c>
      <c r="I287" s="95">
        <f t="shared" si="9"/>
        <v>0.99610328406723447</v>
      </c>
    </row>
    <row r="288" spans="1:9" ht="25" x14ac:dyDescent="0.35">
      <c r="A288" s="91">
        <v>93665</v>
      </c>
      <c r="B288" s="92" t="s">
        <v>200</v>
      </c>
      <c r="C288" s="92" t="s">
        <v>1268</v>
      </c>
      <c r="D288" s="93" t="s">
        <v>226</v>
      </c>
      <c r="E288" s="249">
        <v>4</v>
      </c>
      <c r="F288" s="248">
        <v>80.77</v>
      </c>
      <c r="G288" s="248">
        <v>323.08</v>
      </c>
      <c r="H288" s="94">
        <f t="shared" si="10"/>
        <v>1.080491590081931E-4</v>
      </c>
      <c r="I288" s="95">
        <f t="shared" si="9"/>
        <v>0.99621133322624267</v>
      </c>
    </row>
    <row r="289" spans="1:9" x14ac:dyDescent="0.35">
      <c r="A289" s="91" t="s">
        <v>1237</v>
      </c>
      <c r="B289" s="92" t="s">
        <v>214</v>
      </c>
      <c r="C289" s="92" t="s">
        <v>1238</v>
      </c>
      <c r="D289" s="93" t="s">
        <v>226</v>
      </c>
      <c r="E289" s="249">
        <v>1</v>
      </c>
      <c r="F289" s="248">
        <v>308.92</v>
      </c>
      <c r="G289" s="248">
        <v>308.92</v>
      </c>
      <c r="H289" s="94">
        <f t="shared" si="10"/>
        <v>1.0331356382571194E-4</v>
      </c>
      <c r="I289" s="95">
        <f t="shared" si="9"/>
        <v>0.99631464679006843</v>
      </c>
    </row>
    <row r="290" spans="1:9" ht="25" x14ac:dyDescent="0.35">
      <c r="A290" s="91" t="s">
        <v>1468</v>
      </c>
      <c r="B290" s="92" t="s">
        <v>214</v>
      </c>
      <c r="C290" s="92" t="s">
        <v>1469</v>
      </c>
      <c r="D290" s="93" t="s">
        <v>226</v>
      </c>
      <c r="E290" s="249">
        <v>72</v>
      </c>
      <c r="F290" s="248">
        <v>3.91</v>
      </c>
      <c r="G290" s="248">
        <v>281.52</v>
      </c>
      <c r="H290" s="94">
        <f t="shared" si="10"/>
        <v>9.4150053373735659E-5</v>
      </c>
      <c r="I290" s="95">
        <f t="shared" si="9"/>
        <v>0.99640879684344219</v>
      </c>
    </row>
    <row r="291" spans="1:9" ht="37.5" x14ac:dyDescent="0.35">
      <c r="A291" s="91">
        <v>104008</v>
      </c>
      <c r="B291" s="92" t="s">
        <v>200</v>
      </c>
      <c r="C291" s="92" t="s">
        <v>821</v>
      </c>
      <c r="D291" s="93" t="s">
        <v>226</v>
      </c>
      <c r="E291" s="249">
        <v>7</v>
      </c>
      <c r="F291" s="248">
        <v>40.04</v>
      </c>
      <c r="G291" s="248">
        <v>280.27999999999997</v>
      </c>
      <c r="H291" s="94">
        <f t="shared" si="10"/>
        <v>9.3735354360580534E-5</v>
      </c>
      <c r="I291" s="95">
        <f t="shared" si="9"/>
        <v>0.99650253219780283</v>
      </c>
    </row>
    <row r="292" spans="1:9" ht="37.5" x14ac:dyDescent="0.35">
      <c r="A292" s="91">
        <v>86913</v>
      </c>
      <c r="B292" s="92" t="s">
        <v>200</v>
      </c>
      <c r="C292" s="92" t="s">
        <v>757</v>
      </c>
      <c r="D292" s="93" t="s">
        <v>226</v>
      </c>
      <c r="E292" s="249">
        <v>4</v>
      </c>
      <c r="F292" s="248">
        <v>67.12</v>
      </c>
      <c r="G292" s="248">
        <v>268.48</v>
      </c>
      <c r="H292" s="94">
        <f t="shared" si="10"/>
        <v>8.9789025041846245E-5</v>
      </c>
      <c r="I292" s="95">
        <f t="shared" si="9"/>
        <v>0.99659232122284469</v>
      </c>
    </row>
    <row r="293" spans="1:9" ht="25" x14ac:dyDescent="0.35">
      <c r="A293" s="91">
        <v>94492</v>
      </c>
      <c r="B293" s="92" t="s">
        <v>200</v>
      </c>
      <c r="C293" s="92" t="s">
        <v>806</v>
      </c>
      <c r="D293" s="93" t="s">
        <v>226</v>
      </c>
      <c r="E293" s="249">
        <v>4</v>
      </c>
      <c r="F293" s="248">
        <v>66.36</v>
      </c>
      <c r="G293" s="248">
        <v>265.44</v>
      </c>
      <c r="H293" s="94">
        <f t="shared" si="10"/>
        <v>8.8772343590240105E-5</v>
      </c>
      <c r="I293" s="95">
        <f t="shared" si="9"/>
        <v>0.99668109356643497</v>
      </c>
    </row>
    <row r="294" spans="1:9" ht="37.5" x14ac:dyDescent="0.35">
      <c r="A294" s="91">
        <v>89400</v>
      </c>
      <c r="B294" s="92" t="s">
        <v>200</v>
      </c>
      <c r="C294" s="92" t="s">
        <v>884</v>
      </c>
      <c r="D294" s="93" t="s">
        <v>226</v>
      </c>
      <c r="E294" s="249">
        <v>10</v>
      </c>
      <c r="F294" s="248">
        <v>26.25</v>
      </c>
      <c r="G294" s="248">
        <v>262.5</v>
      </c>
      <c r="H294" s="94">
        <f t="shared" si="10"/>
        <v>8.7789105607436813E-5</v>
      </c>
      <c r="I294" s="95">
        <f t="shared" si="9"/>
        <v>0.99676888267204244</v>
      </c>
    </row>
    <row r="295" spans="1:9" x14ac:dyDescent="0.35">
      <c r="A295" s="91" t="s">
        <v>1490</v>
      </c>
      <c r="B295" s="92" t="s">
        <v>214</v>
      </c>
      <c r="C295" s="92" t="s">
        <v>1491</v>
      </c>
      <c r="D295" s="93" t="s">
        <v>226</v>
      </c>
      <c r="E295" s="249">
        <v>1</v>
      </c>
      <c r="F295" s="248">
        <v>261.14999999999998</v>
      </c>
      <c r="G295" s="248">
        <v>261.14999999999998</v>
      </c>
      <c r="H295" s="94">
        <f t="shared" si="10"/>
        <v>8.7337618778598558E-5</v>
      </c>
      <c r="I295" s="95">
        <f t="shared" si="9"/>
        <v>0.99685622029082099</v>
      </c>
    </row>
    <row r="296" spans="1:9" ht="37.5" x14ac:dyDescent="0.35">
      <c r="A296" s="91">
        <v>91996</v>
      </c>
      <c r="B296" s="92" t="s">
        <v>200</v>
      </c>
      <c r="C296" s="92" t="s">
        <v>1208</v>
      </c>
      <c r="D296" s="93" t="s">
        <v>226</v>
      </c>
      <c r="E296" s="249">
        <v>6</v>
      </c>
      <c r="F296" s="248">
        <v>43.52</v>
      </c>
      <c r="G296" s="248">
        <v>261.12</v>
      </c>
      <c r="H296" s="94">
        <f t="shared" si="10"/>
        <v>8.7327585737957729E-5</v>
      </c>
      <c r="I296" s="95">
        <f t="shared" si="9"/>
        <v>0.99694354787655892</v>
      </c>
    </row>
    <row r="297" spans="1:9" ht="25" x14ac:dyDescent="0.35">
      <c r="A297" s="91" t="s">
        <v>1297</v>
      </c>
      <c r="B297" s="92" t="s">
        <v>214</v>
      </c>
      <c r="C297" s="92" t="s">
        <v>1298</v>
      </c>
      <c r="D297" s="93" t="s">
        <v>226</v>
      </c>
      <c r="E297" s="249">
        <v>4</v>
      </c>
      <c r="F297" s="248">
        <v>64.75</v>
      </c>
      <c r="G297" s="248">
        <v>259</v>
      </c>
      <c r="H297" s="94">
        <f t="shared" si="10"/>
        <v>8.6618584199337658E-5</v>
      </c>
      <c r="I297" s="95">
        <f t="shared" si="9"/>
        <v>0.99703016646075826</v>
      </c>
    </row>
    <row r="298" spans="1:9" ht="50" x14ac:dyDescent="0.35">
      <c r="A298" s="91">
        <v>89855</v>
      </c>
      <c r="B298" s="92" t="s">
        <v>200</v>
      </c>
      <c r="C298" s="92" t="s">
        <v>1060</v>
      </c>
      <c r="D298" s="93" t="s">
        <v>226</v>
      </c>
      <c r="E298" s="249">
        <v>2</v>
      </c>
      <c r="F298" s="248">
        <v>128.61000000000001</v>
      </c>
      <c r="G298" s="248">
        <v>257.22000000000003</v>
      </c>
      <c r="H298" s="94">
        <f t="shared" si="10"/>
        <v>8.6023290454647245E-5</v>
      </c>
      <c r="I298" s="95">
        <f t="shared" si="9"/>
        <v>0.99711618975121286</v>
      </c>
    </row>
    <row r="299" spans="1:9" x14ac:dyDescent="0.35">
      <c r="A299" s="91" t="s">
        <v>1529</v>
      </c>
      <c r="B299" s="92" t="s">
        <v>214</v>
      </c>
      <c r="C299" s="92" t="s">
        <v>1530</v>
      </c>
      <c r="D299" s="93" t="s">
        <v>226</v>
      </c>
      <c r="E299" s="249">
        <v>9</v>
      </c>
      <c r="F299" s="248">
        <v>27.99</v>
      </c>
      <c r="G299" s="248">
        <v>251.91</v>
      </c>
      <c r="H299" s="94">
        <f t="shared" si="10"/>
        <v>8.4247442261216793E-5</v>
      </c>
      <c r="I299" s="95">
        <f t="shared" si="9"/>
        <v>0.99720043719347407</v>
      </c>
    </row>
    <row r="300" spans="1:9" ht="37.5" x14ac:dyDescent="0.35">
      <c r="A300" s="91">
        <v>89627</v>
      </c>
      <c r="B300" s="92" t="s">
        <v>200</v>
      </c>
      <c r="C300" s="92" t="s">
        <v>887</v>
      </c>
      <c r="D300" s="93" t="s">
        <v>226</v>
      </c>
      <c r="E300" s="249">
        <v>10</v>
      </c>
      <c r="F300" s="248">
        <v>24.82</v>
      </c>
      <c r="G300" s="248">
        <v>248.2</v>
      </c>
      <c r="H300" s="94">
        <f t="shared" si="10"/>
        <v>8.3006689568631685E-5</v>
      </c>
      <c r="I300" s="95">
        <f t="shared" si="9"/>
        <v>0.99728344388304269</v>
      </c>
    </row>
    <row r="301" spans="1:9" ht="37.5" x14ac:dyDescent="0.35">
      <c r="A301" s="91">
        <v>92010</v>
      </c>
      <c r="B301" s="92" t="s">
        <v>200</v>
      </c>
      <c r="C301" s="92" t="s">
        <v>1229</v>
      </c>
      <c r="D301" s="93" t="s">
        <v>226</v>
      </c>
      <c r="E301" s="249">
        <v>3</v>
      </c>
      <c r="F301" s="248">
        <v>81.42</v>
      </c>
      <c r="G301" s="248">
        <v>244.26</v>
      </c>
      <c r="H301" s="94">
        <f t="shared" si="10"/>
        <v>8.1689016897800064E-5</v>
      </c>
      <c r="I301" s="95">
        <f t="shared" si="9"/>
        <v>0.99736513289994044</v>
      </c>
    </row>
    <row r="302" spans="1:9" ht="50" x14ac:dyDescent="0.35">
      <c r="A302" s="91">
        <v>94656</v>
      </c>
      <c r="B302" s="92" t="s">
        <v>200</v>
      </c>
      <c r="C302" s="92" t="s">
        <v>839</v>
      </c>
      <c r="D302" s="93" t="s">
        <v>226</v>
      </c>
      <c r="E302" s="249">
        <v>54</v>
      </c>
      <c r="F302" s="248">
        <v>4.5</v>
      </c>
      <c r="G302" s="248">
        <v>243</v>
      </c>
      <c r="H302" s="94">
        <f t="shared" si="10"/>
        <v>8.1267629190884364E-5</v>
      </c>
      <c r="I302" s="95">
        <f t="shared" si="9"/>
        <v>0.99744640052913136</v>
      </c>
    </row>
    <row r="303" spans="1:9" ht="50" x14ac:dyDescent="0.35">
      <c r="A303" s="91">
        <v>104348</v>
      </c>
      <c r="B303" s="92" t="s">
        <v>200</v>
      </c>
      <c r="C303" s="92" t="s">
        <v>1038</v>
      </c>
      <c r="D303" s="93" t="s">
        <v>226</v>
      </c>
      <c r="E303" s="249">
        <v>19</v>
      </c>
      <c r="F303" s="248">
        <v>12.31</v>
      </c>
      <c r="G303" s="248">
        <v>233.89</v>
      </c>
      <c r="H303" s="94">
        <f t="shared" si="10"/>
        <v>7.8220929182946277E-5</v>
      </c>
      <c r="I303" s="95">
        <f t="shared" si="9"/>
        <v>0.99752462145831433</v>
      </c>
    </row>
    <row r="304" spans="1:9" ht="87.5" x14ac:dyDescent="0.35">
      <c r="A304" s="91">
        <v>94570</v>
      </c>
      <c r="B304" s="92" t="s">
        <v>200</v>
      </c>
      <c r="C304" s="92" t="s">
        <v>589</v>
      </c>
      <c r="D304" s="93" t="s">
        <v>205</v>
      </c>
      <c r="E304" s="249">
        <v>0.9</v>
      </c>
      <c r="F304" s="248">
        <v>257.89999999999998</v>
      </c>
      <c r="G304" s="248">
        <v>232.11</v>
      </c>
      <c r="H304" s="94">
        <f t="shared" si="10"/>
        <v>7.762563543825585E-5</v>
      </c>
      <c r="I304" s="95">
        <f t="shared" si="9"/>
        <v>0.99760224709375256</v>
      </c>
    </row>
    <row r="305" spans="1:9" ht="25" x14ac:dyDescent="0.35">
      <c r="A305" s="91">
        <v>95673</v>
      </c>
      <c r="B305" s="92" t="s">
        <v>200</v>
      </c>
      <c r="C305" s="92" t="s">
        <v>339</v>
      </c>
      <c r="D305" s="93" t="s">
        <v>226</v>
      </c>
      <c r="E305" s="249">
        <v>1</v>
      </c>
      <c r="F305" s="248">
        <v>230.83</v>
      </c>
      <c r="G305" s="248">
        <v>230.83</v>
      </c>
      <c r="H305" s="94">
        <f t="shared" si="10"/>
        <v>7.7197559037579588E-5</v>
      </c>
      <c r="I305" s="95">
        <f t="shared" si="9"/>
        <v>0.99767944465279013</v>
      </c>
    </row>
    <row r="306" spans="1:9" x14ac:dyDescent="0.35">
      <c r="A306" s="91" t="s">
        <v>799</v>
      </c>
      <c r="B306" s="92" t="s">
        <v>214</v>
      </c>
      <c r="C306" s="92" t="s">
        <v>800</v>
      </c>
      <c r="D306" s="93" t="s">
        <v>226</v>
      </c>
      <c r="E306" s="249">
        <v>1</v>
      </c>
      <c r="F306" s="248">
        <v>229.73</v>
      </c>
      <c r="G306" s="248">
        <v>229.73</v>
      </c>
      <c r="H306" s="94">
        <f t="shared" si="10"/>
        <v>7.6829680880748422E-5</v>
      </c>
      <c r="I306" s="95">
        <f t="shared" si="9"/>
        <v>0.99775627433367087</v>
      </c>
    </row>
    <row r="307" spans="1:9" ht="50" x14ac:dyDescent="0.35">
      <c r="A307" s="91" t="s">
        <v>1098</v>
      </c>
      <c r="B307" s="92" t="s">
        <v>214</v>
      </c>
      <c r="C307" s="92" t="s">
        <v>1099</v>
      </c>
      <c r="D307" s="93" t="s">
        <v>226</v>
      </c>
      <c r="E307" s="249">
        <v>6</v>
      </c>
      <c r="F307" s="248">
        <v>38.28</v>
      </c>
      <c r="G307" s="248">
        <v>229.68</v>
      </c>
      <c r="H307" s="94">
        <f t="shared" si="10"/>
        <v>7.6812959146347004E-5</v>
      </c>
      <c r="I307" s="95">
        <f t="shared" si="9"/>
        <v>0.99783308729281717</v>
      </c>
    </row>
    <row r="308" spans="1:9" ht="37.5" x14ac:dyDescent="0.35">
      <c r="A308" s="91">
        <v>94794</v>
      </c>
      <c r="B308" s="92" t="s">
        <v>200</v>
      </c>
      <c r="C308" s="92" t="s">
        <v>824</v>
      </c>
      <c r="D308" s="93" t="s">
        <v>226</v>
      </c>
      <c r="E308" s="249">
        <v>1</v>
      </c>
      <c r="F308" s="248">
        <v>216.28</v>
      </c>
      <c r="G308" s="248">
        <v>216.28</v>
      </c>
      <c r="H308" s="94">
        <f t="shared" si="10"/>
        <v>7.2331534326767371E-5</v>
      </c>
      <c r="I308" s="95">
        <f t="shared" si="9"/>
        <v>0.9979054188271439</v>
      </c>
    </row>
    <row r="309" spans="1:9" ht="37.5" x14ac:dyDescent="0.35">
      <c r="A309" s="91">
        <v>89408</v>
      </c>
      <c r="B309" s="92" t="s">
        <v>200</v>
      </c>
      <c r="C309" s="92" t="s">
        <v>863</v>
      </c>
      <c r="D309" s="93" t="s">
        <v>226</v>
      </c>
      <c r="E309" s="249">
        <v>18</v>
      </c>
      <c r="F309" s="248">
        <v>12</v>
      </c>
      <c r="G309" s="248">
        <v>216</v>
      </c>
      <c r="H309" s="94">
        <f t="shared" si="10"/>
        <v>7.2237892614119439E-5</v>
      </c>
      <c r="I309" s="95">
        <f t="shared" si="9"/>
        <v>0.99797765671975802</v>
      </c>
    </row>
    <row r="310" spans="1:9" ht="50" x14ac:dyDescent="0.35">
      <c r="A310" s="91">
        <v>89783</v>
      </c>
      <c r="B310" s="92" t="s">
        <v>200</v>
      </c>
      <c r="C310" s="92" t="s">
        <v>980</v>
      </c>
      <c r="D310" s="93" t="s">
        <v>226</v>
      </c>
      <c r="E310" s="249">
        <v>11</v>
      </c>
      <c r="F310" s="248">
        <v>19.52</v>
      </c>
      <c r="G310" s="248">
        <v>214.72</v>
      </c>
      <c r="H310" s="94">
        <f t="shared" si="10"/>
        <v>7.1809816213443177E-5</v>
      </c>
      <c r="I310" s="95">
        <f t="shared" si="9"/>
        <v>0.99804946653597149</v>
      </c>
    </row>
    <row r="311" spans="1:9" ht="37.5" x14ac:dyDescent="0.35">
      <c r="A311" s="91">
        <v>94962</v>
      </c>
      <c r="B311" s="92" t="s">
        <v>200</v>
      </c>
      <c r="C311" s="92" t="s">
        <v>1035</v>
      </c>
      <c r="D311" s="93" t="s">
        <v>217</v>
      </c>
      <c r="E311" s="249">
        <v>0.34</v>
      </c>
      <c r="F311" s="248">
        <v>628.27</v>
      </c>
      <c r="G311" s="248">
        <v>213.61</v>
      </c>
      <c r="H311" s="94">
        <f t="shared" si="10"/>
        <v>7.143859370973173E-5</v>
      </c>
      <c r="I311" s="95">
        <f t="shared" si="9"/>
        <v>0.99812090512968121</v>
      </c>
    </row>
    <row r="312" spans="1:9" ht="25" x14ac:dyDescent="0.35">
      <c r="A312" s="91" t="s">
        <v>1510</v>
      </c>
      <c r="B312" s="92" t="s">
        <v>214</v>
      </c>
      <c r="C312" s="92" t="s">
        <v>1511</v>
      </c>
      <c r="D312" s="93" t="s">
        <v>226</v>
      </c>
      <c r="E312" s="249">
        <v>5</v>
      </c>
      <c r="F312" s="248">
        <v>41.69</v>
      </c>
      <c r="G312" s="248">
        <v>208.45</v>
      </c>
      <c r="H312" s="94">
        <f t="shared" si="10"/>
        <v>6.9712910719505532E-5</v>
      </c>
      <c r="I312" s="95">
        <f t="shared" si="9"/>
        <v>0.99819061804040077</v>
      </c>
    </row>
    <row r="313" spans="1:9" ht="25" x14ac:dyDescent="0.35">
      <c r="A313" s="91">
        <v>101548</v>
      </c>
      <c r="B313" s="92" t="s">
        <v>200</v>
      </c>
      <c r="C313" s="92" t="s">
        <v>1427</v>
      </c>
      <c r="D313" s="93" t="s">
        <v>226</v>
      </c>
      <c r="E313" s="249">
        <v>20</v>
      </c>
      <c r="F313" s="248">
        <v>9.4700000000000006</v>
      </c>
      <c r="G313" s="248">
        <v>189.4</v>
      </c>
      <c r="H313" s="94">
        <f t="shared" si="10"/>
        <v>6.3341929912565843E-5</v>
      </c>
      <c r="I313" s="95">
        <f t="shared" si="9"/>
        <v>0.9982539599703133</v>
      </c>
    </row>
    <row r="314" spans="1:9" ht="50" x14ac:dyDescent="0.35">
      <c r="A314" s="91">
        <v>89366</v>
      </c>
      <c r="B314" s="92" t="s">
        <v>200</v>
      </c>
      <c r="C314" s="92" t="s">
        <v>890</v>
      </c>
      <c r="D314" s="93" t="s">
        <v>226</v>
      </c>
      <c r="E314" s="249">
        <v>9</v>
      </c>
      <c r="F314" s="248">
        <v>20.81</v>
      </c>
      <c r="G314" s="248">
        <v>187.29</v>
      </c>
      <c r="H314" s="94">
        <f t="shared" si="10"/>
        <v>6.2636272720826067E-5</v>
      </c>
      <c r="I314" s="95">
        <f t="shared" si="9"/>
        <v>0.99831659624303415</v>
      </c>
    </row>
    <row r="315" spans="1:9" ht="25" x14ac:dyDescent="0.35">
      <c r="A315" s="91">
        <v>96989</v>
      </c>
      <c r="B315" s="92" t="s">
        <v>200</v>
      </c>
      <c r="C315" s="92" t="s">
        <v>1403</v>
      </c>
      <c r="D315" s="93" t="s">
        <v>226</v>
      </c>
      <c r="E315" s="249">
        <v>1</v>
      </c>
      <c r="F315" s="248">
        <v>183.95</v>
      </c>
      <c r="G315" s="248">
        <v>183.95</v>
      </c>
      <c r="H315" s="94">
        <f t="shared" si="10"/>
        <v>6.1519260862811433E-5</v>
      </c>
      <c r="I315" s="95">
        <f t="shared" si="9"/>
        <v>0.99837811550389699</v>
      </c>
    </row>
    <row r="316" spans="1:9" x14ac:dyDescent="0.35">
      <c r="A316" s="91" t="s">
        <v>1291</v>
      </c>
      <c r="B316" s="92" t="s">
        <v>214</v>
      </c>
      <c r="C316" s="92" t="s">
        <v>1292</v>
      </c>
      <c r="D316" s="93" t="s">
        <v>226</v>
      </c>
      <c r="E316" s="249">
        <v>12</v>
      </c>
      <c r="F316" s="248">
        <v>15.14</v>
      </c>
      <c r="G316" s="248">
        <v>181.68</v>
      </c>
      <c r="H316" s="94">
        <f t="shared" si="10"/>
        <v>6.0760094120987128E-5</v>
      </c>
      <c r="I316" s="95">
        <f t="shared" si="9"/>
        <v>0.99843887559801803</v>
      </c>
    </row>
    <row r="317" spans="1:9" ht="25" x14ac:dyDescent="0.35">
      <c r="A317" s="91" t="s">
        <v>1183</v>
      </c>
      <c r="B317" s="92" t="s">
        <v>214</v>
      </c>
      <c r="C317" s="92" t="s">
        <v>1184</v>
      </c>
      <c r="D317" s="93" t="s">
        <v>226</v>
      </c>
      <c r="E317" s="249">
        <v>1</v>
      </c>
      <c r="F317" s="248">
        <v>177.36</v>
      </c>
      <c r="G317" s="248">
        <v>177.36</v>
      </c>
      <c r="H317" s="94">
        <f t="shared" si="10"/>
        <v>5.9315336268704746E-5</v>
      </c>
      <c r="I317" s="95">
        <f t="shared" si="9"/>
        <v>0.99849819093428671</v>
      </c>
    </row>
    <row r="318" spans="1:9" ht="37.5" x14ac:dyDescent="0.35">
      <c r="A318" s="91" t="s">
        <v>1094</v>
      </c>
      <c r="B318" s="92" t="s">
        <v>214</v>
      </c>
      <c r="C318" s="92" t="s">
        <v>1095</v>
      </c>
      <c r="D318" s="93" t="s">
        <v>226</v>
      </c>
      <c r="E318" s="249">
        <v>8</v>
      </c>
      <c r="F318" s="248">
        <v>21.99</v>
      </c>
      <c r="G318" s="248">
        <v>175.92</v>
      </c>
      <c r="H318" s="94">
        <f t="shared" si="10"/>
        <v>5.8833750317943936E-5</v>
      </c>
      <c r="I318" s="95">
        <f t="shared" si="9"/>
        <v>0.99855702468460461</v>
      </c>
    </row>
    <row r="319" spans="1:9" ht="25" x14ac:dyDescent="0.35">
      <c r="A319" s="91">
        <v>101538</v>
      </c>
      <c r="B319" s="92" t="s">
        <v>200</v>
      </c>
      <c r="C319" s="92" t="s">
        <v>1347</v>
      </c>
      <c r="D319" s="93" t="s">
        <v>226</v>
      </c>
      <c r="E319" s="249">
        <v>2</v>
      </c>
      <c r="F319" s="248">
        <v>84.47</v>
      </c>
      <c r="G319" s="248">
        <v>168.94</v>
      </c>
      <c r="H319" s="94">
        <f t="shared" si="10"/>
        <v>5.6499396195506194E-5</v>
      </c>
      <c r="I319" s="95">
        <f t="shared" si="9"/>
        <v>0.99861352408080006</v>
      </c>
    </row>
    <row r="320" spans="1:9" ht="25" x14ac:dyDescent="0.35">
      <c r="A320" s="91">
        <v>96987</v>
      </c>
      <c r="B320" s="92" t="s">
        <v>200</v>
      </c>
      <c r="C320" s="92" t="s">
        <v>1412</v>
      </c>
      <c r="D320" s="93" t="s">
        <v>226</v>
      </c>
      <c r="E320" s="249">
        <v>1</v>
      </c>
      <c r="F320" s="248">
        <v>168.07</v>
      </c>
      <c r="G320" s="248">
        <v>168.07</v>
      </c>
      <c r="H320" s="94">
        <f t="shared" si="10"/>
        <v>5.6208438016921542E-5</v>
      </c>
      <c r="I320" s="95">
        <f t="shared" si="9"/>
        <v>0.99866973251881697</v>
      </c>
    </row>
    <row r="321" spans="1:9" ht="37.5" x14ac:dyDescent="0.35">
      <c r="A321" s="91" t="s">
        <v>1088</v>
      </c>
      <c r="B321" s="92" t="s">
        <v>214</v>
      </c>
      <c r="C321" s="92" t="s">
        <v>1089</v>
      </c>
      <c r="D321" s="93" t="s">
        <v>226</v>
      </c>
      <c r="E321" s="249">
        <v>7</v>
      </c>
      <c r="F321" s="248">
        <v>23.64</v>
      </c>
      <c r="G321" s="248">
        <v>165.48</v>
      </c>
      <c r="H321" s="94">
        <f t="shared" si="10"/>
        <v>5.5342252174928169E-5</v>
      </c>
      <c r="I321" s="95">
        <f t="shared" si="9"/>
        <v>0.99872507477099193</v>
      </c>
    </row>
    <row r="322" spans="1:9" ht="37.5" x14ac:dyDescent="0.35">
      <c r="A322" s="91">
        <v>93009</v>
      </c>
      <c r="B322" s="92" t="s">
        <v>200</v>
      </c>
      <c r="C322" s="92" t="s">
        <v>1328</v>
      </c>
      <c r="D322" s="93" t="s">
        <v>208</v>
      </c>
      <c r="E322" s="249">
        <v>4.8</v>
      </c>
      <c r="F322" s="248">
        <v>34.35</v>
      </c>
      <c r="G322" s="248">
        <v>164.88</v>
      </c>
      <c r="H322" s="94">
        <f t="shared" si="10"/>
        <v>5.5141591362111169E-5</v>
      </c>
      <c r="I322" s="95">
        <f t="shared" si="9"/>
        <v>0.99878021636235403</v>
      </c>
    </row>
    <row r="323" spans="1:9" ht="50" x14ac:dyDescent="0.35">
      <c r="A323" s="91">
        <v>92336</v>
      </c>
      <c r="B323" s="92" t="s">
        <v>200</v>
      </c>
      <c r="C323" s="92" t="s">
        <v>833</v>
      </c>
      <c r="D323" s="93" t="s">
        <v>208</v>
      </c>
      <c r="E323" s="249">
        <v>1</v>
      </c>
      <c r="F323" s="248">
        <v>156.85</v>
      </c>
      <c r="G323" s="248">
        <v>156.85</v>
      </c>
      <c r="H323" s="94">
        <f t="shared" si="10"/>
        <v>5.2456080817243672E-5</v>
      </c>
      <c r="I323" s="95">
        <f t="shared" si="9"/>
        <v>0.99883267244317131</v>
      </c>
    </row>
    <row r="324" spans="1:9" ht="25" x14ac:dyDescent="0.35">
      <c r="A324" s="91">
        <v>86882</v>
      </c>
      <c r="B324" s="92" t="s">
        <v>200</v>
      </c>
      <c r="C324" s="92" t="s">
        <v>935</v>
      </c>
      <c r="D324" s="93" t="s">
        <v>226</v>
      </c>
      <c r="E324" s="249">
        <v>6</v>
      </c>
      <c r="F324" s="248">
        <v>25.55</v>
      </c>
      <c r="G324" s="248">
        <v>153.30000000000001</v>
      </c>
      <c r="H324" s="94">
        <f t="shared" si="10"/>
        <v>5.1268837674743106E-5</v>
      </c>
      <c r="I324" s="95">
        <f t="shared" si="9"/>
        <v>0.99888394128084601</v>
      </c>
    </row>
    <row r="325" spans="1:9" ht="25" x14ac:dyDescent="0.35">
      <c r="A325" s="91" t="s">
        <v>1366</v>
      </c>
      <c r="B325" s="92" t="s">
        <v>214</v>
      </c>
      <c r="C325" s="92" t="s">
        <v>1367</v>
      </c>
      <c r="D325" s="93" t="s">
        <v>226</v>
      </c>
      <c r="E325" s="249">
        <v>1</v>
      </c>
      <c r="F325" s="248">
        <v>152.66999999999999</v>
      </c>
      <c r="G325" s="248">
        <v>152.66999999999999</v>
      </c>
      <c r="H325" s="94">
        <f t="shared" si="10"/>
        <v>5.1058143821285249E-5</v>
      </c>
      <c r="I325" s="95">
        <f t="shared" si="9"/>
        <v>0.99893499942466735</v>
      </c>
    </row>
    <row r="326" spans="1:9" ht="50" x14ac:dyDescent="0.35">
      <c r="A326" s="91">
        <v>89829</v>
      </c>
      <c r="B326" s="92" t="s">
        <v>200</v>
      </c>
      <c r="C326" s="92" t="s">
        <v>1047</v>
      </c>
      <c r="D326" s="93" t="s">
        <v>226</v>
      </c>
      <c r="E326" s="249">
        <v>3</v>
      </c>
      <c r="F326" s="248">
        <v>42.91</v>
      </c>
      <c r="G326" s="248">
        <v>128.72999999999999</v>
      </c>
      <c r="H326" s="94">
        <f t="shared" si="10"/>
        <v>4.3051777389887013E-5</v>
      </c>
      <c r="I326" s="95">
        <f t="shared" si="9"/>
        <v>0.99897805120205718</v>
      </c>
    </row>
    <row r="327" spans="1:9" ht="37.5" x14ac:dyDescent="0.35">
      <c r="A327" s="91">
        <v>91957</v>
      </c>
      <c r="B327" s="92" t="s">
        <v>200</v>
      </c>
      <c r="C327" s="92" t="s">
        <v>1196</v>
      </c>
      <c r="D327" s="93" t="s">
        <v>226</v>
      </c>
      <c r="E327" s="249">
        <v>2</v>
      </c>
      <c r="F327" s="248">
        <v>62.86</v>
      </c>
      <c r="G327" s="248">
        <v>125.72</v>
      </c>
      <c r="H327" s="94">
        <f t="shared" si="10"/>
        <v>4.2045128978921742E-5</v>
      </c>
      <c r="I327" s="95">
        <f t="shared" si="9"/>
        <v>0.99902009633103606</v>
      </c>
    </row>
    <row r="328" spans="1:9" x14ac:dyDescent="0.35">
      <c r="A328" s="91" t="s">
        <v>1031</v>
      </c>
      <c r="B328" s="92" t="s">
        <v>214</v>
      </c>
      <c r="C328" s="92" t="s">
        <v>1032</v>
      </c>
      <c r="D328" s="93" t="s">
        <v>226</v>
      </c>
      <c r="E328" s="249">
        <v>4</v>
      </c>
      <c r="F328" s="248">
        <v>29.19</v>
      </c>
      <c r="G328" s="248">
        <v>116.76</v>
      </c>
      <c r="H328" s="94">
        <f t="shared" si="10"/>
        <v>3.9048594174187902E-5</v>
      </c>
      <c r="I328" s="95">
        <f t="shared" si="9"/>
        <v>0.9990591449252102</v>
      </c>
    </row>
    <row r="329" spans="1:9" ht="50" x14ac:dyDescent="0.35">
      <c r="A329" s="91">
        <v>89549</v>
      </c>
      <c r="B329" s="92" t="s">
        <v>200</v>
      </c>
      <c r="C329" s="92" t="s">
        <v>992</v>
      </c>
      <c r="D329" s="93" t="s">
        <v>226</v>
      </c>
      <c r="E329" s="249">
        <v>5</v>
      </c>
      <c r="F329" s="248">
        <v>21.85</v>
      </c>
      <c r="G329" s="248">
        <v>109.25</v>
      </c>
      <c r="H329" s="94">
        <f t="shared" si="10"/>
        <v>3.6536989667095132E-5</v>
      </c>
      <c r="I329" s="95">
        <f t="shared" si="9"/>
        <v>0.9990956819148773</v>
      </c>
    </row>
    <row r="330" spans="1:9" ht="50" x14ac:dyDescent="0.35">
      <c r="A330" s="91">
        <v>104350</v>
      </c>
      <c r="B330" s="92" t="s">
        <v>200</v>
      </c>
      <c r="C330" s="92" t="s">
        <v>986</v>
      </c>
      <c r="D330" s="93" t="s">
        <v>226</v>
      </c>
      <c r="E330" s="249">
        <v>3</v>
      </c>
      <c r="F330" s="248">
        <v>35.340000000000003</v>
      </c>
      <c r="G330" s="248">
        <v>106.02</v>
      </c>
      <c r="H330" s="94">
        <f t="shared" si="10"/>
        <v>3.5456765624763621E-5</v>
      </c>
      <c r="I330" s="95">
        <f t="shared" si="9"/>
        <v>0.99913113868050207</v>
      </c>
    </row>
    <row r="331" spans="1:9" ht="37.5" x14ac:dyDescent="0.35">
      <c r="A331" s="91">
        <v>89415</v>
      </c>
      <c r="B331" s="92" t="s">
        <v>200</v>
      </c>
      <c r="C331" s="92" t="s">
        <v>905</v>
      </c>
      <c r="D331" s="93" t="s">
        <v>226</v>
      </c>
      <c r="E331" s="249">
        <v>5</v>
      </c>
      <c r="F331" s="248">
        <v>21.05</v>
      </c>
      <c r="G331" s="248">
        <v>105.25</v>
      </c>
      <c r="H331" s="94">
        <f t="shared" si="10"/>
        <v>3.5199250914981812E-5</v>
      </c>
      <c r="I331" s="95">
        <f t="shared" ref="I331:I376" si="11">H331+I330</f>
        <v>0.99916633793141707</v>
      </c>
    </row>
    <row r="332" spans="1:9" ht="37.5" x14ac:dyDescent="0.35">
      <c r="A332" s="91" t="s">
        <v>1312</v>
      </c>
      <c r="B332" s="92" t="s">
        <v>214</v>
      </c>
      <c r="C332" s="92" t="s">
        <v>1313</v>
      </c>
      <c r="D332" s="93" t="s">
        <v>226</v>
      </c>
      <c r="E332" s="249">
        <v>5</v>
      </c>
      <c r="F332" s="248">
        <v>20.63</v>
      </c>
      <c r="G332" s="248">
        <v>103.15</v>
      </c>
      <c r="H332" s="94">
        <f t="shared" si="10"/>
        <v>3.4496938070122316E-5</v>
      </c>
      <c r="I332" s="95">
        <f t="shared" si="11"/>
        <v>0.99920083486948719</v>
      </c>
    </row>
    <row r="333" spans="1:9" ht="25" x14ac:dyDescent="0.35">
      <c r="A333" s="91" t="s">
        <v>1378</v>
      </c>
      <c r="B333" s="92" t="s">
        <v>214</v>
      </c>
      <c r="C333" s="92" t="s">
        <v>1379</v>
      </c>
      <c r="D333" s="93" t="s">
        <v>226</v>
      </c>
      <c r="E333" s="249">
        <v>1</v>
      </c>
      <c r="F333" s="248">
        <v>102.12</v>
      </c>
      <c r="G333" s="248">
        <v>102.12</v>
      </c>
      <c r="H333" s="94">
        <f t="shared" si="10"/>
        <v>3.4152470341453137E-5</v>
      </c>
      <c r="I333" s="95">
        <f t="shared" si="11"/>
        <v>0.99923498733982863</v>
      </c>
    </row>
    <row r="334" spans="1:9" ht="25" x14ac:dyDescent="0.35">
      <c r="A334" s="91">
        <v>96544</v>
      </c>
      <c r="B334" s="92" t="s">
        <v>200</v>
      </c>
      <c r="C334" s="92" t="s">
        <v>383</v>
      </c>
      <c r="D334" s="93" t="s">
        <v>264</v>
      </c>
      <c r="E334" s="249">
        <v>4.4000000000000004</v>
      </c>
      <c r="F334" s="248">
        <v>22.42</v>
      </c>
      <c r="G334" s="248">
        <v>98.64</v>
      </c>
      <c r="H334" s="94">
        <f t="shared" si="10"/>
        <v>3.2988637627114543E-5</v>
      </c>
      <c r="I334" s="95">
        <f t="shared" si="11"/>
        <v>0.99926797597745576</v>
      </c>
    </row>
    <row r="335" spans="1:9" x14ac:dyDescent="0.35">
      <c r="A335" s="91" t="s">
        <v>1021</v>
      </c>
      <c r="B335" s="92" t="s">
        <v>214</v>
      </c>
      <c r="C335" s="92" t="s">
        <v>1022</v>
      </c>
      <c r="D335" s="93" t="s">
        <v>226</v>
      </c>
      <c r="E335" s="249">
        <v>1</v>
      </c>
      <c r="F335" s="248">
        <v>98.01</v>
      </c>
      <c r="G335" s="248">
        <v>98.01</v>
      </c>
      <c r="H335" s="94">
        <f t="shared" si="10"/>
        <v>3.27779437736567E-5</v>
      </c>
      <c r="I335" s="95">
        <f t="shared" si="11"/>
        <v>0.99930075392122941</v>
      </c>
    </row>
    <row r="336" spans="1:9" ht="50" x14ac:dyDescent="0.35">
      <c r="A336" s="91">
        <v>89795</v>
      </c>
      <c r="B336" s="92" t="s">
        <v>200</v>
      </c>
      <c r="C336" s="92" t="s">
        <v>989</v>
      </c>
      <c r="D336" s="93" t="s">
        <v>226</v>
      </c>
      <c r="E336" s="249">
        <v>2</v>
      </c>
      <c r="F336" s="248">
        <v>48.98</v>
      </c>
      <c r="G336" s="248">
        <v>97.96</v>
      </c>
      <c r="H336" s="94">
        <f t="shared" si="10"/>
        <v>3.2761222039255275E-5</v>
      </c>
      <c r="I336" s="95">
        <f t="shared" si="11"/>
        <v>0.99933351514326862</v>
      </c>
    </row>
    <row r="337" spans="1:9" ht="25" x14ac:dyDescent="0.35">
      <c r="A337" s="91">
        <v>94490</v>
      </c>
      <c r="B337" s="92" t="s">
        <v>200</v>
      </c>
      <c r="C337" s="92" t="s">
        <v>902</v>
      </c>
      <c r="D337" s="93" t="s">
        <v>226</v>
      </c>
      <c r="E337" s="249">
        <v>2</v>
      </c>
      <c r="F337" s="248">
        <v>47.24</v>
      </c>
      <c r="G337" s="248">
        <v>94.48</v>
      </c>
      <c r="H337" s="94">
        <f t="shared" si="10"/>
        <v>3.1597389324916689E-5</v>
      </c>
      <c r="I337" s="95">
        <f t="shared" si="11"/>
        <v>0.99936511253259352</v>
      </c>
    </row>
    <row r="338" spans="1:9" ht="25" x14ac:dyDescent="0.35">
      <c r="A338" s="91" t="s">
        <v>796</v>
      </c>
      <c r="B338" s="92" t="s">
        <v>214</v>
      </c>
      <c r="C338" s="92" t="s">
        <v>797</v>
      </c>
      <c r="D338" s="93" t="s">
        <v>226</v>
      </c>
      <c r="E338" s="249">
        <v>1</v>
      </c>
      <c r="F338" s="248">
        <v>92.46</v>
      </c>
      <c r="G338" s="248">
        <v>92.46</v>
      </c>
      <c r="H338" s="94">
        <f t="shared" si="10"/>
        <v>3.092183125509946E-5</v>
      </c>
      <c r="I338" s="95">
        <f t="shared" si="11"/>
        <v>0.99939603436384861</v>
      </c>
    </row>
    <row r="339" spans="1:9" ht="37.5" x14ac:dyDescent="0.35">
      <c r="A339" s="91">
        <v>91997</v>
      </c>
      <c r="B339" s="92" t="s">
        <v>200</v>
      </c>
      <c r="C339" s="92" t="s">
        <v>1211</v>
      </c>
      <c r="D339" s="93" t="s">
        <v>226</v>
      </c>
      <c r="E339" s="249">
        <v>2</v>
      </c>
      <c r="F339" s="248">
        <v>45.35</v>
      </c>
      <c r="G339" s="248">
        <v>90.7</v>
      </c>
      <c r="H339" s="94">
        <f t="shared" si="10"/>
        <v>3.0333226204169598E-5</v>
      </c>
      <c r="I339" s="95">
        <f t="shared" si="11"/>
        <v>0.99942636759005277</v>
      </c>
    </row>
    <row r="340" spans="1:9" ht="50" x14ac:dyDescent="0.35">
      <c r="A340" s="91">
        <v>89739</v>
      </c>
      <c r="B340" s="92" t="s">
        <v>200</v>
      </c>
      <c r="C340" s="92" t="s">
        <v>962</v>
      </c>
      <c r="D340" s="93" t="s">
        <v>226</v>
      </c>
      <c r="E340" s="249">
        <v>3</v>
      </c>
      <c r="F340" s="248">
        <v>29.03</v>
      </c>
      <c r="G340" s="248">
        <v>87.09</v>
      </c>
      <c r="H340" s="94">
        <f t="shared" si="10"/>
        <v>2.9125916980387326E-5</v>
      </c>
      <c r="I340" s="95">
        <f t="shared" si="11"/>
        <v>0.99945549350703311</v>
      </c>
    </row>
    <row r="341" spans="1:9" ht="25" x14ac:dyDescent="0.35">
      <c r="A341" s="91" t="s">
        <v>1522</v>
      </c>
      <c r="B341" s="92" t="s">
        <v>214</v>
      </c>
      <c r="C341" s="92" t="s">
        <v>1523</v>
      </c>
      <c r="D341" s="93" t="s">
        <v>226</v>
      </c>
      <c r="E341" s="249">
        <v>3</v>
      </c>
      <c r="F341" s="248">
        <v>28.39</v>
      </c>
      <c r="G341" s="248">
        <v>85.17</v>
      </c>
      <c r="H341" s="94">
        <f t="shared" si="10"/>
        <v>2.848380237937293E-5</v>
      </c>
      <c r="I341" s="95">
        <f t="shared" si="11"/>
        <v>0.99948397730941252</v>
      </c>
    </row>
    <row r="342" spans="1:9" ht="25" x14ac:dyDescent="0.35">
      <c r="A342" s="91">
        <v>93668</v>
      </c>
      <c r="B342" s="92" t="s">
        <v>200</v>
      </c>
      <c r="C342" s="92" t="s">
        <v>1274</v>
      </c>
      <c r="D342" s="93" t="s">
        <v>226</v>
      </c>
      <c r="E342" s="249">
        <v>1</v>
      </c>
      <c r="F342" s="248">
        <v>83.62</v>
      </c>
      <c r="G342" s="248">
        <v>83.62</v>
      </c>
      <c r="H342" s="94">
        <f t="shared" si="10"/>
        <v>2.7965428612929017E-5</v>
      </c>
      <c r="I342" s="95">
        <f t="shared" si="11"/>
        <v>0.99951194273802546</v>
      </c>
    </row>
    <row r="343" spans="1:9" ht="50" x14ac:dyDescent="0.35">
      <c r="A343" s="91">
        <v>89709</v>
      </c>
      <c r="B343" s="92" t="s">
        <v>200</v>
      </c>
      <c r="C343" s="92" t="s">
        <v>929</v>
      </c>
      <c r="D343" s="93" t="s">
        <v>226</v>
      </c>
      <c r="E343" s="249">
        <v>3</v>
      </c>
      <c r="F343" s="248">
        <v>25.72</v>
      </c>
      <c r="G343" s="248">
        <v>77.16</v>
      </c>
      <c r="H343" s="94">
        <f t="shared" si="10"/>
        <v>2.5804980528265999E-5</v>
      </c>
      <c r="I343" s="95">
        <f t="shared" si="11"/>
        <v>0.99953774771855375</v>
      </c>
    </row>
    <row r="344" spans="1:9" ht="25" x14ac:dyDescent="0.35">
      <c r="A344" s="91">
        <v>103039</v>
      </c>
      <c r="B344" s="92" t="s">
        <v>200</v>
      </c>
      <c r="C344" s="92" t="s">
        <v>803</v>
      </c>
      <c r="D344" s="93" t="s">
        <v>226</v>
      </c>
      <c r="E344" s="249">
        <v>1</v>
      </c>
      <c r="F344" s="248">
        <v>75.790000000000006</v>
      </c>
      <c r="G344" s="248">
        <v>75.790000000000006</v>
      </c>
      <c r="H344" s="94">
        <f t="shared" si="10"/>
        <v>2.5346805005667189E-5</v>
      </c>
      <c r="I344" s="95">
        <f t="shared" si="11"/>
        <v>0.9995630945235594</v>
      </c>
    </row>
    <row r="345" spans="1:9" ht="37.5" x14ac:dyDescent="0.35">
      <c r="A345" s="91" t="s">
        <v>1113</v>
      </c>
      <c r="B345" s="92" t="s">
        <v>214</v>
      </c>
      <c r="C345" s="92" t="s">
        <v>1114</v>
      </c>
      <c r="D345" s="93" t="s">
        <v>226</v>
      </c>
      <c r="E345" s="249">
        <v>2</v>
      </c>
      <c r="F345" s="248">
        <v>36.700000000000003</v>
      </c>
      <c r="G345" s="248">
        <v>73.400000000000006</v>
      </c>
      <c r="H345" s="94">
        <f t="shared" si="10"/>
        <v>2.4547506101279477E-5</v>
      </c>
      <c r="I345" s="95">
        <f t="shared" si="11"/>
        <v>0.99958764202966066</v>
      </c>
    </row>
    <row r="346" spans="1:9" ht="25" x14ac:dyDescent="0.35">
      <c r="A346" s="91">
        <v>93663</v>
      </c>
      <c r="B346" s="92" t="s">
        <v>200</v>
      </c>
      <c r="C346" s="92" t="s">
        <v>1265</v>
      </c>
      <c r="D346" s="93" t="s">
        <v>226</v>
      </c>
      <c r="E346" s="249">
        <v>1</v>
      </c>
      <c r="F346" s="248">
        <v>71.47</v>
      </c>
      <c r="G346" s="248">
        <v>71.47</v>
      </c>
      <c r="H346" s="94">
        <f t="shared" ref="H346:H376" si="12">G346/$G$380</f>
        <v>2.3902047153384796E-5</v>
      </c>
      <c r="I346" s="95">
        <f t="shared" si="11"/>
        <v>0.99961154407681407</v>
      </c>
    </row>
    <row r="347" spans="1:9" ht="37.5" x14ac:dyDescent="0.35">
      <c r="A347" s="91">
        <v>103948</v>
      </c>
      <c r="B347" s="92" t="s">
        <v>200</v>
      </c>
      <c r="C347" s="92" t="s">
        <v>845</v>
      </c>
      <c r="D347" s="93" t="s">
        <v>226</v>
      </c>
      <c r="E347" s="249">
        <v>6</v>
      </c>
      <c r="F347" s="248">
        <v>10.69</v>
      </c>
      <c r="G347" s="248">
        <v>64.14</v>
      </c>
      <c r="H347" s="94">
        <f t="shared" si="12"/>
        <v>2.1450640890137133E-5</v>
      </c>
      <c r="I347" s="95">
        <f t="shared" si="11"/>
        <v>0.99963299471770417</v>
      </c>
    </row>
    <row r="348" spans="1:9" ht="37.5" x14ac:dyDescent="0.35">
      <c r="A348" s="91">
        <v>91979</v>
      </c>
      <c r="B348" s="92" t="s">
        <v>200</v>
      </c>
      <c r="C348" s="92" t="s">
        <v>1190</v>
      </c>
      <c r="D348" s="93" t="s">
        <v>226</v>
      </c>
      <c r="E348" s="249">
        <v>1</v>
      </c>
      <c r="F348" s="248">
        <v>59.26</v>
      </c>
      <c r="G348" s="248">
        <v>59.26</v>
      </c>
      <c r="H348" s="94">
        <f t="shared" si="12"/>
        <v>1.981859961255888E-5</v>
      </c>
      <c r="I348" s="95">
        <f t="shared" si="11"/>
        <v>0.9996528133173167</v>
      </c>
    </row>
    <row r="349" spans="1:9" ht="50" x14ac:dyDescent="0.35">
      <c r="A349" s="91">
        <v>89782</v>
      </c>
      <c r="B349" s="92" t="s">
        <v>200</v>
      </c>
      <c r="C349" s="92" t="s">
        <v>1013</v>
      </c>
      <c r="D349" s="93" t="s">
        <v>226</v>
      </c>
      <c r="E349" s="249">
        <v>3</v>
      </c>
      <c r="F349" s="248">
        <v>19.41</v>
      </c>
      <c r="G349" s="248">
        <v>58.23</v>
      </c>
      <c r="H349" s="94">
        <f t="shared" si="12"/>
        <v>1.9474131883889697E-5</v>
      </c>
      <c r="I349" s="95">
        <f t="shared" si="11"/>
        <v>0.99967228744920056</v>
      </c>
    </row>
    <row r="350" spans="1:9" ht="37.5" x14ac:dyDescent="0.35">
      <c r="A350" s="91">
        <v>94681</v>
      </c>
      <c r="B350" s="92" t="s">
        <v>200</v>
      </c>
      <c r="C350" s="92" t="s">
        <v>809</v>
      </c>
      <c r="D350" s="93" t="s">
        <v>226</v>
      </c>
      <c r="E350" s="249">
        <v>1</v>
      </c>
      <c r="F350" s="248">
        <v>57.84</v>
      </c>
      <c r="G350" s="248">
        <v>57.84</v>
      </c>
      <c r="H350" s="94">
        <f t="shared" si="12"/>
        <v>1.9343702355558652E-5</v>
      </c>
      <c r="I350" s="95">
        <f t="shared" si="11"/>
        <v>0.99969163115155613</v>
      </c>
    </row>
    <row r="351" spans="1:9" ht="50" x14ac:dyDescent="0.35">
      <c r="A351" s="91">
        <v>104355</v>
      </c>
      <c r="B351" s="92" t="s">
        <v>200</v>
      </c>
      <c r="C351" s="92" t="s">
        <v>971</v>
      </c>
      <c r="D351" s="93" t="s">
        <v>226</v>
      </c>
      <c r="E351" s="249">
        <v>1</v>
      </c>
      <c r="F351" s="248">
        <v>57.42</v>
      </c>
      <c r="G351" s="248">
        <v>57.42</v>
      </c>
      <c r="H351" s="94">
        <f t="shared" si="12"/>
        <v>1.9203239786586751E-5</v>
      </c>
      <c r="I351" s="95">
        <f t="shared" si="11"/>
        <v>0.99971083439134267</v>
      </c>
    </row>
    <row r="352" spans="1:9" ht="50" x14ac:dyDescent="0.35">
      <c r="A352" s="91">
        <v>104347</v>
      </c>
      <c r="B352" s="92" t="s">
        <v>200</v>
      </c>
      <c r="C352" s="92" t="s">
        <v>1016</v>
      </c>
      <c r="D352" s="93" t="s">
        <v>226</v>
      </c>
      <c r="E352" s="249">
        <v>1</v>
      </c>
      <c r="F352" s="248">
        <v>57.1</v>
      </c>
      <c r="G352" s="248">
        <v>57.1</v>
      </c>
      <c r="H352" s="94">
        <f t="shared" si="12"/>
        <v>1.9096220686417686E-5</v>
      </c>
      <c r="I352" s="95">
        <f t="shared" si="11"/>
        <v>0.99972993061202908</v>
      </c>
    </row>
    <row r="353" spans="1:9" ht="37.5" x14ac:dyDescent="0.35">
      <c r="A353" s="91">
        <v>92028</v>
      </c>
      <c r="B353" s="92" t="s">
        <v>200</v>
      </c>
      <c r="C353" s="92" t="s">
        <v>1214</v>
      </c>
      <c r="D353" s="93" t="s">
        <v>226</v>
      </c>
      <c r="E353" s="249">
        <v>1</v>
      </c>
      <c r="F353" s="248">
        <v>56.81</v>
      </c>
      <c r="G353" s="248">
        <v>56.81</v>
      </c>
      <c r="H353" s="94">
        <f t="shared" si="12"/>
        <v>1.8999234626889469E-5</v>
      </c>
      <c r="I353" s="95">
        <f t="shared" si="11"/>
        <v>0.99974892984665598</v>
      </c>
    </row>
    <row r="354" spans="1:9" ht="37.5" x14ac:dyDescent="0.35">
      <c r="A354" s="91">
        <v>104003</v>
      </c>
      <c r="B354" s="92" t="s">
        <v>200</v>
      </c>
      <c r="C354" s="92" t="s">
        <v>851</v>
      </c>
      <c r="D354" s="93" t="s">
        <v>226</v>
      </c>
      <c r="E354" s="249">
        <v>3</v>
      </c>
      <c r="F354" s="248">
        <v>18.68</v>
      </c>
      <c r="G354" s="248">
        <v>56.04</v>
      </c>
      <c r="H354" s="94">
        <f t="shared" si="12"/>
        <v>1.8741719917107653E-5</v>
      </c>
      <c r="I354" s="95">
        <f t="shared" si="11"/>
        <v>0.99976767156657309</v>
      </c>
    </row>
    <row r="355" spans="1:9" ht="50" x14ac:dyDescent="0.35">
      <c r="A355" s="91">
        <v>89833</v>
      </c>
      <c r="B355" s="92" t="s">
        <v>200</v>
      </c>
      <c r="C355" s="92" t="s">
        <v>1080</v>
      </c>
      <c r="D355" s="93" t="s">
        <v>226</v>
      </c>
      <c r="E355" s="249">
        <v>1</v>
      </c>
      <c r="F355" s="248">
        <v>54.84</v>
      </c>
      <c r="G355" s="248">
        <v>54.84</v>
      </c>
      <c r="H355" s="94">
        <f t="shared" si="12"/>
        <v>1.8340398291473659E-5</v>
      </c>
      <c r="I355" s="95">
        <f t="shared" si="11"/>
        <v>0.99978601196486461</v>
      </c>
    </row>
    <row r="356" spans="1:9" ht="25" x14ac:dyDescent="0.35">
      <c r="A356" s="91" t="s">
        <v>1104</v>
      </c>
      <c r="B356" s="92" t="s">
        <v>214</v>
      </c>
      <c r="C356" s="92" t="s">
        <v>1105</v>
      </c>
      <c r="D356" s="93" t="s">
        <v>226</v>
      </c>
      <c r="E356" s="249">
        <v>2</v>
      </c>
      <c r="F356" s="248">
        <v>24.98</v>
      </c>
      <c r="G356" s="248">
        <v>49.96</v>
      </c>
      <c r="H356" s="94">
        <f t="shared" si="12"/>
        <v>1.6708357013895403E-5</v>
      </c>
      <c r="I356" s="95">
        <f t="shared" si="11"/>
        <v>0.99980272032187856</v>
      </c>
    </row>
    <row r="357" spans="1:9" ht="37.5" x14ac:dyDescent="0.35">
      <c r="A357" s="91">
        <v>92868</v>
      </c>
      <c r="B357" s="92" t="s">
        <v>200</v>
      </c>
      <c r="C357" s="92" t="s">
        <v>1133</v>
      </c>
      <c r="D357" s="93" t="s">
        <v>226</v>
      </c>
      <c r="E357" s="249">
        <v>2</v>
      </c>
      <c r="F357" s="248">
        <v>24.43</v>
      </c>
      <c r="G357" s="248">
        <v>48.86</v>
      </c>
      <c r="H357" s="94">
        <f t="shared" si="12"/>
        <v>1.634047885706424E-5</v>
      </c>
      <c r="I357" s="95">
        <f t="shared" si="11"/>
        <v>0.99981906080073557</v>
      </c>
    </row>
    <row r="358" spans="1:9" ht="50" x14ac:dyDescent="0.35">
      <c r="A358" s="91">
        <v>89753</v>
      </c>
      <c r="B358" s="92" t="s">
        <v>200</v>
      </c>
      <c r="C358" s="92" t="s">
        <v>1019</v>
      </c>
      <c r="D358" s="93" t="s">
        <v>226</v>
      </c>
      <c r="E358" s="249">
        <v>4</v>
      </c>
      <c r="F358" s="248">
        <v>11.87</v>
      </c>
      <c r="G358" s="248">
        <v>47.48</v>
      </c>
      <c r="H358" s="94">
        <f t="shared" si="12"/>
        <v>1.5878958987585143E-5</v>
      </c>
      <c r="I358" s="95">
        <f t="shared" si="11"/>
        <v>0.99983493975972315</v>
      </c>
    </row>
    <row r="359" spans="1:9" ht="50" x14ac:dyDescent="0.35">
      <c r="A359" s="91">
        <v>104352</v>
      </c>
      <c r="B359" s="92" t="s">
        <v>200</v>
      </c>
      <c r="C359" s="92" t="s">
        <v>1041</v>
      </c>
      <c r="D359" s="93" t="s">
        <v>226</v>
      </c>
      <c r="E359" s="249">
        <v>1</v>
      </c>
      <c r="F359" s="248">
        <v>47.44</v>
      </c>
      <c r="G359" s="248">
        <v>47.44</v>
      </c>
      <c r="H359" s="94">
        <f t="shared" si="12"/>
        <v>1.5865581600064009E-5</v>
      </c>
      <c r="I359" s="95">
        <f t="shared" si="11"/>
        <v>0.9998508053413232</v>
      </c>
    </row>
    <row r="360" spans="1:9" ht="25" x14ac:dyDescent="0.35">
      <c r="A360" s="91" t="s">
        <v>1101</v>
      </c>
      <c r="B360" s="92" t="s">
        <v>214</v>
      </c>
      <c r="C360" s="92" t="s">
        <v>1102</v>
      </c>
      <c r="D360" s="93" t="s">
        <v>226</v>
      </c>
      <c r="E360" s="249">
        <v>2</v>
      </c>
      <c r="F360" s="248">
        <v>21.76</v>
      </c>
      <c r="G360" s="248">
        <v>43.52</v>
      </c>
      <c r="H360" s="94">
        <f t="shared" si="12"/>
        <v>1.4554597622992954E-5</v>
      </c>
      <c r="I360" s="95">
        <f t="shared" si="11"/>
        <v>0.99986535993894621</v>
      </c>
    </row>
    <row r="361" spans="1:9" ht="37.5" x14ac:dyDescent="0.35">
      <c r="A361" s="91">
        <v>89577</v>
      </c>
      <c r="B361" s="92" t="s">
        <v>200</v>
      </c>
      <c r="C361" s="92" t="s">
        <v>869</v>
      </c>
      <c r="D361" s="93" t="s">
        <v>226</v>
      </c>
      <c r="E361" s="249">
        <v>1</v>
      </c>
      <c r="F361" s="248">
        <v>42.75</v>
      </c>
      <c r="G361" s="248">
        <v>42.75</v>
      </c>
      <c r="H361" s="94">
        <f t="shared" si="12"/>
        <v>1.4297082913211138E-5</v>
      </c>
      <c r="I361" s="95">
        <f t="shared" si="11"/>
        <v>0.99987965702185944</v>
      </c>
    </row>
    <row r="362" spans="1:9" ht="50" x14ac:dyDescent="0.35">
      <c r="A362" s="91">
        <v>94662</v>
      </c>
      <c r="B362" s="92" t="s">
        <v>200</v>
      </c>
      <c r="C362" s="92" t="s">
        <v>812</v>
      </c>
      <c r="D362" s="93" t="s">
        <v>226</v>
      </c>
      <c r="E362" s="249">
        <v>3</v>
      </c>
      <c r="F362" s="248">
        <v>13.74</v>
      </c>
      <c r="G362" s="248">
        <v>41.22</v>
      </c>
      <c r="H362" s="94">
        <f t="shared" si="12"/>
        <v>1.3785397840527792E-5</v>
      </c>
      <c r="I362" s="95">
        <f t="shared" si="11"/>
        <v>0.99989344241970002</v>
      </c>
    </row>
    <row r="363" spans="1:9" ht="37.5" x14ac:dyDescent="0.35">
      <c r="A363" s="91">
        <v>89373</v>
      </c>
      <c r="B363" s="92" t="s">
        <v>200</v>
      </c>
      <c r="C363" s="92" t="s">
        <v>836</v>
      </c>
      <c r="D363" s="93" t="s">
        <v>226</v>
      </c>
      <c r="E363" s="249">
        <v>4</v>
      </c>
      <c r="F363" s="248">
        <v>9.6</v>
      </c>
      <c r="G363" s="248">
        <v>38.4</v>
      </c>
      <c r="H363" s="94">
        <f t="shared" si="12"/>
        <v>1.28422920202879E-5</v>
      </c>
      <c r="I363" s="95">
        <f t="shared" si="11"/>
        <v>0.99990628471172027</v>
      </c>
    </row>
    <row r="364" spans="1:9" ht="50" x14ac:dyDescent="0.35">
      <c r="A364" s="91">
        <v>89746</v>
      </c>
      <c r="B364" s="92" t="s">
        <v>200</v>
      </c>
      <c r="C364" s="92" t="s">
        <v>953</v>
      </c>
      <c r="D364" s="93" t="s">
        <v>226</v>
      </c>
      <c r="E364" s="249">
        <v>1</v>
      </c>
      <c r="F364" s="248">
        <v>34.85</v>
      </c>
      <c r="G364" s="248">
        <v>34.85</v>
      </c>
      <c r="H364" s="94">
        <f t="shared" si="12"/>
        <v>1.1655048877787327E-5</v>
      </c>
      <c r="I364" s="95">
        <f t="shared" si="11"/>
        <v>0.99991793976059806</v>
      </c>
    </row>
    <row r="365" spans="1:9" ht="25" x14ac:dyDescent="0.35">
      <c r="A365" s="91">
        <v>101663</v>
      </c>
      <c r="B365" s="92" t="s">
        <v>200</v>
      </c>
      <c r="C365" s="92" t="s">
        <v>1415</v>
      </c>
      <c r="D365" s="93" t="s">
        <v>226</v>
      </c>
      <c r="E365" s="249">
        <v>1</v>
      </c>
      <c r="F365" s="248">
        <v>33.24</v>
      </c>
      <c r="G365" s="248">
        <v>33.24</v>
      </c>
      <c r="H365" s="94">
        <f t="shared" si="12"/>
        <v>1.1116609030061715E-5</v>
      </c>
      <c r="I365" s="95">
        <f t="shared" si="11"/>
        <v>0.99992905636962814</v>
      </c>
    </row>
    <row r="366" spans="1:9" ht="50" x14ac:dyDescent="0.35">
      <c r="A366" s="91">
        <v>89785</v>
      </c>
      <c r="B366" s="92" t="s">
        <v>200</v>
      </c>
      <c r="C366" s="92" t="s">
        <v>983</v>
      </c>
      <c r="D366" s="93" t="s">
        <v>226</v>
      </c>
      <c r="E366" s="249">
        <v>1</v>
      </c>
      <c r="F366" s="248">
        <v>32.61</v>
      </c>
      <c r="G366" s="248">
        <v>32.61</v>
      </c>
      <c r="H366" s="94">
        <f t="shared" si="12"/>
        <v>1.0905915176603865E-5</v>
      </c>
      <c r="I366" s="95">
        <f t="shared" si="11"/>
        <v>0.99993996228480475</v>
      </c>
    </row>
    <row r="367" spans="1:9" ht="50" x14ac:dyDescent="0.35">
      <c r="A367" s="91">
        <v>91920</v>
      </c>
      <c r="B367" s="92" t="s">
        <v>200</v>
      </c>
      <c r="C367" s="92" t="s">
        <v>1136</v>
      </c>
      <c r="D367" s="93" t="s">
        <v>226</v>
      </c>
      <c r="E367" s="249">
        <v>1</v>
      </c>
      <c r="F367" s="248">
        <v>32.28</v>
      </c>
      <c r="G367" s="248">
        <v>32.28</v>
      </c>
      <c r="H367" s="94">
        <f t="shared" si="12"/>
        <v>1.0795551729554517E-5</v>
      </c>
      <c r="I367" s="95">
        <f t="shared" si="11"/>
        <v>0.99995075783653431</v>
      </c>
    </row>
    <row r="368" spans="1:9" ht="25" x14ac:dyDescent="0.35">
      <c r="A368" s="91" t="s">
        <v>1024</v>
      </c>
      <c r="B368" s="92" t="s">
        <v>214</v>
      </c>
      <c r="C368" s="92" t="s">
        <v>1025</v>
      </c>
      <c r="D368" s="93">
        <v>1</v>
      </c>
      <c r="E368" s="249">
        <v>5</v>
      </c>
      <c r="F368" s="248">
        <v>6.12</v>
      </c>
      <c r="G368" s="248">
        <v>30.6</v>
      </c>
      <c r="H368" s="94">
        <f t="shared" si="12"/>
        <v>1.0233701453666921E-5</v>
      </c>
      <c r="I368" s="95">
        <f t="shared" si="11"/>
        <v>0.99996099153798801</v>
      </c>
    </row>
    <row r="369" spans="1:9" ht="37.5" x14ac:dyDescent="0.35">
      <c r="A369" s="91">
        <v>91952</v>
      </c>
      <c r="B369" s="92" t="s">
        <v>200</v>
      </c>
      <c r="C369" s="92" t="s">
        <v>1217</v>
      </c>
      <c r="D369" s="93" t="s">
        <v>226</v>
      </c>
      <c r="E369" s="249">
        <v>1</v>
      </c>
      <c r="F369" s="248">
        <v>23.08</v>
      </c>
      <c r="G369" s="248">
        <v>23.08</v>
      </c>
      <c r="H369" s="94">
        <f t="shared" si="12"/>
        <v>7.7187525996938735E-6</v>
      </c>
      <c r="I369" s="95">
        <f t="shared" si="11"/>
        <v>0.99996871029058765</v>
      </c>
    </row>
    <row r="370" spans="1:9" ht="50" x14ac:dyDescent="0.35">
      <c r="A370" s="91">
        <v>104002</v>
      </c>
      <c r="B370" s="92" t="s">
        <v>200</v>
      </c>
      <c r="C370" s="92" t="s">
        <v>842</v>
      </c>
      <c r="D370" s="93" t="s">
        <v>226</v>
      </c>
      <c r="E370" s="249">
        <v>1</v>
      </c>
      <c r="F370" s="248">
        <v>21.85</v>
      </c>
      <c r="G370" s="248">
        <v>21.85</v>
      </c>
      <c r="H370" s="94">
        <f t="shared" si="12"/>
        <v>7.3073979334190269E-6</v>
      </c>
      <c r="I370" s="95">
        <f t="shared" si="11"/>
        <v>0.99997601768852107</v>
      </c>
    </row>
    <row r="371" spans="1:9" ht="75" x14ac:dyDescent="0.35">
      <c r="A371" s="91" t="s">
        <v>1116</v>
      </c>
      <c r="B371" s="92" t="s">
        <v>214</v>
      </c>
      <c r="C371" s="92" t="s">
        <v>1117</v>
      </c>
      <c r="D371" s="93" t="s">
        <v>226</v>
      </c>
      <c r="E371" s="249">
        <v>1</v>
      </c>
      <c r="F371" s="248">
        <v>20.88</v>
      </c>
      <c r="G371" s="248">
        <v>20.88</v>
      </c>
      <c r="H371" s="94">
        <f t="shared" si="12"/>
        <v>6.9829962860315454E-6</v>
      </c>
      <c r="I371" s="95">
        <f t="shared" si="11"/>
        <v>0.99998300068480706</v>
      </c>
    </row>
    <row r="372" spans="1:9" ht="37.5" x14ac:dyDescent="0.35">
      <c r="A372" s="91">
        <v>89490</v>
      </c>
      <c r="B372" s="92" t="s">
        <v>200</v>
      </c>
      <c r="C372" s="92" t="s">
        <v>854</v>
      </c>
      <c r="D372" s="93" t="s">
        <v>226</v>
      </c>
      <c r="E372" s="249">
        <v>2</v>
      </c>
      <c r="F372" s="248">
        <v>9.2200000000000006</v>
      </c>
      <c r="G372" s="248">
        <v>18.440000000000001</v>
      </c>
      <c r="H372" s="94">
        <f t="shared" si="12"/>
        <v>6.166975647242419E-6</v>
      </c>
      <c r="I372" s="95">
        <f t="shared" si="11"/>
        <v>0.99998916766045431</v>
      </c>
    </row>
    <row r="373" spans="1:9" ht="37.5" x14ac:dyDescent="0.35">
      <c r="A373" s="91">
        <v>89384</v>
      </c>
      <c r="B373" s="92" t="s">
        <v>200</v>
      </c>
      <c r="C373" s="92" t="s">
        <v>860</v>
      </c>
      <c r="D373" s="93" t="s">
        <v>226</v>
      </c>
      <c r="E373" s="249">
        <v>1</v>
      </c>
      <c r="F373" s="248">
        <v>16.47</v>
      </c>
      <c r="G373" s="248">
        <v>16.47</v>
      </c>
      <c r="H373" s="94">
        <f t="shared" si="12"/>
        <v>5.5081393118266066E-6</v>
      </c>
      <c r="I373" s="95">
        <f t="shared" si="11"/>
        <v>0.99999467579976609</v>
      </c>
    </row>
    <row r="374" spans="1:9" ht="37.5" x14ac:dyDescent="0.35">
      <c r="A374" s="91">
        <v>103966</v>
      </c>
      <c r="B374" s="92" t="s">
        <v>200</v>
      </c>
      <c r="C374" s="92" t="s">
        <v>848</v>
      </c>
      <c r="D374" s="93" t="s">
        <v>226</v>
      </c>
      <c r="E374" s="249">
        <v>1</v>
      </c>
      <c r="F374" s="248">
        <v>11.97</v>
      </c>
      <c r="G374" s="248">
        <v>11.97</v>
      </c>
      <c r="H374" s="94">
        <f t="shared" si="12"/>
        <v>4.0031832156991188E-6</v>
      </c>
      <c r="I374" s="95">
        <f t="shared" si="11"/>
        <v>0.99999867898298178</v>
      </c>
    </row>
    <row r="375" spans="1:9" ht="25" x14ac:dyDescent="0.35">
      <c r="A375" s="91" t="s">
        <v>1123</v>
      </c>
      <c r="B375" s="92" t="s">
        <v>214</v>
      </c>
      <c r="C375" s="92" t="s">
        <v>1124</v>
      </c>
      <c r="D375" s="93" t="s">
        <v>226</v>
      </c>
      <c r="E375" s="249">
        <v>1</v>
      </c>
      <c r="F375" s="248">
        <v>2.63</v>
      </c>
      <c r="G375" s="248">
        <v>2.63</v>
      </c>
      <c r="H375" s="94">
        <f t="shared" si="12"/>
        <v>8.7956322951450977E-7</v>
      </c>
      <c r="I375" s="95">
        <f t="shared" si="11"/>
        <v>0.99999955854621125</v>
      </c>
    </row>
    <row r="376" spans="1:9" ht="37.5" x14ac:dyDescent="0.35">
      <c r="A376" s="91">
        <v>89448</v>
      </c>
      <c r="B376" s="92" t="s">
        <v>200</v>
      </c>
      <c r="C376" s="92" t="s">
        <v>878</v>
      </c>
      <c r="D376" s="93" t="s">
        <v>208</v>
      </c>
      <c r="E376" s="249">
        <v>7.0000000000000007E-2</v>
      </c>
      <c r="F376" s="248">
        <v>19.309999999999999</v>
      </c>
      <c r="G376" s="248">
        <v>1.35</v>
      </c>
      <c r="H376" s="94">
        <f t="shared" si="12"/>
        <v>4.5148682883824653E-7</v>
      </c>
      <c r="I376" s="95">
        <f t="shared" si="11"/>
        <v>1.0000000100330402</v>
      </c>
    </row>
    <row r="377" spans="1:9" x14ac:dyDescent="0.35">
      <c r="A377" s="251"/>
      <c r="B377" s="252"/>
      <c r="C377" s="252"/>
      <c r="D377" s="253"/>
      <c r="E377" s="254"/>
      <c r="F377" s="255"/>
      <c r="G377" s="255"/>
      <c r="H377" s="256"/>
      <c r="I377" s="256"/>
    </row>
    <row r="378" spans="1:9" x14ac:dyDescent="0.35">
      <c r="A378" s="496"/>
      <c r="B378" s="496"/>
      <c r="C378" s="496"/>
      <c r="D378" s="90"/>
      <c r="E378" s="497" t="s">
        <v>109</v>
      </c>
      <c r="F378" s="496"/>
      <c r="G378" s="498">
        <f>'ORÇAMENTO SINTÉTICO'!J475</f>
        <v>2475060.3844135418</v>
      </c>
      <c r="H378" s="498"/>
      <c r="I378" s="498"/>
    </row>
    <row r="379" spans="1:9" x14ac:dyDescent="0.35">
      <c r="A379" s="496"/>
      <c r="B379" s="496"/>
      <c r="C379" s="496"/>
      <c r="D379" s="90"/>
      <c r="E379" s="497" t="s">
        <v>110</v>
      </c>
      <c r="F379" s="496"/>
      <c r="G379" s="498">
        <f>'ORÇAMENTO SINTÉTICO'!J476</f>
        <v>515060.06599645782</v>
      </c>
      <c r="H379" s="498"/>
      <c r="I379" s="498"/>
    </row>
    <row r="380" spans="1:9" x14ac:dyDescent="0.35">
      <c r="A380" s="496"/>
      <c r="B380" s="496"/>
      <c r="C380" s="496"/>
      <c r="D380" s="90"/>
      <c r="E380" s="497" t="s">
        <v>111</v>
      </c>
      <c r="F380" s="496"/>
      <c r="G380" s="498">
        <f>'ORÇAMENTO SINTÉTICO'!J477</f>
        <v>2990120.4504099996</v>
      </c>
      <c r="H380" s="498"/>
      <c r="I380" s="498"/>
    </row>
    <row r="381" spans="1:9" ht="18.75" customHeight="1" x14ac:dyDescent="0.35">
      <c r="A381" s="54"/>
      <c r="B381" s="54"/>
      <c r="C381" s="54"/>
      <c r="D381" s="54"/>
      <c r="E381" s="54"/>
      <c r="F381" s="500"/>
      <c r="G381" s="500"/>
      <c r="H381" s="52"/>
    </row>
    <row r="382" spans="1:9" hidden="1" x14ac:dyDescent="0.35">
      <c r="A382" s="437" t="str">
        <f>DADOS!B5</f>
        <v>PORTO SEGURO/BA</v>
      </c>
      <c r="B382" s="437"/>
      <c r="C382" s="437"/>
      <c r="D382" s="54"/>
      <c r="E382" s="54"/>
      <c r="F382" s="444">
        <f ca="1">DADOS!B20</f>
        <v>46323</v>
      </c>
      <c r="G382" s="444"/>
      <c r="H382" s="444"/>
      <c r="I382" s="444"/>
    </row>
    <row r="383" spans="1:9" hidden="1" x14ac:dyDescent="0.35">
      <c r="A383" s="438" t="s">
        <v>19</v>
      </c>
      <c r="B383" s="438"/>
      <c r="C383" s="438"/>
      <c r="D383" s="54"/>
      <c r="E383" s="54"/>
      <c r="F383" s="438" t="s">
        <v>20</v>
      </c>
      <c r="G383" s="438"/>
      <c r="H383" s="438"/>
      <c r="I383" s="438"/>
    </row>
    <row r="384" spans="1:9" hidden="1" x14ac:dyDescent="0.35">
      <c r="A384" s="54"/>
      <c r="B384" s="54"/>
      <c r="C384" s="54"/>
      <c r="D384" s="54"/>
      <c r="E384" s="54"/>
      <c r="F384" s="54"/>
      <c r="G384" s="54"/>
      <c r="H384" s="54"/>
    </row>
    <row r="385" spans="1:8" hidden="1" x14ac:dyDescent="0.35">
      <c r="A385" s="54"/>
      <c r="B385" s="54"/>
      <c r="C385" s="54"/>
      <c r="D385" s="54"/>
      <c r="E385" s="54"/>
      <c r="F385" s="54"/>
      <c r="G385" s="54"/>
      <c r="H385" s="54"/>
    </row>
    <row r="386" spans="1:8" hidden="1" x14ac:dyDescent="0.35">
      <c r="A386" s="54"/>
      <c r="B386" s="54"/>
      <c r="C386" s="54"/>
      <c r="D386" s="54"/>
      <c r="E386" s="54"/>
      <c r="F386" s="54"/>
      <c r="G386" s="54"/>
      <c r="H386" s="54"/>
    </row>
    <row r="387" spans="1:8" hidden="1" x14ac:dyDescent="0.35">
      <c r="A387" s="54"/>
      <c r="B387" s="54"/>
      <c r="C387" s="54"/>
      <c r="D387" s="54"/>
      <c r="E387" s="54"/>
      <c r="F387" s="54"/>
      <c r="G387" s="54"/>
      <c r="H387" s="54"/>
    </row>
    <row r="388" spans="1:8" hidden="1" x14ac:dyDescent="0.35">
      <c r="A388" s="54"/>
      <c r="B388" s="54"/>
      <c r="C388" s="54"/>
      <c r="D388" s="54"/>
      <c r="E388" s="54"/>
      <c r="F388" s="54"/>
      <c r="G388" s="54"/>
      <c r="H388" s="54"/>
    </row>
    <row r="389" spans="1:8" hidden="1" x14ac:dyDescent="0.35">
      <c r="A389" s="54"/>
      <c r="B389" s="54"/>
      <c r="C389" s="54"/>
      <c r="D389" s="54"/>
      <c r="E389" s="54"/>
      <c r="F389" s="54"/>
      <c r="G389" s="54"/>
      <c r="H389" s="54"/>
    </row>
    <row r="390" spans="1:8" hidden="1" x14ac:dyDescent="0.35">
      <c r="A390" s="439"/>
      <c r="B390" s="439"/>
      <c r="C390" s="439"/>
      <c r="D390" s="54"/>
      <c r="E390" s="54"/>
      <c r="F390" s="54"/>
      <c r="G390" s="54"/>
      <c r="H390" s="54"/>
    </row>
    <row r="391" spans="1:8" hidden="1" x14ac:dyDescent="0.35">
      <c r="A391" s="499" t="s">
        <v>22</v>
      </c>
      <c r="B391" s="499"/>
      <c r="C391" s="499"/>
      <c r="D391" s="54"/>
      <c r="E391" s="54"/>
      <c r="F391" s="54"/>
      <c r="G391" s="54"/>
      <c r="H391" s="54"/>
    </row>
    <row r="392" spans="1:8" hidden="1" x14ac:dyDescent="0.35">
      <c r="A392" s="435" t="s">
        <v>21</v>
      </c>
      <c r="B392" s="435"/>
      <c r="C392" s="54" t="str">
        <f>DADOS!B16</f>
        <v>Andressa Vasconcelos Porto</v>
      </c>
      <c r="D392" s="54"/>
      <c r="E392" s="54"/>
      <c r="F392" s="54"/>
      <c r="G392" s="54"/>
      <c r="H392" s="54"/>
    </row>
    <row r="393" spans="1:8" hidden="1" x14ac:dyDescent="0.35">
      <c r="A393" s="435" t="s">
        <v>23</v>
      </c>
      <c r="B393" s="435"/>
      <c r="C393" s="54" t="str">
        <f>DADOS!B17</f>
        <v>Engenheira Civil</v>
      </c>
      <c r="D393" s="54"/>
      <c r="E393" s="54"/>
      <c r="F393" s="54"/>
      <c r="G393" s="54"/>
      <c r="H393" s="54"/>
    </row>
    <row r="394" spans="1:8" hidden="1" x14ac:dyDescent="0.35">
      <c r="A394" s="435" t="s">
        <v>24</v>
      </c>
      <c r="B394" s="435"/>
      <c r="C394" s="54" t="str">
        <f>DADOS!B18</f>
        <v>CREA/BA 052288016-9</v>
      </c>
      <c r="D394" s="54"/>
      <c r="E394" s="54"/>
      <c r="F394" s="54"/>
      <c r="G394" s="54"/>
      <c r="H394" s="54"/>
    </row>
  </sheetData>
  <mergeCells count="24">
    <mergeCell ref="A390:C390"/>
    <mergeCell ref="A6:H6"/>
    <mergeCell ref="A383:C383"/>
    <mergeCell ref="E380:F380"/>
    <mergeCell ref="D1:F1"/>
    <mergeCell ref="G1:I1"/>
    <mergeCell ref="D2:F2"/>
    <mergeCell ref="G2:I2"/>
    <mergeCell ref="A394:B394"/>
    <mergeCell ref="A378:C378"/>
    <mergeCell ref="E378:F378"/>
    <mergeCell ref="G378:I378"/>
    <mergeCell ref="A379:C379"/>
    <mergeCell ref="A392:B392"/>
    <mergeCell ref="A391:C391"/>
    <mergeCell ref="F381:G381"/>
    <mergeCell ref="E379:F379"/>
    <mergeCell ref="G379:I379"/>
    <mergeCell ref="A380:C380"/>
    <mergeCell ref="G380:I380"/>
    <mergeCell ref="F382:I382"/>
    <mergeCell ref="A393:B393"/>
    <mergeCell ref="F383:I383"/>
    <mergeCell ref="A382:C382"/>
  </mergeCells>
  <printOptions horizontalCentered="1"/>
  <pageMargins left="0.59055118110236227" right="0.59055118110236227" top="0.91" bottom="0.54" header="0.59" footer="0.17"/>
  <pageSetup paperSize="9" scale="59" fitToHeight="0" orientation="portrait" r:id="rId1"/>
  <headerFooter>
    <oddFooter>&amp;RPágina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407A1A-1631-4D6A-8F07-4498BAA3D496}">
  <sheetPr>
    <outlinePr summaryBelow="0"/>
  </sheetPr>
  <dimension ref="A1:G43"/>
  <sheetViews>
    <sheetView workbookViewId="0">
      <selection sqref="A1:G1"/>
    </sheetView>
  </sheetViews>
  <sheetFormatPr defaultRowHeight="14.5" x14ac:dyDescent="0.35"/>
  <cols>
    <col min="1" max="1" width="7.453125" customWidth="1"/>
    <col min="2" max="2" width="55" customWidth="1"/>
    <col min="3" max="3" width="7.1796875" customWidth="1"/>
    <col min="4" max="4" width="2" customWidth="1"/>
    <col min="5" max="5" width="6.1796875" customWidth="1"/>
    <col min="6" max="6" width="3" customWidth="1"/>
    <col min="7" max="7" width="11.7265625" customWidth="1"/>
  </cols>
  <sheetData>
    <row r="1" spans="1:7" ht="102" customHeight="1" x14ac:dyDescent="0.35">
      <c r="A1" s="508"/>
      <c r="B1" s="508"/>
      <c r="C1" s="508"/>
      <c r="D1" s="508"/>
      <c r="E1" s="508"/>
      <c r="F1" s="508"/>
      <c r="G1" s="508"/>
    </row>
    <row r="2" spans="1:7" ht="12" customHeight="1" x14ac:dyDescent="0.35">
      <c r="A2" s="373"/>
      <c r="B2" s="503" t="s">
        <v>3158</v>
      </c>
      <c r="C2" s="503"/>
      <c r="D2" s="503"/>
      <c r="E2" s="503"/>
      <c r="F2" s="373"/>
      <c r="G2" s="373"/>
    </row>
    <row r="3" spans="1:7" ht="15" customHeight="1" x14ac:dyDescent="0.35">
      <c r="A3" s="380" t="s">
        <v>3221</v>
      </c>
      <c r="B3" s="380" t="s">
        <v>136</v>
      </c>
      <c r="C3" s="509" t="s">
        <v>3220</v>
      </c>
      <c r="D3" s="509"/>
      <c r="E3" s="509" t="s">
        <v>3219</v>
      </c>
      <c r="F3" s="509"/>
      <c r="G3" s="373"/>
    </row>
    <row r="4" spans="1:7" ht="12" customHeight="1" x14ac:dyDescent="0.35">
      <c r="A4" s="373"/>
      <c r="B4" s="503" t="s">
        <v>3158</v>
      </c>
      <c r="C4" s="503"/>
      <c r="D4" s="373"/>
      <c r="E4" s="373"/>
      <c r="F4" s="373"/>
      <c r="G4" s="373"/>
    </row>
    <row r="5" spans="1:7" ht="13" customHeight="1" x14ac:dyDescent="0.35">
      <c r="A5" s="379" t="s">
        <v>3218</v>
      </c>
      <c r="B5" s="378" t="s">
        <v>3217</v>
      </c>
      <c r="C5" s="373"/>
      <c r="D5" s="373"/>
      <c r="E5" s="373"/>
      <c r="F5" s="373"/>
      <c r="G5" s="373"/>
    </row>
    <row r="6" spans="1:7" ht="13" customHeight="1" x14ac:dyDescent="0.35">
      <c r="A6" s="377" t="s">
        <v>3216</v>
      </c>
      <c r="B6" s="376" t="s">
        <v>3215</v>
      </c>
      <c r="C6" s="505">
        <v>20</v>
      </c>
      <c r="D6" s="505"/>
      <c r="E6" s="506">
        <v>20</v>
      </c>
      <c r="F6" s="506"/>
      <c r="G6" s="373"/>
    </row>
    <row r="7" spans="1:7" ht="13" customHeight="1" x14ac:dyDescent="0.35">
      <c r="A7" s="377" t="s">
        <v>3214</v>
      </c>
      <c r="B7" s="376" t="s">
        <v>3213</v>
      </c>
      <c r="C7" s="505">
        <v>1.5</v>
      </c>
      <c r="D7" s="505"/>
      <c r="E7" s="506">
        <v>1.5</v>
      </c>
      <c r="F7" s="506"/>
      <c r="G7" s="373"/>
    </row>
    <row r="8" spans="1:7" ht="13" customHeight="1" x14ac:dyDescent="0.35">
      <c r="A8" s="377" t="s">
        <v>3212</v>
      </c>
      <c r="B8" s="376" t="s">
        <v>3211</v>
      </c>
      <c r="C8" s="505">
        <v>1</v>
      </c>
      <c r="D8" s="505"/>
      <c r="E8" s="506">
        <v>1</v>
      </c>
      <c r="F8" s="506"/>
      <c r="G8" s="373"/>
    </row>
    <row r="9" spans="1:7" ht="13" customHeight="1" x14ac:dyDescent="0.35">
      <c r="A9" s="377" t="s">
        <v>3210</v>
      </c>
      <c r="B9" s="376" t="s">
        <v>3209</v>
      </c>
      <c r="C9" s="505">
        <v>0.2</v>
      </c>
      <c r="D9" s="505"/>
      <c r="E9" s="506">
        <v>0.2</v>
      </c>
      <c r="F9" s="506"/>
      <c r="G9" s="373"/>
    </row>
    <row r="10" spans="1:7" ht="13" customHeight="1" x14ac:dyDescent="0.35">
      <c r="A10" s="377" t="s">
        <v>3208</v>
      </c>
      <c r="B10" s="376" t="s">
        <v>3207</v>
      </c>
      <c r="C10" s="505">
        <v>0.6</v>
      </c>
      <c r="D10" s="505"/>
      <c r="E10" s="506">
        <v>0.6</v>
      </c>
      <c r="F10" s="506"/>
      <c r="G10" s="373"/>
    </row>
    <row r="11" spans="1:7" ht="13" customHeight="1" x14ac:dyDescent="0.35">
      <c r="A11" s="377" t="s">
        <v>3206</v>
      </c>
      <c r="B11" s="376" t="s">
        <v>3205</v>
      </c>
      <c r="C11" s="505">
        <v>2.5</v>
      </c>
      <c r="D11" s="505"/>
      <c r="E11" s="506">
        <v>2.5</v>
      </c>
      <c r="F11" s="506"/>
      <c r="G11" s="373"/>
    </row>
    <row r="12" spans="1:7" ht="13" customHeight="1" x14ac:dyDescent="0.35">
      <c r="A12" s="377" t="s">
        <v>3204</v>
      </c>
      <c r="B12" s="376" t="s">
        <v>3203</v>
      </c>
      <c r="C12" s="505">
        <v>3</v>
      </c>
      <c r="D12" s="505"/>
      <c r="E12" s="506">
        <v>3</v>
      </c>
      <c r="F12" s="506"/>
      <c r="G12" s="373"/>
    </row>
    <row r="13" spans="1:7" ht="13" customHeight="1" x14ac:dyDescent="0.35">
      <c r="A13" s="377" t="s">
        <v>3202</v>
      </c>
      <c r="B13" s="376" t="s">
        <v>3201</v>
      </c>
      <c r="C13" s="505">
        <v>8</v>
      </c>
      <c r="D13" s="505"/>
      <c r="E13" s="506">
        <v>8</v>
      </c>
      <c r="F13" s="506"/>
      <c r="G13" s="373"/>
    </row>
    <row r="14" spans="1:7" ht="13" customHeight="1" x14ac:dyDescent="0.35">
      <c r="A14" s="377" t="s">
        <v>3200</v>
      </c>
      <c r="B14" s="376" t="s">
        <v>3199</v>
      </c>
      <c r="C14" s="505">
        <v>0</v>
      </c>
      <c r="D14" s="505"/>
      <c r="E14" s="506">
        <v>0</v>
      </c>
      <c r="F14" s="506"/>
      <c r="G14" s="373"/>
    </row>
    <row r="15" spans="1:7" ht="15" customHeight="1" x14ac:dyDescent="0.35">
      <c r="A15" s="373"/>
      <c r="B15" s="375" t="s">
        <v>121</v>
      </c>
      <c r="C15" s="507">
        <v>36.799999999999997</v>
      </c>
      <c r="D15" s="507"/>
      <c r="E15" s="507">
        <v>36.799999999999997</v>
      </c>
      <c r="F15" s="507"/>
      <c r="G15" s="373"/>
    </row>
    <row r="16" spans="1:7" ht="12" customHeight="1" x14ac:dyDescent="0.35">
      <c r="A16" s="373"/>
      <c r="B16" s="503" t="s">
        <v>3158</v>
      </c>
      <c r="C16" s="503"/>
      <c r="D16" s="373"/>
      <c r="E16" s="373"/>
      <c r="F16" s="373"/>
      <c r="G16" s="373"/>
    </row>
    <row r="17" spans="1:7" ht="13" customHeight="1" x14ac:dyDescent="0.35">
      <c r="A17" s="379" t="s">
        <v>3198</v>
      </c>
      <c r="B17" s="378" t="s">
        <v>3197</v>
      </c>
      <c r="C17" s="373"/>
      <c r="D17" s="373"/>
      <c r="E17" s="373"/>
      <c r="F17" s="373"/>
      <c r="G17" s="373"/>
    </row>
    <row r="18" spans="1:7" ht="13" customHeight="1" x14ac:dyDescent="0.35">
      <c r="A18" s="377" t="s">
        <v>3196</v>
      </c>
      <c r="B18" s="376" t="s">
        <v>3195</v>
      </c>
      <c r="C18" s="505">
        <v>17.86</v>
      </c>
      <c r="D18" s="505"/>
      <c r="E18" s="506">
        <v>0</v>
      </c>
      <c r="F18" s="506"/>
      <c r="G18" s="373"/>
    </row>
    <row r="19" spans="1:7" ht="13" customHeight="1" x14ac:dyDescent="0.35">
      <c r="A19" s="377" t="s">
        <v>3194</v>
      </c>
      <c r="B19" s="376" t="s">
        <v>3193</v>
      </c>
      <c r="C19" s="505">
        <v>3.94</v>
      </c>
      <c r="D19" s="505"/>
      <c r="E19" s="506">
        <v>0</v>
      </c>
      <c r="F19" s="506"/>
      <c r="G19" s="373"/>
    </row>
    <row r="20" spans="1:7" ht="13" customHeight="1" x14ac:dyDescent="0.35">
      <c r="A20" s="377" t="s">
        <v>3192</v>
      </c>
      <c r="B20" s="376" t="s">
        <v>3191</v>
      </c>
      <c r="C20" s="505">
        <v>0.89</v>
      </c>
      <c r="D20" s="505"/>
      <c r="E20" s="506">
        <v>0.67</v>
      </c>
      <c r="F20" s="506"/>
      <c r="G20" s="373"/>
    </row>
    <row r="21" spans="1:7" ht="13" customHeight="1" x14ac:dyDescent="0.35">
      <c r="A21" s="377" t="s">
        <v>3190</v>
      </c>
      <c r="B21" s="376" t="s">
        <v>3189</v>
      </c>
      <c r="C21" s="505">
        <v>11.08</v>
      </c>
      <c r="D21" s="505"/>
      <c r="E21" s="506">
        <v>8.32</v>
      </c>
      <c r="F21" s="506"/>
      <c r="G21" s="373"/>
    </row>
    <row r="22" spans="1:7" ht="13" customHeight="1" x14ac:dyDescent="0.35">
      <c r="A22" s="377" t="s">
        <v>3188</v>
      </c>
      <c r="B22" s="376" t="s">
        <v>3187</v>
      </c>
      <c r="C22" s="505">
        <v>7.0000000000000007E-2</v>
      </c>
      <c r="D22" s="505"/>
      <c r="E22" s="506">
        <v>0.05</v>
      </c>
      <c r="F22" s="506"/>
      <c r="G22" s="373"/>
    </row>
    <row r="23" spans="1:7" ht="13" customHeight="1" x14ac:dyDescent="0.35">
      <c r="A23" s="377" t="s">
        <v>3186</v>
      </c>
      <c r="B23" s="376" t="s">
        <v>3185</v>
      </c>
      <c r="C23" s="505">
        <v>0.74</v>
      </c>
      <c r="D23" s="505"/>
      <c r="E23" s="506">
        <v>0.56000000000000005</v>
      </c>
      <c r="F23" s="506"/>
      <c r="G23" s="373"/>
    </row>
    <row r="24" spans="1:7" ht="13" customHeight="1" x14ac:dyDescent="0.35">
      <c r="A24" s="377" t="s">
        <v>3184</v>
      </c>
      <c r="B24" s="376" t="s">
        <v>3183</v>
      </c>
      <c r="C24" s="505">
        <v>2.2799999999999998</v>
      </c>
      <c r="D24" s="505"/>
      <c r="E24" s="506">
        <v>0</v>
      </c>
      <c r="F24" s="506"/>
      <c r="G24" s="373"/>
    </row>
    <row r="25" spans="1:7" ht="13" customHeight="1" x14ac:dyDescent="0.35">
      <c r="A25" s="377" t="s">
        <v>3182</v>
      </c>
      <c r="B25" s="376" t="s">
        <v>3181</v>
      </c>
      <c r="C25" s="505">
        <v>0.03</v>
      </c>
      <c r="D25" s="505"/>
      <c r="E25" s="506">
        <v>0.02</v>
      </c>
      <c r="F25" s="506"/>
      <c r="G25" s="373"/>
    </row>
    <row r="26" spans="1:7" ht="13" customHeight="1" x14ac:dyDescent="0.35">
      <c r="A26" s="377" t="s">
        <v>3180</v>
      </c>
      <c r="B26" s="376" t="s">
        <v>3179</v>
      </c>
      <c r="C26" s="505">
        <v>12.08</v>
      </c>
      <c r="D26" s="505"/>
      <c r="E26" s="506">
        <v>9.07</v>
      </c>
      <c r="F26" s="506"/>
      <c r="G26" s="373"/>
    </row>
    <row r="27" spans="1:7" ht="13" customHeight="1" x14ac:dyDescent="0.35">
      <c r="A27" s="377" t="s">
        <v>3178</v>
      </c>
      <c r="B27" s="376" t="s">
        <v>3177</v>
      </c>
      <c r="C27" s="505">
        <v>0.04</v>
      </c>
      <c r="D27" s="505"/>
      <c r="E27" s="506">
        <v>0.03</v>
      </c>
      <c r="F27" s="506"/>
      <c r="G27" s="373"/>
    </row>
    <row r="28" spans="1:7" ht="15" customHeight="1" x14ac:dyDescent="0.35">
      <c r="A28" s="373"/>
      <c r="B28" s="375" t="s">
        <v>121</v>
      </c>
      <c r="C28" s="507">
        <v>49.010000000000005</v>
      </c>
      <c r="D28" s="507"/>
      <c r="E28" s="507">
        <v>18.720000000000002</v>
      </c>
      <c r="F28" s="507"/>
      <c r="G28" s="373"/>
    </row>
    <row r="29" spans="1:7" ht="12" customHeight="1" x14ac:dyDescent="0.35">
      <c r="A29" s="373"/>
      <c r="B29" s="503" t="s">
        <v>3158</v>
      </c>
      <c r="C29" s="503"/>
      <c r="D29" s="373"/>
      <c r="E29" s="373"/>
      <c r="F29" s="373"/>
      <c r="G29" s="373"/>
    </row>
    <row r="30" spans="1:7" ht="13" customHeight="1" x14ac:dyDescent="0.35">
      <c r="A30" s="379" t="s">
        <v>3176</v>
      </c>
      <c r="B30" s="378" t="s">
        <v>3175</v>
      </c>
      <c r="C30" s="373"/>
      <c r="D30" s="373"/>
      <c r="E30" s="373"/>
      <c r="F30" s="373"/>
      <c r="G30" s="373"/>
    </row>
    <row r="31" spans="1:7" ht="13" customHeight="1" x14ac:dyDescent="0.35">
      <c r="A31" s="377" t="s">
        <v>3174</v>
      </c>
      <c r="B31" s="376" t="s">
        <v>3173</v>
      </c>
      <c r="C31" s="505">
        <v>6.7</v>
      </c>
      <c r="D31" s="505"/>
      <c r="E31" s="506">
        <v>5.04</v>
      </c>
      <c r="F31" s="506"/>
      <c r="G31" s="373"/>
    </row>
    <row r="32" spans="1:7" ht="13" customHeight="1" x14ac:dyDescent="0.35">
      <c r="A32" s="377" t="s">
        <v>3172</v>
      </c>
      <c r="B32" s="376" t="s">
        <v>3171</v>
      </c>
      <c r="C32" s="505">
        <v>0.17</v>
      </c>
      <c r="D32" s="505"/>
      <c r="E32" s="506">
        <v>0.13</v>
      </c>
      <c r="F32" s="506"/>
      <c r="G32" s="373"/>
    </row>
    <row r="33" spans="1:7" ht="13" customHeight="1" x14ac:dyDescent="0.35">
      <c r="A33" s="377" t="s">
        <v>3170</v>
      </c>
      <c r="B33" s="376" t="s">
        <v>3169</v>
      </c>
      <c r="C33" s="505">
        <v>2.99</v>
      </c>
      <c r="D33" s="505"/>
      <c r="E33" s="506">
        <v>2.25</v>
      </c>
      <c r="F33" s="506"/>
      <c r="G33" s="373"/>
    </row>
    <row r="34" spans="1:7" ht="13" customHeight="1" x14ac:dyDescent="0.35">
      <c r="A34" s="377" t="s">
        <v>3168</v>
      </c>
      <c r="B34" s="376" t="s">
        <v>3167</v>
      </c>
      <c r="C34" s="505">
        <v>2.86</v>
      </c>
      <c r="D34" s="505"/>
      <c r="E34" s="506">
        <v>2.15</v>
      </c>
      <c r="F34" s="506"/>
      <c r="G34" s="373"/>
    </row>
    <row r="35" spans="1:7" ht="13" customHeight="1" x14ac:dyDescent="0.35">
      <c r="A35" s="377" t="s">
        <v>3166</v>
      </c>
      <c r="B35" s="376" t="s">
        <v>3165</v>
      </c>
      <c r="C35" s="505">
        <v>0.56000000000000005</v>
      </c>
      <c r="D35" s="505"/>
      <c r="E35" s="506">
        <v>0.42</v>
      </c>
      <c r="F35" s="506"/>
      <c r="G35" s="373"/>
    </row>
    <row r="36" spans="1:7" ht="15" customHeight="1" x14ac:dyDescent="0.35">
      <c r="A36" s="373"/>
      <c r="B36" s="375" t="s">
        <v>121</v>
      </c>
      <c r="C36" s="507">
        <v>13.28</v>
      </c>
      <c r="D36" s="507"/>
      <c r="E36" s="507">
        <v>9.99</v>
      </c>
      <c r="F36" s="507"/>
      <c r="G36" s="373"/>
    </row>
    <row r="37" spans="1:7" ht="12" customHeight="1" x14ac:dyDescent="0.35">
      <c r="A37" s="373"/>
      <c r="B37" s="503" t="s">
        <v>3158</v>
      </c>
      <c r="C37" s="503"/>
      <c r="D37" s="373"/>
      <c r="E37" s="373"/>
      <c r="F37" s="373"/>
      <c r="G37" s="373"/>
    </row>
    <row r="38" spans="1:7" ht="13" customHeight="1" x14ac:dyDescent="0.35">
      <c r="A38" s="379" t="s">
        <v>3164</v>
      </c>
      <c r="B38" s="378" t="s">
        <v>3163</v>
      </c>
      <c r="C38" s="373"/>
      <c r="D38" s="373"/>
      <c r="E38" s="373"/>
      <c r="F38" s="373"/>
      <c r="G38" s="373"/>
    </row>
    <row r="39" spans="1:7" ht="13" customHeight="1" x14ac:dyDescent="0.35">
      <c r="A39" s="377" t="s">
        <v>3162</v>
      </c>
      <c r="B39" s="376" t="s">
        <v>3161</v>
      </c>
      <c r="C39" s="505">
        <v>18.04</v>
      </c>
      <c r="D39" s="505"/>
      <c r="E39" s="506">
        <v>6.89</v>
      </c>
      <c r="F39" s="506"/>
      <c r="G39" s="373"/>
    </row>
    <row r="40" spans="1:7" ht="18" customHeight="1" x14ac:dyDescent="0.35">
      <c r="A40" s="377" t="s">
        <v>3160</v>
      </c>
      <c r="B40" s="376" t="s">
        <v>3159</v>
      </c>
      <c r="C40" s="505">
        <v>0.6</v>
      </c>
      <c r="D40" s="505"/>
      <c r="E40" s="506">
        <v>0.45</v>
      </c>
      <c r="F40" s="506"/>
      <c r="G40" s="373"/>
    </row>
    <row r="41" spans="1:7" ht="15" customHeight="1" x14ac:dyDescent="0.35">
      <c r="A41" s="373"/>
      <c r="B41" s="375" t="s">
        <v>121</v>
      </c>
      <c r="C41" s="507">
        <v>18.64</v>
      </c>
      <c r="D41" s="507"/>
      <c r="E41" s="507">
        <v>7.34</v>
      </c>
      <c r="F41" s="507"/>
      <c r="G41" s="373"/>
    </row>
    <row r="42" spans="1:7" ht="15" customHeight="1" x14ac:dyDescent="0.35">
      <c r="A42" s="373"/>
      <c r="B42" s="503" t="s">
        <v>3158</v>
      </c>
      <c r="C42" s="503"/>
      <c r="D42" s="503"/>
      <c r="E42" s="373"/>
      <c r="F42" s="373"/>
      <c r="G42" s="373"/>
    </row>
    <row r="43" spans="1:7" ht="20.149999999999999" customHeight="1" x14ac:dyDescent="0.35">
      <c r="A43" s="373"/>
      <c r="B43" s="374" t="s">
        <v>3157</v>
      </c>
      <c r="C43" s="504">
        <v>117.73</v>
      </c>
      <c r="D43" s="504"/>
      <c r="E43" s="504">
        <v>72.849999999999994</v>
      </c>
      <c r="F43" s="504"/>
      <c r="G43" s="373"/>
    </row>
  </sheetData>
  <mergeCells count="71">
    <mergeCell ref="A1:G1"/>
    <mergeCell ref="B2:E2"/>
    <mergeCell ref="C3:D3"/>
    <mergeCell ref="E3:F3"/>
    <mergeCell ref="B4:C4"/>
    <mergeCell ref="C6:D6"/>
    <mergeCell ref="E6:F6"/>
    <mergeCell ref="C7:D7"/>
    <mergeCell ref="E7:F7"/>
    <mergeCell ref="C8:D8"/>
    <mergeCell ref="E8:F8"/>
    <mergeCell ref="E14:F14"/>
    <mergeCell ref="C9:D9"/>
    <mergeCell ref="E9:F9"/>
    <mergeCell ref="C10:D10"/>
    <mergeCell ref="E10:F10"/>
    <mergeCell ref="C11:D11"/>
    <mergeCell ref="E11:F11"/>
    <mergeCell ref="C12:D12"/>
    <mergeCell ref="E12:F12"/>
    <mergeCell ref="C13:D13"/>
    <mergeCell ref="E13:F13"/>
    <mergeCell ref="C14:D14"/>
    <mergeCell ref="C15:D15"/>
    <mergeCell ref="E15:F15"/>
    <mergeCell ref="B16:C16"/>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E34:F34"/>
    <mergeCell ref="C28:D28"/>
    <mergeCell ref="E28:F28"/>
    <mergeCell ref="B29:C29"/>
    <mergeCell ref="C31:D31"/>
    <mergeCell ref="E31:F31"/>
    <mergeCell ref="C32:D32"/>
    <mergeCell ref="E32:F32"/>
    <mergeCell ref="C33:D33"/>
    <mergeCell ref="E33:F33"/>
    <mergeCell ref="C34:D34"/>
    <mergeCell ref="C35:D35"/>
    <mergeCell ref="E35:F35"/>
    <mergeCell ref="C36:D36"/>
    <mergeCell ref="E36:F36"/>
    <mergeCell ref="B37:C37"/>
    <mergeCell ref="B42:D42"/>
    <mergeCell ref="C43:D43"/>
    <mergeCell ref="E43:F43"/>
    <mergeCell ref="C39:D39"/>
    <mergeCell ref="E39:F39"/>
    <mergeCell ref="C40:D40"/>
    <mergeCell ref="E40:F40"/>
    <mergeCell ref="C41:D41"/>
    <mergeCell ref="E41:F41"/>
  </mergeCells>
  <pageMargins left="0.5" right="0.5" top="0.5" bottom="0.5" header="0" footer="0"/>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C71"/>
  <sheetViews>
    <sheetView tabSelected="1" topLeftCell="I10" zoomScale="85" zoomScaleNormal="85" workbookViewId="0">
      <selection activeCell="AF19" sqref="AF19"/>
    </sheetView>
  </sheetViews>
  <sheetFormatPr defaultColWidth="8.81640625" defaultRowHeight="0" customHeight="1" zeroHeight="1" x14ac:dyDescent="0.25"/>
  <cols>
    <col min="1" max="1" width="29.453125" style="181" hidden="1" customWidth="1"/>
    <col min="2" max="3" width="8.81640625" style="181" hidden="1" customWidth="1"/>
    <col min="4" max="4" width="22.81640625" style="181" hidden="1" customWidth="1"/>
    <col min="5" max="8" width="8.81640625" style="181" hidden="1" customWidth="1"/>
    <col min="9" max="12" width="10.453125" style="181" customWidth="1"/>
    <col min="13" max="13" width="13.26953125" style="181" customWidth="1"/>
    <col min="14" max="14" width="10.453125" style="181" customWidth="1"/>
    <col min="15" max="15" width="12.453125" style="181" customWidth="1"/>
    <col min="16" max="18" width="10.453125" style="181" customWidth="1"/>
    <col min="19" max="19" width="11.7265625" style="185" hidden="1" customWidth="1"/>
    <col min="20" max="20" width="28.7265625" style="185" hidden="1" customWidth="1"/>
    <col min="21" max="21" width="13.26953125" style="185" hidden="1" customWidth="1"/>
    <col min="22" max="29" width="0" style="185" hidden="1" customWidth="1"/>
    <col min="30" max="16383" width="8.81640625" style="185"/>
    <col min="16384" max="16384" width="8.81640625" style="185" hidden="1" customWidth="1"/>
  </cols>
  <sheetData>
    <row r="1" spans="1:19" ht="15" hidden="1" customHeight="1" x14ac:dyDescent="0.25">
      <c r="E1" s="182" t="s">
        <v>156</v>
      </c>
      <c r="F1" s="182" t="s">
        <v>157</v>
      </c>
      <c r="G1" s="182" t="s">
        <v>158</v>
      </c>
      <c r="N1" s="183" t="e">
        <f ca="1">"Quadro de Composição do BDI "&amp;MID(CELL("nome.arquivo",N1),5+FIND("BDI (",CELL("nome.arquivo",N1)),1)</f>
        <v>#VALUE!</v>
      </c>
      <c r="Q1" s="184"/>
      <c r="R1" s="184"/>
    </row>
    <row r="2" spans="1:19" ht="14.5" hidden="1" x14ac:dyDescent="0.25">
      <c r="A2" s="181" t="s">
        <v>104</v>
      </c>
      <c r="B2" s="186" t="s">
        <v>85</v>
      </c>
      <c r="C2" s="181" t="str">
        <f>CONCATENATE(A2,"-",B2)</f>
        <v>Construção e Reforma de Edifícios-AC</v>
      </c>
      <c r="E2" s="187">
        <v>0.03</v>
      </c>
      <c r="F2" s="187">
        <v>0.04</v>
      </c>
      <c r="G2" s="187">
        <v>5.5E-2</v>
      </c>
      <c r="Q2" s="184"/>
      <c r="R2" s="184"/>
    </row>
    <row r="3" spans="1:19" ht="13" hidden="1" x14ac:dyDescent="0.25">
      <c r="A3" s="181" t="str">
        <f>A2</f>
        <v>Construção e Reforma de Edifícios</v>
      </c>
      <c r="B3" s="186" t="s">
        <v>86</v>
      </c>
      <c r="C3" s="181" t="str">
        <f>CONCATENATE(A3,"-",B3)</f>
        <v>Construção e Reforma de Edifícios-SG</v>
      </c>
      <c r="E3" s="187">
        <v>8.0000000000000002E-3</v>
      </c>
      <c r="F3" s="187">
        <v>8.0000000000000002E-3</v>
      </c>
      <c r="G3" s="187">
        <v>0.01</v>
      </c>
    </row>
    <row r="4" spans="1:19" ht="13" hidden="1" x14ac:dyDescent="0.25">
      <c r="A4" s="181" t="str">
        <f>A3</f>
        <v>Construção e Reforma de Edifícios</v>
      </c>
      <c r="B4" s="186" t="s">
        <v>87</v>
      </c>
      <c r="C4" s="181" t="str">
        <f>CONCATENATE(A4,"-",B4)</f>
        <v>Construção e Reforma de Edifícios-R</v>
      </c>
      <c r="E4" s="187">
        <v>9.7000000000000003E-3</v>
      </c>
      <c r="F4" s="187">
        <v>1.2699999999999999E-2</v>
      </c>
      <c r="G4" s="187">
        <v>1.2699999999999999E-2</v>
      </c>
      <c r="I4" s="381" t="s">
        <v>159</v>
      </c>
      <c r="J4" s="383"/>
      <c r="K4" s="381" t="s">
        <v>160</v>
      </c>
      <c r="L4" s="382"/>
      <c r="M4" s="382"/>
      <c r="N4" s="382"/>
      <c r="O4" s="382"/>
      <c r="P4" s="382"/>
      <c r="Q4" s="382"/>
      <c r="R4" s="383"/>
    </row>
    <row r="5" spans="1:19" ht="12.75" hidden="1" customHeight="1" x14ac:dyDescent="0.4">
      <c r="A5" s="181" t="str">
        <f>A4</f>
        <v>Construção e Reforma de Edifícios</v>
      </c>
      <c r="B5" s="186" t="s">
        <v>88</v>
      </c>
      <c r="C5" s="181" t="str">
        <f>CONCATENATE(A5,"-",B5)</f>
        <v>Construção e Reforma de Edifícios-DF</v>
      </c>
      <c r="E5" s="187">
        <v>5.8999999999999999E-3</v>
      </c>
      <c r="F5" s="187">
        <v>1.23E-2</v>
      </c>
      <c r="G5" s="187">
        <v>1.3899999999999999E-2</v>
      </c>
      <c r="I5" s="384" t="s">
        <v>161</v>
      </c>
      <c r="J5" s="385"/>
      <c r="K5" s="386" t="s">
        <v>162</v>
      </c>
      <c r="L5" s="387"/>
      <c r="M5" s="387"/>
      <c r="N5" s="387"/>
      <c r="O5" s="387"/>
      <c r="P5" s="387"/>
      <c r="Q5" s="387"/>
      <c r="R5" s="385"/>
      <c r="S5" s="188"/>
    </row>
    <row r="6" spans="1:19" ht="15.65" hidden="1" customHeight="1" x14ac:dyDescent="0.4">
      <c r="B6" s="186"/>
      <c r="E6" s="187"/>
      <c r="F6" s="187"/>
      <c r="G6" s="187"/>
      <c r="I6" s="388" t="s">
        <v>112</v>
      </c>
      <c r="J6" s="388"/>
      <c r="K6" s="388"/>
      <c r="L6" s="388"/>
      <c r="M6" s="388"/>
      <c r="N6" s="388"/>
      <c r="O6" s="388"/>
      <c r="P6" s="388"/>
      <c r="Q6" s="388"/>
      <c r="R6" s="388"/>
      <c r="S6" s="188"/>
    </row>
    <row r="7" spans="1:19" ht="15.65" hidden="1" customHeight="1" x14ac:dyDescent="0.25">
      <c r="A7" s="181" t="str">
        <f>A5</f>
        <v>Construção e Reforma de Edifícios</v>
      </c>
      <c r="B7" s="186" t="s">
        <v>89</v>
      </c>
      <c r="C7" s="181" t="str">
        <f t="shared" ref="C7:C21" si="0">CONCATENATE(A7,"-",B7)</f>
        <v>Construção e Reforma de Edifícios-L</v>
      </c>
      <c r="E7" s="187">
        <v>6.1600000000000002E-2</v>
      </c>
      <c r="F7" s="187">
        <v>7.400000000000001E-2</v>
      </c>
      <c r="G7" s="187">
        <v>8.9600000000000013E-2</v>
      </c>
      <c r="I7" s="189"/>
      <c r="J7" s="189"/>
      <c r="K7" s="189"/>
      <c r="L7" s="189"/>
      <c r="M7" s="189"/>
      <c r="N7" s="189"/>
      <c r="O7" s="189"/>
      <c r="P7" s="189"/>
      <c r="Q7" s="189"/>
      <c r="R7" s="189"/>
    </row>
    <row r="8" spans="1:19" ht="15.65" hidden="1" customHeight="1" x14ac:dyDescent="0.25">
      <c r="A8" s="181" t="str">
        <f>A7</f>
        <v>Construção e Reforma de Edifícios</v>
      </c>
      <c r="B8" s="190" t="s">
        <v>93</v>
      </c>
      <c r="C8" s="181" t="str">
        <f t="shared" si="0"/>
        <v>Construção e Reforma de Edifícios-BDI PAD</v>
      </c>
      <c r="E8" s="187">
        <v>0.2034</v>
      </c>
      <c r="F8" s="187">
        <v>0.22120000000000001</v>
      </c>
      <c r="G8" s="187">
        <v>0.25</v>
      </c>
      <c r="I8" s="381" t="s">
        <v>163</v>
      </c>
      <c r="J8" s="382"/>
      <c r="K8" s="382"/>
      <c r="L8" s="382"/>
      <c r="M8" s="382"/>
      <c r="N8" s="382"/>
      <c r="O8" s="382"/>
      <c r="P8" s="382"/>
      <c r="Q8" s="382"/>
      <c r="R8" s="383"/>
    </row>
    <row r="9" spans="1:19" ht="15.65" hidden="1" customHeight="1" x14ac:dyDescent="0.25">
      <c r="A9" s="181" t="s">
        <v>105</v>
      </c>
      <c r="B9" s="186" t="s">
        <v>85</v>
      </c>
      <c r="C9" s="181" t="str">
        <f t="shared" si="0"/>
        <v>Construção de Praças Urbanas, Rodovias, Ferrovias e recapeamento e pavimentação de vias urbanas-AC</v>
      </c>
      <c r="E9" s="187">
        <v>3.7999999999999999E-2</v>
      </c>
      <c r="F9" s="187">
        <v>4.0099999999999997E-2</v>
      </c>
      <c r="G9" s="187">
        <v>4.6699999999999998E-2</v>
      </c>
      <c r="I9" s="389" t="s">
        <v>164</v>
      </c>
      <c r="J9" s="390"/>
      <c r="K9" s="390"/>
      <c r="L9" s="390"/>
      <c r="M9" s="390"/>
      <c r="N9" s="390"/>
      <c r="O9" s="390"/>
      <c r="P9" s="390"/>
      <c r="Q9" s="390"/>
      <c r="R9" s="391"/>
    </row>
    <row r="10" spans="1:19" ht="6" customHeight="1" x14ac:dyDescent="0.25">
      <c r="A10" s="181" t="s">
        <v>105</v>
      </c>
      <c r="B10" s="186" t="s">
        <v>86</v>
      </c>
      <c r="C10" s="181" t="str">
        <f t="shared" si="0"/>
        <v>Construção de Praças Urbanas, Rodovias, Ferrovias e recapeamento e pavimentação de vias urbanas-SG</v>
      </c>
      <c r="E10" s="187">
        <v>3.2000000000000002E-3</v>
      </c>
      <c r="F10" s="187">
        <v>4.0000000000000001E-3</v>
      </c>
      <c r="G10" s="187">
        <v>7.4000000000000003E-3</v>
      </c>
      <c r="I10" s="189"/>
      <c r="J10" s="189"/>
      <c r="K10" s="189"/>
      <c r="L10" s="189"/>
      <c r="M10" s="189"/>
      <c r="N10" s="189"/>
      <c r="O10" s="189"/>
      <c r="P10" s="189"/>
      <c r="Q10" s="189"/>
      <c r="R10" s="189"/>
    </row>
    <row r="11" spans="1:19" ht="18.649999999999999" customHeight="1" x14ac:dyDescent="0.25">
      <c r="B11" s="186"/>
      <c r="E11" s="187"/>
      <c r="F11" s="187"/>
      <c r="G11" s="187"/>
      <c r="I11" s="219"/>
      <c r="J11" s="220"/>
      <c r="K11" s="392" t="s">
        <v>149</v>
      </c>
      <c r="L11" s="392"/>
      <c r="M11" s="392"/>
      <c r="N11" s="392"/>
      <c r="O11" s="392"/>
      <c r="P11" s="392"/>
      <c r="Q11" s="392"/>
      <c r="R11" s="392"/>
    </row>
    <row r="12" spans="1:19" ht="30.65" customHeight="1" x14ac:dyDescent="0.25">
      <c r="B12" s="186"/>
      <c r="E12" s="187"/>
      <c r="F12" s="187"/>
      <c r="G12" s="187"/>
      <c r="I12" s="219"/>
      <c r="J12" s="221"/>
      <c r="K12" s="393" t="str">
        <f>DADOS!B8</f>
        <v>Construção de Centro de Atenção Psicossocial Tipo I, no Município de PORTO SEGURO/BA</v>
      </c>
      <c r="L12" s="393"/>
      <c r="M12" s="393"/>
      <c r="N12" s="393"/>
      <c r="O12" s="393"/>
      <c r="P12" s="393"/>
      <c r="Q12" s="393"/>
      <c r="R12" s="393"/>
    </row>
    <row r="13" spans="1:19" ht="33" customHeight="1" x14ac:dyDescent="0.25">
      <c r="B13" s="186"/>
      <c r="E13" s="187"/>
      <c r="F13" s="187"/>
      <c r="G13" s="187"/>
      <c r="I13" s="25"/>
      <c r="J13" s="25"/>
      <c r="K13" s="25"/>
      <c r="L13" s="25"/>
      <c r="M13" s="25"/>
      <c r="N13" s="45"/>
      <c r="O13" s="45"/>
      <c r="P13" s="45"/>
      <c r="Q13" s="45"/>
      <c r="R13" s="45"/>
    </row>
    <row r="14" spans="1:19" ht="18.649999999999999" customHeight="1" x14ac:dyDescent="0.25">
      <c r="B14" s="186"/>
      <c r="E14" s="187"/>
      <c r="F14" s="187"/>
      <c r="G14" s="187"/>
      <c r="I14" s="394" t="s">
        <v>112</v>
      </c>
      <c r="J14" s="394"/>
      <c r="K14" s="394"/>
      <c r="L14" s="394"/>
      <c r="M14" s="394"/>
      <c r="N14" s="394"/>
      <c r="O14" s="394"/>
      <c r="P14" s="394"/>
      <c r="Q14" s="394"/>
      <c r="R14" s="394"/>
    </row>
    <row r="15" spans="1:19" ht="7.9" customHeight="1" x14ac:dyDescent="0.25">
      <c r="B15" s="186"/>
      <c r="E15" s="187"/>
      <c r="F15" s="187"/>
      <c r="G15" s="187"/>
      <c r="I15" s="189"/>
      <c r="J15" s="189"/>
      <c r="K15" s="189"/>
      <c r="L15" s="189"/>
      <c r="M15" s="189"/>
      <c r="N15" s="189"/>
      <c r="O15" s="189"/>
      <c r="P15" s="189"/>
      <c r="Q15" s="189"/>
      <c r="R15" s="189"/>
    </row>
    <row r="16" spans="1:19" ht="13" x14ac:dyDescent="0.25">
      <c r="A16" s="181" t="s">
        <v>105</v>
      </c>
      <c r="B16" s="186" t="s">
        <v>87</v>
      </c>
      <c r="C16" s="181" t="str">
        <f t="shared" si="0"/>
        <v>Construção de Praças Urbanas, Rodovias, Ferrovias e recapeamento e pavimentação de vias urbanas-R</v>
      </c>
      <c r="E16" s="187">
        <v>5.0000000000000001E-3</v>
      </c>
      <c r="F16" s="187">
        <v>5.6000000000000008E-3</v>
      </c>
      <c r="G16" s="187">
        <v>9.7000000000000003E-3</v>
      </c>
      <c r="I16" s="395" t="s">
        <v>165</v>
      </c>
      <c r="J16" s="395"/>
      <c r="K16" s="395"/>
      <c r="L16" s="395"/>
      <c r="M16" s="395"/>
      <c r="N16" s="395"/>
      <c r="O16" s="395"/>
      <c r="P16" s="395"/>
      <c r="Q16" s="395" t="s">
        <v>94</v>
      </c>
      <c r="R16" s="395"/>
    </row>
    <row r="17" spans="1:31" ht="13" x14ac:dyDescent="0.25">
      <c r="A17" s="181" t="s">
        <v>105</v>
      </c>
      <c r="B17" s="186" t="s">
        <v>88</v>
      </c>
      <c r="C17" s="181" t="str">
        <f t="shared" si="0"/>
        <v>Construção de Praças Urbanas, Rodovias, Ferrovias e recapeamento e pavimentação de vias urbanas-DF</v>
      </c>
      <c r="E17" s="187">
        <v>1.0200000000000001E-2</v>
      </c>
      <c r="F17" s="187">
        <v>1.11E-2</v>
      </c>
      <c r="G17" s="187">
        <v>1.21E-2</v>
      </c>
      <c r="I17" s="396" t="s">
        <v>104</v>
      </c>
      <c r="J17" s="396"/>
      <c r="K17" s="396"/>
      <c r="L17" s="396"/>
      <c r="M17" s="396"/>
      <c r="N17" s="396"/>
      <c r="O17" s="396"/>
      <c r="P17" s="396"/>
      <c r="Q17" s="397" t="s">
        <v>100</v>
      </c>
      <c r="R17" s="397"/>
    </row>
    <row r="18" spans="1:31" ht="13" x14ac:dyDescent="0.25">
      <c r="A18" s="181" t="s">
        <v>105</v>
      </c>
      <c r="B18" s="186" t="s">
        <v>89</v>
      </c>
      <c r="C18" s="181" t="str">
        <f t="shared" si="0"/>
        <v>Construção de Praças Urbanas, Rodovias, Ferrovias e recapeamento e pavimentação de vias urbanas-L</v>
      </c>
      <c r="E18" s="187">
        <v>6.6400000000000001E-2</v>
      </c>
      <c r="F18" s="187">
        <v>7.2999999999999995E-2</v>
      </c>
      <c r="G18" s="187">
        <v>8.6899999999999991E-2</v>
      </c>
    </row>
    <row r="19" spans="1:31" ht="15" customHeight="1" x14ac:dyDescent="0.25">
      <c r="A19" s="181" t="s">
        <v>105</v>
      </c>
      <c r="B19" s="190" t="s">
        <v>93</v>
      </c>
      <c r="C19" s="181" t="str">
        <f t="shared" si="0"/>
        <v>Construção de Praças Urbanas, Rodovias, Ferrovias e recapeamento e pavimentação de vias urbanas-BDI PAD</v>
      </c>
      <c r="E19" s="187">
        <v>0.19600000000000001</v>
      </c>
      <c r="F19" s="187">
        <v>0.2097</v>
      </c>
      <c r="G19" s="187">
        <v>0.24230000000000002</v>
      </c>
      <c r="I19" s="398" t="s">
        <v>95</v>
      </c>
      <c r="J19" s="398"/>
      <c r="K19" s="398"/>
      <c r="L19" s="398"/>
      <c r="M19" s="398"/>
      <c r="N19" s="398"/>
      <c r="O19" s="398"/>
      <c r="P19" s="398"/>
      <c r="Q19" s="399">
        <v>0.4</v>
      </c>
      <c r="R19" s="399"/>
    </row>
    <row r="20" spans="1:31" ht="15" customHeight="1" x14ac:dyDescent="0.25">
      <c r="A20" s="181" t="s">
        <v>166</v>
      </c>
      <c r="B20" s="186" t="s">
        <v>85</v>
      </c>
      <c r="C20" s="181" t="str">
        <f t="shared" si="0"/>
        <v>Construção de Redes de Abastecimento de Água, Coleta de Esgoto-AC</v>
      </c>
      <c r="E20" s="187">
        <v>3.4300000000000004E-2</v>
      </c>
      <c r="F20" s="187">
        <v>4.9299999999999997E-2</v>
      </c>
      <c r="G20" s="187">
        <v>6.7099999999999993E-2</v>
      </c>
      <c r="I20" s="400" t="s">
        <v>96</v>
      </c>
      <c r="J20" s="400"/>
      <c r="K20" s="400"/>
      <c r="L20" s="400"/>
      <c r="M20" s="400"/>
      <c r="N20" s="400"/>
      <c r="O20" s="400"/>
      <c r="P20" s="400"/>
      <c r="Q20" s="399">
        <v>0.05</v>
      </c>
      <c r="R20" s="399"/>
    </row>
    <row r="21" spans="1:31" ht="13" x14ac:dyDescent="0.25">
      <c r="A21" s="181" t="str">
        <f>A20</f>
        <v>Construção de Redes de Abastecimento de Água, Coleta de Esgoto</v>
      </c>
      <c r="B21" s="186" t="s">
        <v>86</v>
      </c>
      <c r="C21" s="181" t="str">
        <f t="shared" si="0"/>
        <v>Construção de Redes de Abastecimento de Água, Coleta de Esgoto-SG</v>
      </c>
      <c r="E21" s="187">
        <v>2.8000000000000004E-3</v>
      </c>
      <c r="F21" s="187">
        <v>4.8999999999999998E-3</v>
      </c>
      <c r="G21" s="187">
        <v>7.4999999999999997E-3</v>
      </c>
    </row>
    <row r="22" spans="1:31" ht="12.75" customHeight="1" x14ac:dyDescent="0.25">
      <c r="B22" s="186"/>
      <c r="E22" s="187"/>
      <c r="F22" s="187"/>
      <c r="G22" s="187"/>
      <c r="I22" s="405" t="s">
        <v>167</v>
      </c>
      <c r="J22" s="405"/>
      <c r="K22" s="405"/>
      <c r="L22" s="405"/>
      <c r="M22" s="405" t="s">
        <v>168</v>
      </c>
      <c r="N22" s="406" t="s">
        <v>169</v>
      </c>
      <c r="O22" s="406" t="s">
        <v>170</v>
      </c>
      <c r="P22" s="405" t="s">
        <v>101</v>
      </c>
      <c r="Q22" s="405" t="s">
        <v>102</v>
      </c>
      <c r="R22" s="401" t="s">
        <v>103</v>
      </c>
      <c r="T22" s="402" t="str">
        <f>IF(V33,"Para BDI fora do intervalo estatístico, deve ser apresentado Relatório Técnico Circunstanciado justificando a adoção do percentual de cada parcela do BDI.","")</f>
        <v/>
      </c>
      <c r="U22" s="402"/>
      <c r="V22" s="191"/>
      <c r="W22" s="191"/>
      <c r="X22" s="191"/>
      <c r="Y22" s="191"/>
      <c r="Z22" s="191"/>
      <c r="AA22" s="191"/>
      <c r="AB22" s="191"/>
      <c r="AC22" s="191"/>
    </row>
    <row r="23" spans="1:31" ht="15.75" customHeight="1" x14ac:dyDescent="0.25">
      <c r="A23" s="181" t="str">
        <f>A21</f>
        <v>Construção de Redes de Abastecimento de Água, Coleta de Esgoto</v>
      </c>
      <c r="B23" s="186" t="s">
        <v>87</v>
      </c>
      <c r="C23" s="181" t="str">
        <f t="shared" ref="C23:C35" si="1">CONCATENATE(A23,"-",B23)</f>
        <v>Construção de Redes de Abastecimento de Água, Coleta de Esgoto-R</v>
      </c>
      <c r="E23" s="187">
        <v>0.01</v>
      </c>
      <c r="F23" s="187">
        <v>1.3899999999999999E-2</v>
      </c>
      <c r="G23" s="187">
        <v>1.7399999999999999E-2</v>
      </c>
      <c r="I23" s="405"/>
      <c r="J23" s="405"/>
      <c r="K23" s="405"/>
      <c r="L23" s="405"/>
      <c r="M23" s="405"/>
      <c r="N23" s="406"/>
      <c r="O23" s="406"/>
      <c r="P23" s="405"/>
      <c r="Q23" s="405"/>
      <c r="R23" s="401"/>
      <c r="T23" s="402"/>
      <c r="U23" s="402"/>
      <c r="V23" s="191"/>
      <c r="W23" s="191"/>
      <c r="X23" s="191"/>
      <c r="Y23" s="191"/>
      <c r="Z23" s="191"/>
      <c r="AA23" s="191"/>
      <c r="AB23" s="191"/>
      <c r="AC23" s="191"/>
    </row>
    <row r="24" spans="1:31" ht="26.25" customHeight="1" x14ac:dyDescent="0.25">
      <c r="A24" s="181" t="str">
        <f>A23</f>
        <v>Construção de Redes de Abastecimento de Água, Coleta de Esgoto</v>
      </c>
      <c r="B24" s="186" t="s">
        <v>88</v>
      </c>
      <c r="C24" s="181" t="str">
        <f t="shared" si="1"/>
        <v>Construção de Redes de Abastecimento de Água, Coleta de Esgoto-DF</v>
      </c>
      <c r="E24" s="187">
        <v>9.3999999999999986E-3</v>
      </c>
      <c r="F24" s="187">
        <v>9.8999999999999991E-3</v>
      </c>
      <c r="G24" s="187">
        <v>1.1699999999999999E-2</v>
      </c>
      <c r="I24" s="403" t="str">
        <f>IF($I$17=$A$70,"Encargos Sociais incidentes sobre a mão de obra","Administração Central")</f>
        <v>Administração Central</v>
      </c>
      <c r="J24" s="403"/>
      <c r="K24" s="403"/>
      <c r="L24" s="403"/>
      <c r="M24" s="192" t="str">
        <f>IF($I$17=$A$70,"K1","AC")</f>
        <v>AC</v>
      </c>
      <c r="N24" s="247">
        <v>0.04</v>
      </c>
      <c r="O24" s="193" t="s">
        <v>171</v>
      </c>
      <c r="P24" s="194">
        <f>VLOOKUP(CONCATENATE(I$17,"-",M24),$C$2:$G$60,3,FALSE)</f>
        <v>0.03</v>
      </c>
      <c r="Q24" s="194">
        <f>VLOOKUP(CONCATENATE(I$17,"-",M24),$C$2:$G$60,4,FALSE)</f>
        <v>0.04</v>
      </c>
      <c r="R24" s="194">
        <f>VLOOKUP(CONCATENATE(I$17,"-",M24),$C$2:$G$60,5,FALSE)</f>
        <v>5.5E-2</v>
      </c>
      <c r="T24" s="402"/>
      <c r="U24" s="402"/>
      <c r="V24" s="191"/>
      <c r="W24" s="191"/>
      <c r="X24" s="191"/>
      <c r="Y24" s="191"/>
      <c r="Z24" s="191"/>
      <c r="AA24" s="191"/>
      <c r="AB24" s="191"/>
      <c r="AC24" s="191"/>
    </row>
    <row r="25" spans="1:31" ht="26.25" customHeight="1" x14ac:dyDescent="0.25">
      <c r="A25" s="181" t="str">
        <f>A24</f>
        <v>Construção de Redes de Abastecimento de Água, Coleta de Esgoto</v>
      </c>
      <c r="B25" s="186" t="s">
        <v>89</v>
      </c>
      <c r="C25" s="181" t="str">
        <f t="shared" si="1"/>
        <v>Construção de Redes de Abastecimento de Água, Coleta de Esgoto-L</v>
      </c>
      <c r="E25" s="187">
        <v>6.7400000000000002E-2</v>
      </c>
      <c r="F25" s="187">
        <v>8.0399999999999985E-2</v>
      </c>
      <c r="G25" s="187">
        <v>9.4E-2</v>
      </c>
      <c r="I25" s="403" t="str">
        <f>IF($I$17=$A$70,"Administração Central da empresa ou consultoria - overhead","Seguro e Garantia")</f>
        <v>Seguro e Garantia</v>
      </c>
      <c r="J25" s="403"/>
      <c r="K25" s="403"/>
      <c r="L25" s="403"/>
      <c r="M25" s="192" t="str">
        <f>IF($I$17=$A$70,"K2","SG")</f>
        <v>SG</v>
      </c>
      <c r="N25" s="247">
        <v>8.0000000000000002E-3</v>
      </c>
      <c r="O25" s="193" t="s">
        <v>171</v>
      </c>
      <c r="P25" s="194">
        <f>VLOOKUP(CONCATENATE(I$17,"-",M25),$C$2:$G$60,3,FALSE)</f>
        <v>8.0000000000000002E-3</v>
      </c>
      <c r="Q25" s="194">
        <f>VLOOKUP(CONCATENATE(I$17,"-",M25),$C$2:$G$60,4,FALSE)</f>
        <v>8.0000000000000002E-3</v>
      </c>
      <c r="R25" s="194">
        <f>VLOOKUP(CONCATENATE(I$17,"-",M25),$C$2:$G$60,5,FALSE)</f>
        <v>0.01</v>
      </c>
      <c r="T25" s="402"/>
      <c r="U25" s="402"/>
      <c r="V25" s="191"/>
      <c r="W25" s="191"/>
      <c r="X25" s="191"/>
      <c r="Y25" s="191"/>
      <c r="Z25" s="191"/>
      <c r="AA25" s="191"/>
      <c r="AB25" s="191"/>
      <c r="AC25" s="191"/>
    </row>
    <row r="26" spans="1:31" ht="26.25" customHeight="1" x14ac:dyDescent="0.25">
      <c r="A26" s="181" t="str">
        <f>A25</f>
        <v>Construção de Redes de Abastecimento de Água, Coleta de Esgoto</v>
      </c>
      <c r="B26" s="190" t="s">
        <v>93</v>
      </c>
      <c r="C26" s="181" t="str">
        <f t="shared" si="1"/>
        <v>Construção de Redes de Abastecimento de Água, Coleta de Esgoto-BDI PAD</v>
      </c>
      <c r="E26" s="187">
        <v>0.20760000000000001</v>
      </c>
      <c r="F26" s="187">
        <v>0.24179999999999999</v>
      </c>
      <c r="G26" s="187">
        <v>0.26440000000000002</v>
      </c>
      <c r="I26" s="403" t="str">
        <f>IF($I$17=$A$70,"","Risco")</f>
        <v>Risco</v>
      </c>
      <c r="J26" s="403"/>
      <c r="K26" s="403"/>
      <c r="L26" s="403"/>
      <c r="M26" s="192" t="str">
        <f>IF($I$17=$A$70,"","R")</f>
        <v>R</v>
      </c>
      <c r="N26" s="247">
        <v>1.2699999999999999E-2</v>
      </c>
      <c r="O26" s="193" t="s">
        <v>171</v>
      </c>
      <c r="P26" s="194">
        <f>VLOOKUP(CONCATENATE(I$17,"-",M26),$C$2:$G$60,3,FALSE)</f>
        <v>9.7000000000000003E-3</v>
      </c>
      <c r="Q26" s="194">
        <f>VLOOKUP(CONCATENATE(I$17,"-",M26),$C$2:$G$60,4,FALSE)</f>
        <v>1.2699999999999999E-2</v>
      </c>
      <c r="R26" s="194">
        <f>VLOOKUP(CONCATENATE(I$17,"-",M26),$C$2:$G$60,5,FALSE)</f>
        <v>1.2699999999999999E-2</v>
      </c>
      <c r="T26" s="402"/>
      <c r="U26" s="402"/>
      <c r="V26" s="191"/>
      <c r="W26" s="191"/>
      <c r="X26" s="191"/>
      <c r="Y26" s="191"/>
      <c r="Z26" s="191"/>
      <c r="AA26" s="191"/>
      <c r="AB26" s="191"/>
      <c r="AC26" s="191"/>
    </row>
    <row r="27" spans="1:31" ht="26.25" customHeight="1" x14ac:dyDescent="0.25">
      <c r="A27" s="181" t="s">
        <v>172</v>
      </c>
      <c r="B27" s="186" t="s">
        <v>85</v>
      </c>
      <c r="C27" s="181" t="str">
        <f t="shared" si="1"/>
        <v>Construção e Manutenção de Estações e Redes de Distribuição de Energia Elétrica-AC</v>
      </c>
      <c r="E27" s="187">
        <v>5.2900000000000003E-2</v>
      </c>
      <c r="F27" s="187">
        <v>5.9200000000000003E-2</v>
      </c>
      <c r="G27" s="187">
        <v>7.9299999999999995E-2</v>
      </c>
      <c r="I27" s="403" t="str">
        <f>IF($I$17=$A$70,"","Despesas Financeiras")</f>
        <v>Despesas Financeiras</v>
      </c>
      <c r="J27" s="403"/>
      <c r="K27" s="403"/>
      <c r="L27" s="403"/>
      <c r="M27" s="192" t="str">
        <f>IF($I$17=$A$70,"","DF")</f>
        <v>DF</v>
      </c>
      <c r="N27" s="247">
        <v>1.23E-2</v>
      </c>
      <c r="O27" s="193" t="s">
        <v>171</v>
      </c>
      <c r="P27" s="194">
        <f>VLOOKUP(CONCATENATE(I$17,"-",M27),$C$2:$G$60,3,FALSE)</f>
        <v>5.8999999999999999E-3</v>
      </c>
      <c r="Q27" s="194">
        <f>VLOOKUP(CONCATENATE(I$17,"-",M27),$C$2:$G$60,4,FALSE)</f>
        <v>1.23E-2</v>
      </c>
      <c r="R27" s="194">
        <f>VLOOKUP(CONCATENATE(I$17,"-",M27),$C$2:$G$60,5,FALSE)</f>
        <v>1.3899999999999999E-2</v>
      </c>
      <c r="T27" s="402"/>
      <c r="U27" s="402"/>
    </row>
    <row r="28" spans="1:31" ht="26.25" customHeight="1" x14ac:dyDescent="0.25">
      <c r="A28" s="181" t="str">
        <f>A27</f>
        <v>Construção e Manutenção de Estações e Redes de Distribuição de Energia Elétrica</v>
      </c>
      <c r="B28" s="186" t="s">
        <v>86</v>
      </c>
      <c r="C28" s="181" t="str">
        <f t="shared" si="1"/>
        <v>Construção e Manutenção de Estações e Redes de Distribuição de Energia Elétrica-SG</v>
      </c>
      <c r="E28" s="187">
        <v>2.5000000000000001E-3</v>
      </c>
      <c r="F28" s="187">
        <v>5.1000000000000004E-3</v>
      </c>
      <c r="G28" s="187">
        <v>5.6000000000000008E-3</v>
      </c>
      <c r="I28" s="403" t="str">
        <f>IF($I$17=$A$70,"Margem bruta da empresa de consultoria","Lucro")</f>
        <v>Lucro</v>
      </c>
      <c r="J28" s="403"/>
      <c r="K28" s="403"/>
      <c r="L28" s="403"/>
      <c r="M28" s="192" t="str">
        <f>IF($I$17=$A$70,"K3","L")</f>
        <v>L</v>
      </c>
      <c r="N28" s="247">
        <v>6.1600000000000002E-2</v>
      </c>
      <c r="O28" s="193" t="s">
        <v>171</v>
      </c>
      <c r="P28" s="194">
        <f>VLOOKUP(CONCATENATE(I$17,"-",M28),$C$2:$G$60,3,FALSE)</f>
        <v>6.1600000000000002E-2</v>
      </c>
      <c r="Q28" s="194">
        <f>VLOOKUP(CONCATENATE(I$17,"-",M28),$C$2:$G$60,4,FALSE)</f>
        <v>7.400000000000001E-2</v>
      </c>
      <c r="R28" s="194">
        <f>VLOOKUP(CONCATENATE(I$17,"-",M28),$C$2:$G$60,5,FALSE)</f>
        <v>8.9600000000000013E-2</v>
      </c>
      <c r="T28" s="402"/>
      <c r="U28" s="402"/>
    </row>
    <row r="29" spans="1:31" ht="26.25" customHeight="1" x14ac:dyDescent="0.25">
      <c r="A29" s="181" t="str">
        <f>A28</f>
        <v>Construção e Manutenção de Estações e Redes de Distribuição de Energia Elétrica</v>
      </c>
      <c r="B29" s="186" t="s">
        <v>87</v>
      </c>
      <c r="C29" s="181" t="str">
        <f t="shared" si="1"/>
        <v>Construção e Manutenção de Estações e Redes de Distribuição de Energia Elétrica-R</v>
      </c>
      <c r="E29" s="187">
        <v>0.01</v>
      </c>
      <c r="F29" s="187">
        <v>1.4800000000000001E-2</v>
      </c>
      <c r="G29" s="187">
        <v>1.9699999999999999E-2</v>
      </c>
      <c r="I29" s="404" t="s">
        <v>82</v>
      </c>
      <c r="J29" s="404"/>
      <c r="K29" s="404"/>
      <c r="L29" s="404"/>
      <c r="M29" s="192" t="s">
        <v>90</v>
      </c>
      <c r="N29" s="247">
        <v>3.6499999999999998E-2</v>
      </c>
      <c r="O29" s="193" t="s">
        <v>171</v>
      </c>
      <c r="P29" s="194">
        <v>3.6499999999999998E-2</v>
      </c>
      <c r="Q29" s="194">
        <v>3.6499999999999998E-2</v>
      </c>
      <c r="R29" s="194">
        <v>3.6499999999999998E-2</v>
      </c>
      <c r="T29" s="402"/>
      <c r="U29" s="402"/>
    </row>
    <row r="30" spans="1:31" ht="26.25" customHeight="1" x14ac:dyDescent="0.25">
      <c r="A30" s="181" t="str">
        <f>A29</f>
        <v>Construção e Manutenção de Estações e Redes de Distribuição de Energia Elétrica</v>
      </c>
      <c r="B30" s="186" t="s">
        <v>88</v>
      </c>
      <c r="C30" s="181" t="str">
        <f t="shared" si="1"/>
        <v>Construção e Manutenção de Estações e Redes de Distribuição de Energia Elétrica-DF</v>
      </c>
      <c r="E30" s="187">
        <v>1.01E-2</v>
      </c>
      <c r="F30" s="187">
        <v>1.0700000000000001E-2</v>
      </c>
      <c r="G30" s="187">
        <v>1.11E-2</v>
      </c>
      <c r="I30" s="403" t="s">
        <v>83</v>
      </c>
      <c r="J30" s="403"/>
      <c r="K30" s="403"/>
      <c r="L30" s="403"/>
      <c r="M30" s="192" t="s">
        <v>91</v>
      </c>
      <c r="N30" s="194">
        <f>IF($I$17&lt;&gt;$A$69,Q20*Q19,0)</f>
        <v>2.0000000000000004E-2</v>
      </c>
      <c r="O30" s="193" t="s">
        <v>171</v>
      </c>
      <c r="P30" s="194">
        <v>0</v>
      </c>
      <c r="Q30" s="194">
        <v>2.5000000000000001E-2</v>
      </c>
      <c r="R30" s="194">
        <v>0.05</v>
      </c>
      <c r="T30" s="402"/>
      <c r="U30" s="402"/>
    </row>
    <row r="31" spans="1:31" ht="26.25" customHeight="1" x14ac:dyDescent="0.25">
      <c r="A31" s="181" t="str">
        <f>A30</f>
        <v>Construção e Manutenção de Estações e Redes de Distribuição de Energia Elétrica</v>
      </c>
      <c r="B31" s="186" t="s">
        <v>89</v>
      </c>
      <c r="C31" s="181" t="str">
        <f t="shared" si="1"/>
        <v>Construção e Manutenção de Estações e Redes de Distribuição de Energia Elétrica-L</v>
      </c>
      <c r="E31" s="187">
        <v>0.08</v>
      </c>
      <c r="F31" s="187">
        <v>8.3100000000000007E-2</v>
      </c>
      <c r="G31" s="187">
        <v>9.5100000000000004E-2</v>
      </c>
      <c r="I31" s="403" t="s">
        <v>84</v>
      </c>
      <c r="J31" s="403"/>
      <c r="K31" s="403"/>
      <c r="L31" s="403"/>
      <c r="M31" s="192" t="s">
        <v>92</v>
      </c>
      <c r="N31" s="194">
        <f>IF(AND($I$17&lt;&gt;$A$69,Q17="Sim"),4.5%,0%)</f>
        <v>0</v>
      </c>
      <c r="O31" s="193" t="str">
        <f>IF(AND(N31&gt;=P31, N31&lt;=R31), "OK", "Não OK")</f>
        <v>OK</v>
      </c>
      <c r="P31" s="195">
        <v>0</v>
      </c>
      <c r="Q31" s="195">
        <v>4.4999999999999998E-2</v>
      </c>
      <c r="R31" s="195">
        <v>4.4999999999999998E-2</v>
      </c>
    </row>
    <row r="32" spans="1:31" ht="30.75" customHeight="1" x14ac:dyDescent="0.35">
      <c r="A32" s="181" t="str">
        <f>A31</f>
        <v>Construção e Manutenção de Estações e Redes de Distribuição de Energia Elétrica</v>
      </c>
      <c r="B32" s="190" t="s">
        <v>93</v>
      </c>
      <c r="C32" s="181" t="str">
        <f t="shared" si="1"/>
        <v>Construção e Manutenção de Estações e Redes de Distribuição de Energia Elétrica-BDI PAD</v>
      </c>
      <c r="E32" s="187">
        <v>0.24</v>
      </c>
      <c r="F32" s="187">
        <v>0.25840000000000002</v>
      </c>
      <c r="G32" s="187">
        <v>0.27860000000000001</v>
      </c>
      <c r="I32" s="403" t="s">
        <v>173</v>
      </c>
      <c r="J32" s="403"/>
      <c r="K32" s="403"/>
      <c r="L32" s="403"/>
      <c r="M32" s="196" t="s">
        <v>93</v>
      </c>
      <c r="N32" s="194">
        <f>IF($I$17=$A$69,0,ROUND((((1+N24+N25+N26)*(1+N27)*(1+N28)/(1-(N29+N30)))-1),4))</f>
        <v>0.20810000000000001</v>
      </c>
      <c r="O32" s="197" t="str">
        <f>IF(OR($I$17=$A$70,$I$17=$A$69,AND(N32&gt;=P32, N32&lt;=R32)), "OK", "FORA DO INTERVALO")</f>
        <v>OK</v>
      </c>
      <c r="P32" s="194">
        <f>IF($I$17=$A$69,0,VLOOKUP(CONCATENATE($I$17,"-",$M32),$C$2:$G$60,3,FALSE))</f>
        <v>0.2034</v>
      </c>
      <c r="Q32" s="194">
        <f>IF($I$17=$A$69,0,VLOOKUP(CONCATENATE($I$17,"-",$M32),$C$2:$G$60,4,FALSE))</f>
        <v>0.22120000000000001</v>
      </c>
      <c r="R32" s="194">
        <f>IF($I$17=$A$69,0,VLOOKUP(CONCATENATE($I$17,"-",$M32),$C$2:$G$60,5,FALSE))</f>
        <v>0.25</v>
      </c>
      <c r="T32" s="198"/>
      <c r="V32" s="191"/>
      <c r="W32" s="191"/>
      <c r="X32" s="191"/>
      <c r="Y32" s="191"/>
      <c r="Z32" s="191"/>
      <c r="AA32" s="191"/>
      <c r="AB32" s="191"/>
      <c r="AC32" s="191"/>
      <c r="AD32" s="191"/>
      <c r="AE32" s="191"/>
    </row>
    <row r="33" spans="1:23" ht="30" customHeight="1" x14ac:dyDescent="0.35">
      <c r="A33" s="181" t="s">
        <v>174</v>
      </c>
      <c r="B33" s="186" t="s">
        <v>85</v>
      </c>
      <c r="C33" s="181" t="str">
        <f t="shared" si="1"/>
        <v>Obras Portuárias, Marítimas e Fluviais-AC</v>
      </c>
      <c r="E33" s="187">
        <v>0.04</v>
      </c>
      <c r="F33" s="187">
        <v>5.5199999999999999E-2</v>
      </c>
      <c r="G33" s="187">
        <v>7.85E-2</v>
      </c>
      <c r="I33" s="408" t="s">
        <v>175</v>
      </c>
      <c r="J33" s="408"/>
      <c r="K33" s="408"/>
      <c r="L33" s="408"/>
      <c r="M33" s="199" t="s">
        <v>176</v>
      </c>
      <c r="N33" s="200">
        <f>IF($I$17=$A$69,0,ROUND((((1+N24+N25+N26)*(1+N27)*(1+N28)/(1-(N29+N30+N31)))-1),4))</f>
        <v>0.20810000000000001</v>
      </c>
      <c r="O33" s="201" t="str">
        <f>IF(Q17&lt;&gt;"Sim","",O32)</f>
        <v/>
      </c>
      <c r="P33" s="409"/>
      <c r="Q33" s="409"/>
      <c r="R33" s="409"/>
      <c r="T33" s="198"/>
      <c r="V33" s="202" t="b">
        <f>AND(COUNTA(N24:N29)=6,O32&lt;&gt;"ok",NOT(V35))</f>
        <v>0</v>
      </c>
      <c r="W33" s="185" t="s">
        <v>177</v>
      </c>
    </row>
    <row r="34" spans="1:23" ht="7.5" customHeight="1" x14ac:dyDescent="0.25">
      <c r="A34" s="181" t="str">
        <f>A33</f>
        <v>Obras Portuárias, Marítimas e Fluviais</v>
      </c>
      <c r="B34" s="186" t="s">
        <v>86</v>
      </c>
      <c r="C34" s="181" t="str">
        <f t="shared" si="1"/>
        <v>Obras Portuárias, Marítimas e Fluviais-SG</v>
      </c>
      <c r="E34" s="187">
        <v>8.1000000000000013E-3</v>
      </c>
      <c r="F34" s="187">
        <v>1.2199999999999999E-2</v>
      </c>
      <c r="G34" s="187">
        <v>1.9900000000000001E-2</v>
      </c>
      <c r="V34" s="202"/>
    </row>
    <row r="35" spans="1:23" ht="21.75" customHeight="1" x14ac:dyDescent="0.25">
      <c r="A35" s="181" t="str">
        <f>A34</f>
        <v>Obras Portuárias, Marítimas e Fluviais</v>
      </c>
      <c r="B35" s="186" t="s">
        <v>87</v>
      </c>
      <c r="C35" s="181" t="str">
        <f t="shared" si="1"/>
        <v>Obras Portuárias, Marítimas e Fluviais-R</v>
      </c>
      <c r="E35" s="187">
        <v>1.46E-2</v>
      </c>
      <c r="F35" s="187">
        <v>2.3199999999999998E-2</v>
      </c>
      <c r="G35" s="187">
        <v>3.1600000000000003E-2</v>
      </c>
      <c r="I35" s="203" t="str">
        <f>IF(V35,"X","")</f>
        <v/>
      </c>
      <c r="J35" s="410" t="s">
        <v>178</v>
      </c>
      <c r="K35" s="410"/>
      <c r="L35" s="410"/>
      <c r="M35" s="410"/>
      <c r="N35" s="410"/>
      <c r="O35" s="410"/>
      <c r="P35" s="410"/>
      <c r="Q35" s="410"/>
      <c r="R35" s="410"/>
      <c r="V35" s="202" t="b">
        <v>0</v>
      </c>
      <c r="W35" s="185" t="s">
        <v>179</v>
      </c>
    </row>
    <row r="36" spans="1:23" ht="7.5" customHeight="1" x14ac:dyDescent="0.25">
      <c r="B36" s="186"/>
      <c r="E36" s="187"/>
      <c r="F36" s="187"/>
      <c r="G36" s="187"/>
      <c r="V36" s="202"/>
    </row>
    <row r="37" spans="1:23" ht="18.75" customHeight="1" x14ac:dyDescent="0.25">
      <c r="B37" s="186"/>
      <c r="E37" s="187"/>
      <c r="F37" s="187"/>
      <c r="G37" s="187"/>
      <c r="I37" s="411" t="s">
        <v>97</v>
      </c>
      <c r="J37" s="411"/>
      <c r="K37" s="411"/>
      <c r="L37" s="411"/>
      <c r="M37" s="411"/>
      <c r="N37" s="411"/>
      <c r="O37" s="411"/>
      <c r="P37" s="411"/>
      <c r="Q37" s="411"/>
      <c r="R37" s="411"/>
    </row>
    <row r="38" spans="1:23" ht="30" customHeight="1" x14ac:dyDescent="0.25">
      <c r="A38" s="181" t="str">
        <f>A35</f>
        <v>Obras Portuárias, Marítimas e Fluviais</v>
      </c>
      <c r="B38" s="186" t="s">
        <v>88</v>
      </c>
      <c r="C38" s="181" t="str">
        <f>CONCATENATE(A38,"-",B38)</f>
        <v>Obras Portuárias, Marítimas e Fluviais-DF</v>
      </c>
      <c r="E38" s="187">
        <v>9.3999999999999986E-3</v>
      </c>
      <c r="F38" s="187">
        <v>1.0200000000000001E-2</v>
      </c>
      <c r="G38" s="187">
        <v>1.3300000000000001E-2</v>
      </c>
      <c r="I38" s="204"/>
      <c r="J38" s="204"/>
      <c r="K38" s="204"/>
      <c r="L38" s="412" t="str">
        <f>IF(Q17="Sim","BDI.DES =","BDI.PAD =")</f>
        <v>BDI.PAD =</v>
      </c>
      <c r="M38" s="413" t="str">
        <f>IF($I$17=$A$70,"(1+K1+K2)*(1+K3)","(1+AC + S + R + G)*(1 + DF)*(1+L)")</f>
        <v>(1+AC + S + R + G)*(1 + DF)*(1+L)</v>
      </c>
      <c r="N38" s="413"/>
      <c r="O38" s="413"/>
      <c r="P38" s="414" t="s">
        <v>98</v>
      </c>
      <c r="Q38" s="204"/>
      <c r="R38" s="204"/>
    </row>
    <row r="39" spans="1:23" ht="27" customHeight="1" x14ac:dyDescent="0.25">
      <c r="A39" s="181" t="str">
        <f>A38</f>
        <v>Obras Portuárias, Marítimas e Fluviais</v>
      </c>
      <c r="B39" s="186" t="s">
        <v>89</v>
      </c>
      <c r="C39" s="181" t="str">
        <f>CONCATENATE(A39,"-",B39)</f>
        <v>Obras Portuárias, Marítimas e Fluviais-L</v>
      </c>
      <c r="E39" s="187">
        <v>7.1399999999999991E-2</v>
      </c>
      <c r="F39" s="187">
        <v>8.4000000000000005E-2</v>
      </c>
      <c r="G39" s="187">
        <v>0.1043</v>
      </c>
      <c r="I39" s="204"/>
      <c r="J39" s="204"/>
      <c r="K39" s="204"/>
      <c r="L39" s="412"/>
      <c r="M39" s="416" t="str">
        <f>IF(Q17="Sim","(1-CP-ISS-CRPB)","(1-CP-ISS)")</f>
        <v>(1-CP-ISS)</v>
      </c>
      <c r="N39" s="416"/>
      <c r="O39" s="416"/>
      <c r="P39" s="415"/>
      <c r="Q39" s="204"/>
      <c r="R39" s="204"/>
    </row>
    <row r="40" spans="1:23" ht="7.5" customHeight="1" x14ac:dyDescent="0.25">
      <c r="A40" s="181" t="str">
        <f>A39</f>
        <v>Obras Portuárias, Marítimas e Fluviais</v>
      </c>
      <c r="B40" s="190" t="s">
        <v>93</v>
      </c>
      <c r="C40" s="181" t="str">
        <f>CONCATENATE(A40,"-",B40)</f>
        <v>Obras Portuárias, Marítimas e Fluviais-BDI PAD</v>
      </c>
      <c r="E40" s="187">
        <v>0.22800000000000001</v>
      </c>
      <c r="F40" s="187">
        <v>0.27479999999999999</v>
      </c>
      <c r="G40" s="187">
        <v>0.3095</v>
      </c>
      <c r="I40" s="205"/>
      <c r="J40" s="205"/>
      <c r="K40" s="205"/>
      <c r="L40" s="205"/>
      <c r="M40" s="205"/>
      <c r="N40" s="205"/>
      <c r="O40" s="205"/>
      <c r="P40" s="205"/>
      <c r="Q40" s="205"/>
      <c r="R40" s="205"/>
    </row>
    <row r="41" spans="1:23" ht="45" customHeight="1" x14ac:dyDescent="0.25">
      <c r="B41" s="190"/>
      <c r="E41" s="187"/>
      <c r="F41" s="187"/>
      <c r="G41" s="187"/>
      <c r="I41" s="407" t="str">
        <f>CONCATENATE("Declaro para os devidos fins que, conforme legislação tributária municipal, a base de cálculo para ",I17,", é de ",Q19*100,"%, com a respectiva alíquota de ",Q20*100,"%.")</f>
        <v>Declaro para os devidos fins que, conforme legislação tributária municipal, a base de cálculo para Construção e Reforma de Edifícios, é de 40%, com a respectiva alíquota de 5%.</v>
      </c>
      <c r="J41" s="407"/>
      <c r="K41" s="407"/>
      <c r="L41" s="407"/>
      <c r="M41" s="407"/>
      <c r="N41" s="407"/>
      <c r="O41" s="407"/>
      <c r="P41" s="407"/>
      <c r="Q41" s="407"/>
      <c r="R41" s="407"/>
    </row>
    <row r="42" spans="1:23" ht="11.25" customHeight="1" x14ac:dyDescent="0.25">
      <c r="B42" s="190"/>
      <c r="E42" s="187"/>
      <c r="F42" s="187"/>
      <c r="G42" s="187"/>
    </row>
    <row r="43" spans="1:23" ht="52.5" customHeight="1" x14ac:dyDescent="0.25">
      <c r="B43" s="190"/>
      <c r="E43" s="187"/>
      <c r="F43" s="187"/>
      <c r="G43" s="187"/>
      <c r="I43" s="407" t="str">
        <f>CONCATENATE("Declaro para os devidos fins que o regime de Contribuição Previdenciária sobre a Receita Bruta adotado para elaboração do orçamento foi ",IF(Q17="Sim","COM","SEM"),"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43" s="407"/>
      <c r="K43" s="407"/>
      <c r="L43" s="407"/>
      <c r="M43" s="407"/>
      <c r="N43" s="407"/>
      <c r="O43" s="407"/>
      <c r="P43" s="407"/>
      <c r="Q43" s="407"/>
      <c r="R43" s="407"/>
    </row>
    <row r="44" spans="1:23" ht="18" customHeight="1" x14ac:dyDescent="0.25">
      <c r="A44" s="181" t="s">
        <v>180</v>
      </c>
      <c r="B44" s="186" t="s">
        <v>85</v>
      </c>
      <c r="C44" s="181" t="str">
        <f t="shared" ref="C44:C60" si="2">CONCATENATE(A44,"-",B44)</f>
        <v>Fornecimento de Materiais e Equipamentos (aquisição indireta - em conjunto com licitação de obras)-AC</v>
      </c>
      <c r="E44" s="187">
        <v>1.4999999999999999E-2</v>
      </c>
      <c r="F44" s="187">
        <v>3.4500000000000003E-2</v>
      </c>
      <c r="G44" s="187">
        <v>4.4900000000000002E-2</v>
      </c>
    </row>
    <row r="45" spans="1:23" ht="13" x14ac:dyDescent="0.25">
      <c r="A45" s="181" t="str">
        <f>A44</f>
        <v>Fornecimento de Materiais e Equipamentos (aquisição indireta - em conjunto com licitação de obras)</v>
      </c>
      <c r="B45" s="186" t="s">
        <v>86</v>
      </c>
      <c r="C45" s="181" t="str">
        <f t="shared" si="2"/>
        <v>Fornecimento de Materiais e Equipamentos (aquisição indireta - em conjunto com licitação de obras)-SG</v>
      </c>
      <c r="E45" s="187">
        <v>3.0000000000000001E-3</v>
      </c>
      <c r="F45" s="187">
        <v>4.7999999999999996E-3</v>
      </c>
      <c r="G45" s="187">
        <v>8.199999999999999E-3</v>
      </c>
      <c r="I45" s="181" t="s">
        <v>99</v>
      </c>
    </row>
    <row r="46" spans="1:23" ht="42.75" customHeight="1" x14ac:dyDescent="0.25">
      <c r="A46" s="181" t="str">
        <f>A45</f>
        <v>Fornecimento de Materiais e Equipamentos (aquisição indireta - em conjunto com licitação de obras)</v>
      </c>
      <c r="B46" s="186" t="s">
        <v>87</v>
      </c>
      <c r="C46" s="181" t="str">
        <f t="shared" si="2"/>
        <v>Fornecimento de Materiais e Equipamentos (aquisição indireta - em conjunto com licitação de obras)-R</v>
      </c>
      <c r="E46" s="187">
        <v>5.6000000000000008E-3</v>
      </c>
      <c r="F46" s="187">
        <v>8.5000000000000006E-3</v>
      </c>
      <c r="G46" s="187">
        <v>8.8999999999999999E-3</v>
      </c>
      <c r="I46" s="418"/>
      <c r="J46" s="419"/>
      <c r="K46" s="419"/>
      <c r="L46" s="419"/>
      <c r="M46" s="419"/>
      <c r="N46" s="419"/>
      <c r="O46" s="419"/>
      <c r="P46" s="419"/>
      <c r="Q46" s="419"/>
      <c r="R46" s="420"/>
    </row>
    <row r="47" spans="1:23" ht="16.5" customHeight="1" x14ac:dyDescent="0.25">
      <c r="A47" s="181" t="str">
        <f>A46</f>
        <v>Fornecimento de Materiais e Equipamentos (aquisição indireta - em conjunto com licitação de obras)</v>
      </c>
      <c r="B47" s="186" t="s">
        <v>88</v>
      </c>
      <c r="C47" s="181" t="str">
        <f t="shared" si="2"/>
        <v>Fornecimento de Materiais e Equipamentos (aquisição indireta - em conjunto com licitação de obras)-DF</v>
      </c>
      <c r="E47" s="187">
        <v>8.5000000000000006E-3</v>
      </c>
      <c r="F47" s="187">
        <v>8.5000000000000006E-3</v>
      </c>
      <c r="G47" s="187">
        <v>1.11E-2</v>
      </c>
    </row>
    <row r="48" spans="1:23" ht="13" x14ac:dyDescent="0.25">
      <c r="A48" s="181" t="str">
        <f>A47</f>
        <v>Fornecimento de Materiais e Equipamentos (aquisição indireta - em conjunto com licitação de obras)</v>
      </c>
      <c r="B48" s="186" t="s">
        <v>89</v>
      </c>
      <c r="C48" s="181" t="str">
        <f t="shared" si="2"/>
        <v>Fornecimento de Materiais e Equipamentos (aquisição indireta - em conjunto com licitação de obras)-L</v>
      </c>
      <c r="E48" s="187">
        <v>3.5000000000000003E-2</v>
      </c>
      <c r="F48" s="187">
        <v>5.1100000000000007E-2</v>
      </c>
      <c r="G48" s="187">
        <v>6.2199999999999998E-2</v>
      </c>
      <c r="I48" s="421" t="str">
        <f>DADOS!B5</f>
        <v>PORTO SEGURO/BA</v>
      </c>
      <c r="J48" s="421"/>
      <c r="K48" s="421"/>
      <c r="L48" s="421"/>
      <c r="O48" s="422">
        <f ca="1">DADOS!B20</f>
        <v>46323</v>
      </c>
      <c r="P48" s="422"/>
      <c r="Q48" s="422"/>
      <c r="R48" s="422"/>
    </row>
    <row r="49" spans="1:18" ht="15" customHeight="1" x14ac:dyDescent="0.25">
      <c r="A49" s="181" t="str">
        <f>A48</f>
        <v>Fornecimento de Materiais e Equipamentos (aquisição indireta - em conjunto com licitação de obras)</v>
      </c>
      <c r="B49" s="190" t="s">
        <v>93</v>
      </c>
      <c r="C49" s="181" t="str">
        <f t="shared" si="2"/>
        <v>Fornecimento de Materiais e Equipamentos (aquisição indireta - em conjunto com licitação de obras)-BDI PAD</v>
      </c>
      <c r="E49" s="187">
        <v>0.111</v>
      </c>
      <c r="F49" s="187">
        <v>0.14019999999999999</v>
      </c>
      <c r="G49" s="187">
        <v>0.16800000000000001</v>
      </c>
      <c r="I49" s="423" t="s">
        <v>19</v>
      </c>
      <c r="J49" s="423"/>
      <c r="K49" s="423"/>
      <c r="L49" s="423"/>
      <c r="N49" s="206"/>
      <c r="O49" s="207" t="s">
        <v>20</v>
      </c>
      <c r="P49" s="208"/>
      <c r="Q49" s="208"/>
      <c r="R49" s="208"/>
    </row>
    <row r="50" spans="1:18" ht="13" x14ac:dyDescent="0.25">
      <c r="A50" s="181" t="s">
        <v>181</v>
      </c>
      <c r="B50" s="186" t="s">
        <v>182</v>
      </c>
      <c r="C50" s="181" t="str">
        <f t="shared" si="2"/>
        <v>Estudos e Projetos, Planos e Gerenciamento e outros correlatos-K1</v>
      </c>
      <c r="E50" s="187" t="s">
        <v>171</v>
      </c>
      <c r="F50" s="187" t="s">
        <v>171</v>
      </c>
      <c r="G50" s="187" t="s">
        <v>171</v>
      </c>
      <c r="I50" s="411"/>
      <c r="J50" s="411"/>
      <c r="K50" s="411"/>
      <c r="L50" s="411"/>
    </row>
    <row r="51" spans="1:18" ht="13" x14ac:dyDescent="0.25">
      <c r="B51" s="186"/>
      <c r="E51" s="187"/>
      <c r="F51" s="187"/>
      <c r="G51" s="187"/>
      <c r="I51" s="411"/>
      <c r="J51" s="411"/>
      <c r="K51" s="411"/>
      <c r="L51" s="411"/>
    </row>
    <row r="52" spans="1:18" ht="13" x14ac:dyDescent="0.25">
      <c r="B52" s="186"/>
      <c r="E52" s="187"/>
      <c r="F52" s="187"/>
      <c r="G52" s="187"/>
      <c r="I52" s="411"/>
      <c r="J52" s="411"/>
      <c r="K52" s="411"/>
      <c r="L52" s="411"/>
    </row>
    <row r="53" spans="1:18" ht="13" x14ac:dyDescent="0.25">
      <c r="B53" s="186"/>
      <c r="E53" s="187"/>
      <c r="F53" s="187"/>
      <c r="G53" s="187"/>
      <c r="I53" s="411"/>
      <c r="J53" s="411"/>
      <c r="K53" s="411"/>
      <c r="L53" s="411"/>
    </row>
    <row r="54" spans="1:18" ht="13" x14ac:dyDescent="0.25">
      <c r="B54" s="186"/>
      <c r="E54" s="187"/>
      <c r="F54" s="187"/>
      <c r="G54" s="187"/>
      <c r="I54" s="411"/>
      <c r="J54" s="411"/>
      <c r="K54" s="411"/>
      <c r="L54" s="411"/>
    </row>
    <row r="55" spans="1:18" ht="13" x14ac:dyDescent="0.25">
      <c r="B55" s="186"/>
      <c r="E55" s="187"/>
      <c r="F55" s="187"/>
      <c r="G55" s="187"/>
      <c r="I55" s="411"/>
      <c r="J55" s="411"/>
      <c r="K55" s="411"/>
      <c r="L55" s="411"/>
    </row>
    <row r="56" spans="1:18" ht="30" customHeight="1" x14ac:dyDescent="0.25">
      <c r="A56" s="181" t="str">
        <f>A50</f>
        <v>Estudos e Projetos, Planos e Gerenciamento e outros correlatos</v>
      </c>
      <c r="B56" s="186" t="s">
        <v>183</v>
      </c>
      <c r="C56" s="181" t="str">
        <f t="shared" si="2"/>
        <v>Estudos e Projetos, Planos e Gerenciamento e outros correlatos-K2</v>
      </c>
      <c r="E56" s="187" t="s">
        <v>171</v>
      </c>
      <c r="F56" s="187">
        <v>0.2</v>
      </c>
      <c r="G56" s="187" t="s">
        <v>171</v>
      </c>
      <c r="I56" s="424"/>
      <c r="J56" s="424"/>
      <c r="K56" s="424"/>
      <c r="L56" s="424"/>
      <c r="M56" s="209"/>
      <c r="N56" s="209"/>
      <c r="O56" s="210"/>
      <c r="P56" s="210"/>
      <c r="Q56" s="210"/>
      <c r="R56" s="210"/>
    </row>
    <row r="57" spans="1:18" ht="13" x14ac:dyDescent="0.25">
      <c r="A57" s="181" t="str">
        <f>A56</f>
        <v>Estudos e Projetos, Planos e Gerenciamento e outros correlatos</v>
      </c>
      <c r="B57" s="186" t="s">
        <v>184</v>
      </c>
      <c r="C57" s="181" t="str">
        <f t="shared" si="2"/>
        <v>Estudos e Projetos, Planos e Gerenciamento e outros correlatos-</v>
      </c>
      <c r="E57" s="187" t="s">
        <v>171</v>
      </c>
      <c r="F57" s="187" t="s">
        <v>171</v>
      </c>
      <c r="G57" s="187" t="s">
        <v>171</v>
      </c>
      <c r="I57" s="425" t="s">
        <v>22</v>
      </c>
      <c r="J57" s="425"/>
      <c r="K57" s="425"/>
      <c r="L57" s="425"/>
    </row>
    <row r="58" spans="1:18" ht="14" x14ac:dyDescent="0.25">
      <c r="A58" s="181" t="str">
        <f>A57</f>
        <v>Estudos e Projetos, Planos e Gerenciamento e outros correlatos</v>
      </c>
      <c r="B58" s="186" t="s">
        <v>184</v>
      </c>
      <c r="C58" s="181" t="str">
        <f t="shared" si="2"/>
        <v>Estudos e Projetos, Planos e Gerenciamento e outros correlatos-</v>
      </c>
      <c r="E58" s="187" t="s">
        <v>171</v>
      </c>
      <c r="F58" s="187" t="s">
        <v>171</v>
      </c>
      <c r="G58" s="187" t="s">
        <v>171</v>
      </c>
      <c r="I58" s="211" t="s">
        <v>21</v>
      </c>
      <c r="J58" s="417" t="str">
        <f>DADOS!B16</f>
        <v>Andressa Vasconcelos Porto</v>
      </c>
      <c r="K58" s="417"/>
      <c r="L58" s="417"/>
      <c r="M58" s="209"/>
      <c r="N58" s="209"/>
    </row>
    <row r="59" spans="1:18" ht="14" x14ac:dyDescent="0.25">
      <c r="A59" s="181" t="str">
        <f>A58</f>
        <v>Estudos e Projetos, Planos e Gerenciamento e outros correlatos</v>
      </c>
      <c r="B59" s="186" t="s">
        <v>185</v>
      </c>
      <c r="C59" s="181" t="str">
        <f t="shared" si="2"/>
        <v>Estudos e Projetos, Planos e Gerenciamento e outros correlatos-K3</v>
      </c>
      <c r="E59" s="187" t="s">
        <v>171</v>
      </c>
      <c r="F59" s="187">
        <v>0.12</v>
      </c>
      <c r="G59" s="187" t="s">
        <v>171</v>
      </c>
      <c r="I59" s="211" t="s">
        <v>23</v>
      </c>
      <c r="J59" s="417" t="str">
        <f>DADOS!B17</f>
        <v>Engenheira Civil</v>
      </c>
      <c r="K59" s="417"/>
      <c r="L59" s="417"/>
      <c r="M59" s="209"/>
      <c r="N59" s="209"/>
    </row>
    <row r="60" spans="1:18" ht="14" x14ac:dyDescent="0.25">
      <c r="A60" s="181" t="str">
        <f>A59</f>
        <v>Estudos e Projetos, Planos e Gerenciamento e outros correlatos</v>
      </c>
      <c r="B60" s="190" t="s">
        <v>93</v>
      </c>
      <c r="C60" s="181" t="str">
        <f t="shared" si="2"/>
        <v>Estudos e Projetos, Planos e Gerenciamento e outros correlatos-BDI PAD</v>
      </c>
      <c r="E60" s="187" t="s">
        <v>171</v>
      </c>
      <c r="F60" s="187" t="s">
        <v>171</v>
      </c>
      <c r="G60" s="187" t="s">
        <v>171</v>
      </c>
      <c r="I60" s="211" t="s">
        <v>24</v>
      </c>
      <c r="J60" s="417" t="str">
        <f>DADOS!B18</f>
        <v>CREA/BA 052288016-9</v>
      </c>
      <c r="K60" s="417"/>
      <c r="L60" s="417"/>
      <c r="M60" s="209"/>
      <c r="N60" s="209"/>
    </row>
    <row r="61" spans="1:18" ht="13" x14ac:dyDescent="0.25">
      <c r="I61" s="211"/>
      <c r="J61" s="417">
        <v>0</v>
      </c>
      <c r="K61" s="417"/>
      <c r="L61" s="417"/>
    </row>
    <row r="62" spans="1:18" ht="12.5" x14ac:dyDescent="0.25"/>
    <row r="63" spans="1:18" ht="12.5" hidden="1" x14ac:dyDescent="0.25">
      <c r="A63" s="181" t="s">
        <v>104</v>
      </c>
    </row>
    <row r="64" spans="1:18" ht="12.5" hidden="1" x14ac:dyDescent="0.25">
      <c r="A64" s="181" t="s">
        <v>105</v>
      </c>
    </row>
    <row r="65" spans="1:7" ht="12.5" hidden="1" x14ac:dyDescent="0.25">
      <c r="A65" s="181" t="s">
        <v>166</v>
      </c>
    </row>
    <row r="66" spans="1:7" ht="12.5" hidden="1" x14ac:dyDescent="0.25">
      <c r="A66" s="181" t="s">
        <v>172</v>
      </c>
    </row>
    <row r="67" spans="1:7" ht="12.5" hidden="1" x14ac:dyDescent="0.25">
      <c r="A67" s="181" t="s">
        <v>174</v>
      </c>
    </row>
    <row r="68" spans="1:7" ht="12.5" hidden="1" x14ac:dyDescent="0.25">
      <c r="A68" s="181" t="s">
        <v>180</v>
      </c>
    </row>
    <row r="69" spans="1:7" ht="12.5" hidden="1" x14ac:dyDescent="0.25">
      <c r="A69" s="181" t="s">
        <v>186</v>
      </c>
    </row>
    <row r="70" spans="1:7" ht="12.5" hidden="1" x14ac:dyDescent="0.25">
      <c r="A70" s="181" t="s">
        <v>181</v>
      </c>
    </row>
    <row r="71" spans="1:7" ht="14" hidden="1" x14ac:dyDescent="0.25">
      <c r="A71" s="209"/>
      <c r="B71" s="209"/>
      <c r="C71" s="209"/>
      <c r="D71" s="209"/>
      <c r="E71" s="209"/>
      <c r="F71" s="209"/>
      <c r="G71" s="209"/>
    </row>
  </sheetData>
  <mergeCells count="55">
    <mergeCell ref="J58:L58"/>
    <mergeCell ref="J59:L59"/>
    <mergeCell ref="J60:L60"/>
    <mergeCell ref="J61:L61"/>
    <mergeCell ref="I46:R46"/>
    <mergeCell ref="I48:L48"/>
    <mergeCell ref="O48:R48"/>
    <mergeCell ref="I49:L49"/>
    <mergeCell ref="I50:L56"/>
    <mergeCell ref="I57:L57"/>
    <mergeCell ref="I43:R43"/>
    <mergeCell ref="I31:L31"/>
    <mergeCell ref="I32:L32"/>
    <mergeCell ref="I33:L33"/>
    <mergeCell ref="P33:R33"/>
    <mergeCell ref="J35:R35"/>
    <mergeCell ref="I37:R37"/>
    <mergeCell ref="L38:L39"/>
    <mergeCell ref="M38:O38"/>
    <mergeCell ref="P38:P39"/>
    <mergeCell ref="M39:O39"/>
    <mergeCell ref="I41:R41"/>
    <mergeCell ref="R22:R23"/>
    <mergeCell ref="T22:U30"/>
    <mergeCell ref="I24:L24"/>
    <mergeCell ref="I25:L25"/>
    <mergeCell ref="I26:L26"/>
    <mergeCell ref="I27:L27"/>
    <mergeCell ref="I28:L28"/>
    <mergeCell ref="I29:L29"/>
    <mergeCell ref="I30:L30"/>
    <mergeCell ref="I22:L23"/>
    <mergeCell ref="M22:M23"/>
    <mergeCell ref="N22:N23"/>
    <mergeCell ref="O22:O23"/>
    <mergeCell ref="P22:P23"/>
    <mergeCell ref="Q22:Q23"/>
    <mergeCell ref="I17:P17"/>
    <mergeCell ref="Q17:R17"/>
    <mergeCell ref="I19:P19"/>
    <mergeCell ref="Q19:R19"/>
    <mergeCell ref="I20:P20"/>
    <mergeCell ref="Q20:R20"/>
    <mergeCell ref="I9:R9"/>
    <mergeCell ref="K11:R11"/>
    <mergeCell ref="K12:R12"/>
    <mergeCell ref="I14:R14"/>
    <mergeCell ref="I16:P16"/>
    <mergeCell ref="Q16:R16"/>
    <mergeCell ref="I8:R8"/>
    <mergeCell ref="I4:J4"/>
    <mergeCell ref="K4:R4"/>
    <mergeCell ref="I5:J5"/>
    <mergeCell ref="K5:R5"/>
    <mergeCell ref="I6:R6"/>
  </mergeCells>
  <conditionalFormatting sqref="I32:N32">
    <cfRule type="expression" dxfId="13" priority="6" stopIfTrue="1">
      <formula>$Q$17="Não"</formula>
    </cfRule>
  </conditionalFormatting>
  <conditionalFormatting sqref="I33:N33">
    <cfRule type="expression" dxfId="12" priority="5" stopIfTrue="1">
      <formula>$Q$17="sim"</formula>
    </cfRule>
  </conditionalFormatting>
  <conditionalFormatting sqref="I35:R35">
    <cfRule type="expression" dxfId="11" priority="2" stopIfTrue="1">
      <formula>AND(NOT($V$33),NOT($V$35))</formula>
    </cfRule>
  </conditionalFormatting>
  <conditionalFormatting sqref="O24:O33">
    <cfRule type="expression" dxfId="10" priority="7" stopIfTrue="1">
      <formula>AND(O24&lt;&gt;"OK",O24&lt;&gt;"-",O24&lt;&gt;"")</formula>
    </cfRule>
    <cfRule type="cellIs" dxfId="9" priority="8" stopIfTrue="1" operator="equal">
      <formula>"OK"</formula>
    </cfRule>
  </conditionalFormatting>
  <conditionalFormatting sqref="O48">
    <cfRule type="expression" dxfId="8" priority="3" stopIfTrue="1">
      <formula>$O$48=""</formula>
    </cfRule>
  </conditionalFormatting>
  <conditionalFormatting sqref="P24:R32">
    <cfRule type="expression" dxfId="7" priority="1" stopIfTrue="1">
      <formula>$I$17=$A$69</formula>
    </cfRule>
  </conditionalFormatting>
  <conditionalFormatting sqref="P33:R33">
    <cfRule type="expression" dxfId="6" priority="4" stopIfTrue="1">
      <formula>$Q$17="sim"</formula>
    </cfRule>
  </conditionalFormatting>
  <dataValidations count="6">
    <dataValidation type="list" allowBlank="1" showInputMessage="1" showErrorMessage="1" sqref="I17:P17" xr:uid="{00000000-0002-0000-0100-000000000000}">
      <formula1>$A$63:$A$70</formula1>
    </dataValidation>
    <dataValidation operator="greaterThanOrEqual" allowBlank="1" showInputMessage="1" showErrorMessage="1" errorTitle="Erro de valores" error="Digite um valor igual a 0% ou 2%." sqref="N31" xr:uid="{00000000-0002-0000-0100-000001000000}"/>
    <dataValidation type="decimal" allowBlank="1" showInputMessage="1" showErrorMessage="1" errorTitle="Erro de valores" error="Digite um valor maior do que 0." sqref="N30" xr:uid="{00000000-0002-0000-0100-000002000000}">
      <formula1>0</formula1>
      <formula2>1</formula2>
    </dataValidation>
    <dataValidation type="decimal" allowBlank="1" showInputMessage="1" showErrorMessage="1" errorTitle="Valor não permitido" error="Digite um percentual entre 0% e 100%." promptTitle="Valores admissíveis:" prompt="Insira valores entre 0 e 100%." sqref="Q19:R19" xr:uid="{00000000-0002-0000-0100-000003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20:R20" xr:uid="{00000000-0002-0000-0100-000004000000}">
      <formula1>0</formula1>
    </dataValidation>
    <dataValidation type="decimal" allowBlank="1" showInputMessage="1" showErrorMessage="1" errorTitle="Erro de valores" error="Digite um valor entre 0% e 100%" sqref="N24:N29" xr:uid="{00000000-0002-0000-0100-000005000000}">
      <formula1>0</formula1>
      <formula2>1</formula2>
    </dataValidation>
  </dataValidations>
  <printOptions horizontalCentered="1"/>
  <pageMargins left="0.51181102362204722" right="0.51181102362204722" top="0.78740157480314965" bottom="0.78740157480314965" header="0.31496062992125984" footer="0.31496062992125984"/>
  <pageSetup paperSize="9" scale="71"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J98"/>
  <sheetViews>
    <sheetView showGridLines="0" zoomScale="85" zoomScaleNormal="85" zoomScaleSheetLayoutView="25" zoomScalePageLayoutView="85" workbookViewId="0">
      <selection activeCell="M11" sqref="M11"/>
    </sheetView>
  </sheetViews>
  <sheetFormatPr defaultRowHeight="14.5" x14ac:dyDescent="0.35"/>
  <cols>
    <col min="1" max="1" width="12" style="53" customWidth="1"/>
    <col min="2" max="2" width="11.1796875" style="53" customWidth="1"/>
    <col min="3" max="3" width="10" style="53" customWidth="1"/>
    <col min="4" max="4" width="69.1796875" style="53" customWidth="1"/>
    <col min="5" max="5" width="10.7265625" style="53" customWidth="1"/>
    <col min="6" max="6" width="13.7265625" style="53" bestFit="1" customWidth="1"/>
    <col min="7" max="7" width="15" style="53" bestFit="1" customWidth="1"/>
    <col min="8" max="8" width="13.1796875" style="53" customWidth="1"/>
    <col min="9" max="9" width="13.7265625" style="53" customWidth="1"/>
  </cols>
  <sheetData>
    <row r="1" spans="1:10" s="3" customFormat="1" ht="14.5" customHeight="1" x14ac:dyDescent="0.35">
      <c r="A1" s="260"/>
      <c r="B1" s="172"/>
      <c r="C1" s="222" t="s">
        <v>149</v>
      </c>
      <c r="D1" s="512" t="s">
        <v>151</v>
      </c>
      <c r="E1" s="512"/>
      <c r="F1" s="501" t="s">
        <v>152</v>
      </c>
      <c r="G1" s="501"/>
      <c r="H1" s="501"/>
      <c r="I1"/>
    </row>
    <row r="2" spans="1:10" ht="44.5" customHeight="1" x14ac:dyDescent="0.35">
      <c r="A2" s="214"/>
      <c r="B2" s="214"/>
      <c r="C2" s="214" t="str">
        <f>DADOS!B8</f>
        <v>Construção de Centro de Atenção Psicossocial Tipo I, no Município de PORTO SEGURO/BA</v>
      </c>
      <c r="D2" s="453">
        <f>DADOS!B10</f>
        <v>0.20810000000000001</v>
      </c>
      <c r="E2" s="453"/>
      <c r="F2" s="510" t="str">
        <f>'ORÇAMENTO ANALÍTICO'!I2</f>
        <v>Não Desonerado: embutido nos preços unitário dos insumos de mão de obra, de acordo com as bases.</v>
      </c>
      <c r="G2" s="511"/>
      <c r="H2" s="511"/>
      <c r="I2"/>
    </row>
    <row r="3" spans="1:10" s="3" customFormat="1" x14ac:dyDescent="0.35">
      <c r="A3"/>
      <c r="B3"/>
      <c r="C3"/>
      <c r="D3"/>
      <c r="E3"/>
      <c r="F3"/>
      <c r="G3"/>
      <c r="H3"/>
      <c r="I3"/>
    </row>
    <row r="4" spans="1:10" ht="10.5" customHeight="1" x14ac:dyDescent="0.35">
      <c r="A4" s="46"/>
      <c r="B4" s="46"/>
      <c r="C4" s="46"/>
      <c r="D4" s="46"/>
      <c r="E4" s="48"/>
      <c r="F4" s="48"/>
      <c r="G4" s="49"/>
      <c r="H4" s="49"/>
      <c r="I4" s="47"/>
    </row>
    <row r="5" spans="1:10" ht="19.5" customHeight="1" x14ac:dyDescent="0.35">
      <c r="A5" s="445" t="s">
        <v>245</v>
      </c>
      <c r="B5" s="445"/>
      <c r="C5" s="445"/>
      <c r="D5" s="445"/>
      <c r="E5" s="445"/>
      <c r="F5" s="445"/>
      <c r="G5" s="445"/>
      <c r="H5" s="445"/>
      <c r="I5" s="445"/>
    </row>
    <row r="6" spans="1:10" ht="10.5" customHeight="1" x14ac:dyDescent="0.35">
      <c r="A6" s="54"/>
      <c r="B6" s="54"/>
      <c r="C6" s="54"/>
      <c r="D6" s="84"/>
      <c r="E6" s="54"/>
      <c r="F6" s="54"/>
      <c r="G6" s="54"/>
      <c r="H6" s="54"/>
      <c r="I6" s="54"/>
    </row>
    <row r="7" spans="1:10" x14ac:dyDescent="0.35">
      <c r="A7" s="298" t="s">
        <v>212</v>
      </c>
      <c r="B7" s="300" t="s">
        <v>3</v>
      </c>
      <c r="C7" s="298" t="s">
        <v>4</v>
      </c>
      <c r="D7" s="298" t="s">
        <v>5</v>
      </c>
      <c r="E7" s="461" t="s">
        <v>249</v>
      </c>
      <c r="F7" s="461"/>
      <c r="G7" s="299" t="s">
        <v>6</v>
      </c>
      <c r="H7" s="300" t="s">
        <v>7</v>
      </c>
      <c r="I7" s="300" t="s">
        <v>8</v>
      </c>
      <c r="J7" s="300" t="s">
        <v>10</v>
      </c>
    </row>
    <row r="8" spans="1:10" x14ac:dyDescent="0.35">
      <c r="A8" s="301" t="s">
        <v>246</v>
      </c>
      <c r="B8" s="303" t="s">
        <v>213</v>
      </c>
      <c r="C8" s="301" t="s">
        <v>214</v>
      </c>
      <c r="D8" s="301" t="s">
        <v>215</v>
      </c>
      <c r="E8" s="462" t="s">
        <v>250</v>
      </c>
      <c r="F8" s="462"/>
      <c r="G8" s="302" t="s">
        <v>208</v>
      </c>
      <c r="H8" s="305">
        <v>1</v>
      </c>
      <c r="I8" s="304">
        <v>56.78</v>
      </c>
      <c r="J8" s="304">
        <v>56.78</v>
      </c>
    </row>
    <row r="9" spans="1:10" ht="25" x14ac:dyDescent="0.35">
      <c r="A9" s="306" t="s">
        <v>251</v>
      </c>
      <c r="B9" s="308" t="s">
        <v>252</v>
      </c>
      <c r="C9" s="306" t="s">
        <v>200</v>
      </c>
      <c r="D9" s="306" t="s">
        <v>253</v>
      </c>
      <c r="E9" s="465" t="s">
        <v>254</v>
      </c>
      <c r="F9" s="465"/>
      <c r="G9" s="307" t="s">
        <v>201</v>
      </c>
      <c r="H9" s="310">
        <v>4.7000000000000002E-3</v>
      </c>
      <c r="I9" s="309">
        <v>31.99</v>
      </c>
      <c r="J9" s="309">
        <v>0.15</v>
      </c>
    </row>
    <row r="10" spans="1:10" ht="25" x14ac:dyDescent="0.35">
      <c r="A10" s="306" t="s">
        <v>251</v>
      </c>
      <c r="B10" s="308" t="s">
        <v>255</v>
      </c>
      <c r="C10" s="306" t="s">
        <v>200</v>
      </c>
      <c r="D10" s="306" t="s">
        <v>248</v>
      </c>
      <c r="E10" s="465" t="s">
        <v>254</v>
      </c>
      <c r="F10" s="465"/>
      <c r="G10" s="307" t="s">
        <v>201</v>
      </c>
      <c r="H10" s="310">
        <v>0.1847</v>
      </c>
      <c r="I10" s="309">
        <v>33.520000000000003</v>
      </c>
      <c r="J10" s="309">
        <v>6.19</v>
      </c>
    </row>
    <row r="11" spans="1:10" ht="25" x14ac:dyDescent="0.35">
      <c r="A11" s="306" t="s">
        <v>251</v>
      </c>
      <c r="B11" s="308" t="s">
        <v>256</v>
      </c>
      <c r="C11" s="306" t="s">
        <v>200</v>
      </c>
      <c r="D11" s="306" t="s">
        <v>247</v>
      </c>
      <c r="E11" s="465" t="s">
        <v>254</v>
      </c>
      <c r="F11" s="465"/>
      <c r="G11" s="307" t="s">
        <v>201</v>
      </c>
      <c r="H11" s="310">
        <v>0.46710000000000002</v>
      </c>
      <c r="I11" s="309">
        <v>24.37</v>
      </c>
      <c r="J11" s="309">
        <v>11.38</v>
      </c>
    </row>
    <row r="12" spans="1:10" ht="25" x14ac:dyDescent="0.35">
      <c r="A12" s="306" t="s">
        <v>251</v>
      </c>
      <c r="B12" s="308" t="s">
        <v>257</v>
      </c>
      <c r="C12" s="306" t="s">
        <v>200</v>
      </c>
      <c r="D12" s="306" t="s">
        <v>258</v>
      </c>
      <c r="E12" s="465" t="s">
        <v>259</v>
      </c>
      <c r="F12" s="465"/>
      <c r="G12" s="307" t="s">
        <v>217</v>
      </c>
      <c r="H12" s="310">
        <v>0.03</v>
      </c>
      <c r="I12" s="309">
        <v>96.4</v>
      </c>
      <c r="J12" s="309">
        <v>2.89</v>
      </c>
    </row>
    <row r="13" spans="1:10" x14ac:dyDescent="0.35">
      <c r="A13" s="311" t="s">
        <v>260</v>
      </c>
      <c r="B13" s="313" t="s">
        <v>261</v>
      </c>
      <c r="C13" s="311" t="s">
        <v>200</v>
      </c>
      <c r="D13" s="311" t="s">
        <v>262</v>
      </c>
      <c r="E13" s="463" t="s">
        <v>263</v>
      </c>
      <c r="F13" s="463"/>
      <c r="G13" s="312" t="s">
        <v>264</v>
      </c>
      <c r="H13" s="315">
        <v>5.1684000000000001</v>
      </c>
      <c r="I13" s="314">
        <v>0.95</v>
      </c>
      <c r="J13" s="314">
        <v>4.9000000000000004</v>
      </c>
    </row>
    <row r="14" spans="1:10" ht="25" x14ac:dyDescent="0.35">
      <c r="A14" s="311" t="s">
        <v>260</v>
      </c>
      <c r="B14" s="313" t="s">
        <v>265</v>
      </c>
      <c r="C14" s="311" t="s">
        <v>200</v>
      </c>
      <c r="D14" s="311" t="s">
        <v>266</v>
      </c>
      <c r="E14" s="463" t="s">
        <v>263</v>
      </c>
      <c r="F14" s="463"/>
      <c r="G14" s="312" t="s">
        <v>217</v>
      </c>
      <c r="H14" s="315">
        <v>2.2000000000000001E-3</v>
      </c>
      <c r="I14" s="314">
        <v>144.05000000000001</v>
      </c>
      <c r="J14" s="314">
        <v>0.31</v>
      </c>
    </row>
    <row r="15" spans="1:10" ht="25" x14ac:dyDescent="0.35">
      <c r="A15" s="311" t="s">
        <v>260</v>
      </c>
      <c r="B15" s="313" t="s">
        <v>267</v>
      </c>
      <c r="C15" s="311" t="s">
        <v>200</v>
      </c>
      <c r="D15" s="311" t="s">
        <v>268</v>
      </c>
      <c r="E15" s="463" t="s">
        <v>263</v>
      </c>
      <c r="F15" s="463"/>
      <c r="G15" s="312" t="s">
        <v>226</v>
      </c>
      <c r="H15" s="315">
        <v>1.25</v>
      </c>
      <c r="I15" s="314">
        <v>22.93</v>
      </c>
      <c r="J15" s="314">
        <v>28.66</v>
      </c>
    </row>
    <row r="16" spans="1:10" ht="25" x14ac:dyDescent="0.35">
      <c r="A16" s="311" t="s">
        <v>260</v>
      </c>
      <c r="B16" s="313" t="s">
        <v>269</v>
      </c>
      <c r="C16" s="311" t="s">
        <v>200</v>
      </c>
      <c r="D16" s="311" t="s">
        <v>270</v>
      </c>
      <c r="E16" s="463" t="s">
        <v>263</v>
      </c>
      <c r="F16" s="463"/>
      <c r="G16" s="312" t="s">
        <v>217</v>
      </c>
      <c r="H16" s="315">
        <v>3.3999999999999998E-3</v>
      </c>
      <c r="I16" s="314">
        <v>116.09</v>
      </c>
      <c r="J16" s="314">
        <v>0.39</v>
      </c>
    </row>
    <row r="17" spans="1:10" ht="25" x14ac:dyDescent="0.35">
      <c r="A17" s="311" t="s">
        <v>260</v>
      </c>
      <c r="B17" s="313" t="s">
        <v>271</v>
      </c>
      <c r="C17" s="311" t="s">
        <v>200</v>
      </c>
      <c r="D17" s="311" t="s">
        <v>272</v>
      </c>
      <c r="E17" s="463" t="s">
        <v>263</v>
      </c>
      <c r="F17" s="463"/>
      <c r="G17" s="312" t="s">
        <v>217</v>
      </c>
      <c r="H17" s="315">
        <v>7.0000000000000001E-3</v>
      </c>
      <c r="I17" s="314">
        <v>116.7</v>
      </c>
      <c r="J17" s="314">
        <v>0.81</v>
      </c>
    </row>
    <row r="18" spans="1:10" ht="25" x14ac:dyDescent="0.35">
      <c r="A18" s="311" t="s">
        <v>260</v>
      </c>
      <c r="B18" s="313" t="s">
        <v>273</v>
      </c>
      <c r="C18" s="311" t="s">
        <v>200</v>
      </c>
      <c r="D18" s="311" t="s">
        <v>274</v>
      </c>
      <c r="E18" s="463" t="s">
        <v>263</v>
      </c>
      <c r="F18" s="463"/>
      <c r="G18" s="312" t="s">
        <v>217</v>
      </c>
      <c r="H18" s="315">
        <v>7.6E-3</v>
      </c>
      <c r="I18" s="314">
        <v>145.93</v>
      </c>
      <c r="J18" s="314">
        <v>1.1000000000000001</v>
      </c>
    </row>
    <row r="19" spans="1:10" ht="21.65" customHeight="1" x14ac:dyDescent="0.35">
      <c r="A19" s="316"/>
      <c r="B19" s="316"/>
      <c r="C19" s="316"/>
      <c r="D19" s="316"/>
      <c r="E19" s="316" t="s">
        <v>275</v>
      </c>
      <c r="F19" s="317">
        <v>13.69</v>
      </c>
      <c r="G19" s="316" t="s">
        <v>276</v>
      </c>
      <c r="H19" s="317">
        <v>0</v>
      </c>
      <c r="I19" s="316" t="s">
        <v>277</v>
      </c>
      <c r="J19" s="317">
        <v>13.69</v>
      </c>
    </row>
    <row r="20" spans="1:10" ht="21.65" customHeight="1" x14ac:dyDescent="0.35">
      <c r="A20" s="316"/>
      <c r="B20" s="316"/>
      <c r="C20" s="316"/>
      <c r="D20" s="316"/>
      <c r="E20" s="316" t="s">
        <v>278</v>
      </c>
      <c r="F20" s="317">
        <v>13.64</v>
      </c>
      <c r="G20" s="316"/>
      <c r="H20" s="464" t="s">
        <v>279</v>
      </c>
      <c r="I20" s="464"/>
      <c r="J20" s="317">
        <v>70.42</v>
      </c>
    </row>
    <row r="21" spans="1:10" ht="21.65" customHeight="1" x14ac:dyDescent="0.35">
      <c r="A21" s="251"/>
      <c r="B21" s="252"/>
      <c r="C21" s="252"/>
      <c r="D21" s="253"/>
      <c r="E21" s="296"/>
      <c r="F21" s="297"/>
      <c r="G21" s="297"/>
      <c r="H21" s="256"/>
      <c r="I21"/>
    </row>
    <row r="22" spans="1:10" x14ac:dyDescent="0.35">
      <c r="A22" s="298" t="s">
        <v>220</v>
      </c>
      <c r="B22" s="300" t="s">
        <v>3</v>
      </c>
      <c r="C22" s="298" t="s">
        <v>4</v>
      </c>
      <c r="D22" s="298" t="s">
        <v>5</v>
      </c>
      <c r="E22" s="461" t="s">
        <v>249</v>
      </c>
      <c r="F22" s="461"/>
      <c r="G22" s="299" t="s">
        <v>6</v>
      </c>
      <c r="H22" s="300" t="s">
        <v>7</v>
      </c>
      <c r="I22" s="300" t="s">
        <v>8</v>
      </c>
      <c r="J22" s="300" t="s">
        <v>10</v>
      </c>
    </row>
    <row r="23" spans="1:10" ht="37.5" x14ac:dyDescent="0.35">
      <c r="A23" s="301" t="s">
        <v>246</v>
      </c>
      <c r="B23" s="303" t="s">
        <v>221</v>
      </c>
      <c r="C23" s="301" t="s">
        <v>214</v>
      </c>
      <c r="D23" s="301" t="s">
        <v>222</v>
      </c>
      <c r="E23" s="462" t="s">
        <v>280</v>
      </c>
      <c r="F23" s="462"/>
      <c r="G23" s="302" t="s">
        <v>205</v>
      </c>
      <c r="H23" s="305">
        <v>1</v>
      </c>
      <c r="I23" s="304">
        <v>151.69999999999999</v>
      </c>
      <c r="J23" s="304">
        <v>151.69999999999999</v>
      </c>
    </row>
    <row r="24" spans="1:10" ht="25" x14ac:dyDescent="0.35">
      <c r="A24" s="306" t="s">
        <v>251</v>
      </c>
      <c r="B24" s="308" t="s">
        <v>256</v>
      </c>
      <c r="C24" s="306" t="s">
        <v>200</v>
      </c>
      <c r="D24" s="306" t="s">
        <v>247</v>
      </c>
      <c r="E24" s="465" t="s">
        <v>254</v>
      </c>
      <c r="F24" s="465"/>
      <c r="G24" s="307" t="s">
        <v>201</v>
      </c>
      <c r="H24" s="310">
        <v>1.2</v>
      </c>
      <c r="I24" s="309">
        <v>24.37</v>
      </c>
      <c r="J24" s="309">
        <v>29.24</v>
      </c>
    </row>
    <row r="25" spans="1:10" ht="25" x14ac:dyDescent="0.35">
      <c r="A25" s="306" t="s">
        <v>251</v>
      </c>
      <c r="B25" s="308" t="s">
        <v>255</v>
      </c>
      <c r="C25" s="306" t="s">
        <v>200</v>
      </c>
      <c r="D25" s="306" t="s">
        <v>248</v>
      </c>
      <c r="E25" s="465" t="s">
        <v>254</v>
      </c>
      <c r="F25" s="465"/>
      <c r="G25" s="307" t="s">
        <v>201</v>
      </c>
      <c r="H25" s="310">
        <v>0.5</v>
      </c>
      <c r="I25" s="309">
        <v>33.520000000000003</v>
      </c>
      <c r="J25" s="309">
        <v>16.760000000000002</v>
      </c>
    </row>
    <row r="26" spans="1:10" x14ac:dyDescent="0.35">
      <c r="A26" s="311" t="s">
        <v>260</v>
      </c>
      <c r="B26" s="313" t="s">
        <v>281</v>
      </c>
      <c r="C26" s="311" t="s">
        <v>200</v>
      </c>
      <c r="D26" s="311" t="s">
        <v>282</v>
      </c>
      <c r="E26" s="463" t="s">
        <v>263</v>
      </c>
      <c r="F26" s="463"/>
      <c r="G26" s="312" t="s">
        <v>264</v>
      </c>
      <c r="H26" s="315">
        <v>0.52</v>
      </c>
      <c r="I26" s="314">
        <v>5.16</v>
      </c>
      <c r="J26" s="314">
        <v>2.68</v>
      </c>
    </row>
    <row r="27" spans="1:10" x14ac:dyDescent="0.35">
      <c r="A27" s="311" t="s">
        <v>260</v>
      </c>
      <c r="B27" s="313" t="s">
        <v>283</v>
      </c>
      <c r="C27" s="311" t="s">
        <v>200</v>
      </c>
      <c r="D27" s="311" t="s">
        <v>284</v>
      </c>
      <c r="E27" s="463" t="s">
        <v>263</v>
      </c>
      <c r="F27" s="463"/>
      <c r="G27" s="312" t="s">
        <v>264</v>
      </c>
      <c r="H27" s="315">
        <v>4</v>
      </c>
      <c r="I27" s="314">
        <v>1.63</v>
      </c>
      <c r="J27" s="314">
        <v>6.52</v>
      </c>
    </row>
    <row r="28" spans="1:10" ht="25" x14ac:dyDescent="0.35">
      <c r="A28" s="311" t="s">
        <v>260</v>
      </c>
      <c r="B28" s="313" t="s">
        <v>285</v>
      </c>
      <c r="C28" s="311" t="s">
        <v>200</v>
      </c>
      <c r="D28" s="311" t="s">
        <v>286</v>
      </c>
      <c r="E28" s="463" t="s">
        <v>263</v>
      </c>
      <c r="F28" s="463"/>
      <c r="G28" s="312" t="s">
        <v>226</v>
      </c>
      <c r="H28" s="315">
        <v>6.25</v>
      </c>
      <c r="I28" s="314">
        <v>15.44</v>
      </c>
      <c r="J28" s="314">
        <v>96.5</v>
      </c>
    </row>
    <row r="29" spans="1:10" ht="21.65" customHeight="1" x14ac:dyDescent="0.35">
      <c r="A29" s="316"/>
      <c r="B29" s="316"/>
      <c r="C29" s="316"/>
      <c r="D29" s="316"/>
      <c r="E29" s="316" t="s">
        <v>275</v>
      </c>
      <c r="F29" s="317">
        <v>30.85</v>
      </c>
      <c r="G29" s="316" t="s">
        <v>276</v>
      </c>
      <c r="H29" s="317">
        <v>0</v>
      </c>
      <c r="I29" s="316" t="s">
        <v>277</v>
      </c>
      <c r="J29" s="317">
        <v>30.85</v>
      </c>
    </row>
    <row r="30" spans="1:10" ht="21.65" customHeight="1" x14ac:dyDescent="0.35">
      <c r="A30" s="316"/>
      <c r="B30" s="316"/>
      <c r="C30" s="316"/>
      <c r="D30" s="316"/>
      <c r="E30" s="316" t="s">
        <v>278</v>
      </c>
      <c r="F30" s="317">
        <v>36.450000000000003</v>
      </c>
      <c r="G30" s="316"/>
      <c r="H30" s="464" t="s">
        <v>279</v>
      </c>
      <c r="I30" s="464"/>
      <c r="J30" s="317">
        <v>188.15</v>
      </c>
    </row>
    <row r="31" spans="1:10" ht="21.65" customHeight="1" x14ac:dyDescent="0.35">
      <c r="A31" s="251"/>
      <c r="B31" s="252"/>
      <c r="C31" s="252"/>
      <c r="D31" s="253"/>
      <c r="E31" s="296"/>
      <c r="F31" s="297"/>
      <c r="G31" s="297"/>
      <c r="H31" s="256"/>
      <c r="I31"/>
    </row>
    <row r="32" spans="1:10" ht="21.65" customHeight="1" x14ac:dyDescent="0.35">
      <c r="A32" s="298" t="s">
        <v>223</v>
      </c>
      <c r="B32" s="300" t="s">
        <v>3</v>
      </c>
      <c r="C32" s="298" t="s">
        <v>4</v>
      </c>
      <c r="D32" s="298" t="s">
        <v>5</v>
      </c>
      <c r="E32" s="461" t="s">
        <v>249</v>
      </c>
      <c r="F32" s="461"/>
      <c r="G32" s="299" t="s">
        <v>6</v>
      </c>
      <c r="H32" s="300" t="s">
        <v>7</v>
      </c>
      <c r="I32" s="300" t="s">
        <v>8</v>
      </c>
      <c r="J32" s="300" t="s">
        <v>10</v>
      </c>
    </row>
    <row r="33" spans="1:10" ht="25" x14ac:dyDescent="0.35">
      <c r="A33" s="301" t="s">
        <v>246</v>
      </c>
      <c r="B33" s="303" t="s">
        <v>224</v>
      </c>
      <c r="C33" s="301" t="s">
        <v>214</v>
      </c>
      <c r="D33" s="301" t="s">
        <v>225</v>
      </c>
      <c r="E33" s="462" t="s">
        <v>250</v>
      </c>
      <c r="F33" s="462"/>
      <c r="G33" s="302" t="s">
        <v>226</v>
      </c>
      <c r="H33" s="305">
        <v>1</v>
      </c>
      <c r="I33" s="304">
        <v>1177.82</v>
      </c>
      <c r="J33" s="304">
        <v>1177.82</v>
      </c>
    </row>
    <row r="34" spans="1:10" ht="37.5" x14ac:dyDescent="0.35">
      <c r="A34" s="306" t="s">
        <v>251</v>
      </c>
      <c r="B34" s="308" t="s">
        <v>287</v>
      </c>
      <c r="C34" s="306" t="s">
        <v>200</v>
      </c>
      <c r="D34" s="306" t="s">
        <v>288</v>
      </c>
      <c r="E34" s="465" t="s">
        <v>289</v>
      </c>
      <c r="F34" s="465"/>
      <c r="G34" s="307" t="s">
        <v>205</v>
      </c>
      <c r="H34" s="310">
        <v>2.1</v>
      </c>
      <c r="I34" s="309">
        <v>191.42</v>
      </c>
      <c r="J34" s="309">
        <v>401.98</v>
      </c>
    </row>
    <row r="35" spans="1:10" ht="37.5" x14ac:dyDescent="0.35">
      <c r="A35" s="306" t="s">
        <v>251</v>
      </c>
      <c r="B35" s="308" t="s">
        <v>290</v>
      </c>
      <c r="C35" s="306" t="s">
        <v>200</v>
      </c>
      <c r="D35" s="306" t="s">
        <v>291</v>
      </c>
      <c r="E35" s="465" t="s">
        <v>292</v>
      </c>
      <c r="F35" s="465"/>
      <c r="G35" s="307" t="s">
        <v>205</v>
      </c>
      <c r="H35" s="310">
        <v>6.62</v>
      </c>
      <c r="I35" s="309">
        <v>106.37</v>
      </c>
      <c r="J35" s="309">
        <v>704.16</v>
      </c>
    </row>
    <row r="36" spans="1:10" ht="25" x14ac:dyDescent="0.35">
      <c r="A36" s="311" t="s">
        <v>260</v>
      </c>
      <c r="B36" s="313" t="s">
        <v>293</v>
      </c>
      <c r="C36" s="311" t="s">
        <v>200</v>
      </c>
      <c r="D36" s="311" t="s">
        <v>294</v>
      </c>
      <c r="E36" s="463" t="s">
        <v>263</v>
      </c>
      <c r="F36" s="463"/>
      <c r="G36" s="312" t="s">
        <v>226</v>
      </c>
      <c r="H36" s="315">
        <v>2</v>
      </c>
      <c r="I36" s="314">
        <v>35.840000000000003</v>
      </c>
      <c r="J36" s="314">
        <v>71.680000000000007</v>
      </c>
    </row>
    <row r="37" spans="1:10" ht="21.65" customHeight="1" x14ac:dyDescent="0.35">
      <c r="A37" s="316"/>
      <c r="B37" s="316"/>
      <c r="C37" s="316"/>
      <c r="D37" s="316"/>
      <c r="E37" s="316" t="s">
        <v>275</v>
      </c>
      <c r="F37" s="317">
        <v>212.02</v>
      </c>
      <c r="G37" s="316" t="s">
        <v>276</v>
      </c>
      <c r="H37" s="317">
        <v>0</v>
      </c>
      <c r="I37" s="316" t="s">
        <v>277</v>
      </c>
      <c r="J37" s="317">
        <v>212.02</v>
      </c>
    </row>
    <row r="38" spans="1:10" ht="21.65" customHeight="1" x14ac:dyDescent="0.35">
      <c r="A38" s="316"/>
      <c r="B38" s="316"/>
      <c r="C38" s="316"/>
      <c r="D38" s="316"/>
      <c r="E38" s="316" t="s">
        <v>278</v>
      </c>
      <c r="F38" s="317">
        <v>283.02999999999997</v>
      </c>
      <c r="G38" s="316"/>
      <c r="H38" s="464" t="s">
        <v>279</v>
      </c>
      <c r="I38" s="464"/>
      <c r="J38" s="317">
        <v>1460.85</v>
      </c>
    </row>
    <row r="39" spans="1:10" ht="21.65" customHeight="1" x14ac:dyDescent="0.35">
      <c r="A39" s="251"/>
      <c r="B39" s="252"/>
      <c r="C39" s="252"/>
      <c r="D39" s="253"/>
      <c r="E39" s="296"/>
      <c r="F39" s="297"/>
      <c r="G39" s="297"/>
      <c r="H39" s="256"/>
      <c r="I39"/>
    </row>
    <row r="40" spans="1:10" ht="21.65" customHeight="1" x14ac:dyDescent="0.35">
      <c r="A40" s="298" t="s">
        <v>228</v>
      </c>
      <c r="B40" s="300" t="s">
        <v>3</v>
      </c>
      <c r="C40" s="298" t="s">
        <v>4</v>
      </c>
      <c r="D40" s="298" t="s">
        <v>5</v>
      </c>
      <c r="E40" s="461" t="s">
        <v>249</v>
      </c>
      <c r="F40" s="461"/>
      <c r="G40" s="299" t="s">
        <v>6</v>
      </c>
      <c r="H40" s="300" t="s">
        <v>7</v>
      </c>
      <c r="I40" s="300" t="s">
        <v>8</v>
      </c>
      <c r="J40" s="300" t="s">
        <v>10</v>
      </c>
    </row>
    <row r="41" spans="1:10" ht="50" x14ac:dyDescent="0.35">
      <c r="A41" s="301" t="s">
        <v>246</v>
      </c>
      <c r="B41" s="303" t="s">
        <v>229</v>
      </c>
      <c r="C41" s="301" t="s">
        <v>214</v>
      </c>
      <c r="D41" s="301" t="s">
        <v>230</v>
      </c>
      <c r="E41" s="462" t="s">
        <v>250</v>
      </c>
      <c r="F41" s="462"/>
      <c r="G41" s="302" t="s">
        <v>226</v>
      </c>
      <c r="H41" s="305">
        <v>1</v>
      </c>
      <c r="I41" s="304">
        <v>676.13</v>
      </c>
      <c r="J41" s="304">
        <v>676.13</v>
      </c>
    </row>
    <row r="42" spans="1:10" ht="25" x14ac:dyDescent="0.35">
      <c r="A42" s="306" t="s">
        <v>251</v>
      </c>
      <c r="B42" s="308" t="s">
        <v>256</v>
      </c>
      <c r="C42" s="306" t="s">
        <v>200</v>
      </c>
      <c r="D42" s="306" t="s">
        <v>247</v>
      </c>
      <c r="E42" s="465" t="s">
        <v>254</v>
      </c>
      <c r="F42" s="465"/>
      <c r="G42" s="307" t="s">
        <v>201</v>
      </c>
      <c r="H42" s="310">
        <v>1</v>
      </c>
      <c r="I42" s="309">
        <v>24.37</v>
      </c>
      <c r="J42" s="309">
        <v>24.37</v>
      </c>
    </row>
    <row r="43" spans="1:10" ht="25" x14ac:dyDescent="0.35">
      <c r="A43" s="306" t="s">
        <v>251</v>
      </c>
      <c r="B43" s="308" t="s">
        <v>257</v>
      </c>
      <c r="C43" s="306" t="s">
        <v>200</v>
      </c>
      <c r="D43" s="306" t="s">
        <v>258</v>
      </c>
      <c r="E43" s="465" t="s">
        <v>259</v>
      </c>
      <c r="F43" s="465"/>
      <c r="G43" s="307" t="s">
        <v>217</v>
      </c>
      <c r="H43" s="310">
        <v>4.4999999999999998E-2</v>
      </c>
      <c r="I43" s="309">
        <v>96.4</v>
      </c>
      <c r="J43" s="309">
        <v>4.33</v>
      </c>
    </row>
    <row r="44" spans="1:10" ht="25" x14ac:dyDescent="0.35">
      <c r="A44" s="306" t="s">
        <v>251</v>
      </c>
      <c r="B44" s="308" t="s">
        <v>295</v>
      </c>
      <c r="C44" s="306" t="s">
        <v>200</v>
      </c>
      <c r="D44" s="306" t="s">
        <v>296</v>
      </c>
      <c r="E44" s="465" t="s">
        <v>254</v>
      </c>
      <c r="F44" s="465"/>
      <c r="G44" s="307" t="s">
        <v>201</v>
      </c>
      <c r="H44" s="310">
        <v>1.2</v>
      </c>
      <c r="I44" s="309">
        <v>33.29</v>
      </c>
      <c r="J44" s="309">
        <v>39.94</v>
      </c>
    </row>
    <row r="45" spans="1:10" ht="25" x14ac:dyDescent="0.35">
      <c r="A45" s="306" t="s">
        <v>251</v>
      </c>
      <c r="B45" s="308" t="s">
        <v>297</v>
      </c>
      <c r="C45" s="306" t="s">
        <v>200</v>
      </c>
      <c r="D45" s="306" t="s">
        <v>298</v>
      </c>
      <c r="E45" s="465" t="s">
        <v>299</v>
      </c>
      <c r="F45" s="465"/>
      <c r="G45" s="307" t="s">
        <v>217</v>
      </c>
      <c r="H45" s="310">
        <v>4.4999999999999998E-2</v>
      </c>
      <c r="I45" s="309">
        <v>601.54</v>
      </c>
      <c r="J45" s="309">
        <v>27.06</v>
      </c>
    </row>
    <row r="46" spans="1:10" x14ac:dyDescent="0.35">
      <c r="A46" s="311" t="s">
        <v>260</v>
      </c>
      <c r="B46" s="313" t="s">
        <v>300</v>
      </c>
      <c r="C46" s="311" t="s">
        <v>200</v>
      </c>
      <c r="D46" s="311" t="s">
        <v>301</v>
      </c>
      <c r="E46" s="463" t="s">
        <v>263</v>
      </c>
      <c r="F46" s="463"/>
      <c r="G46" s="312" t="s">
        <v>208</v>
      </c>
      <c r="H46" s="315">
        <v>2</v>
      </c>
      <c r="I46" s="314">
        <v>7.11</v>
      </c>
      <c r="J46" s="314">
        <v>14.22</v>
      </c>
    </row>
    <row r="47" spans="1:10" ht="25" x14ac:dyDescent="0.35">
      <c r="A47" s="311" t="s">
        <v>260</v>
      </c>
      <c r="B47" s="313" t="s">
        <v>302</v>
      </c>
      <c r="C47" s="311" t="s">
        <v>200</v>
      </c>
      <c r="D47" s="311" t="s">
        <v>303</v>
      </c>
      <c r="E47" s="463" t="s">
        <v>263</v>
      </c>
      <c r="F47" s="463"/>
      <c r="G47" s="312" t="s">
        <v>226</v>
      </c>
      <c r="H47" s="315">
        <v>2</v>
      </c>
      <c r="I47" s="314">
        <v>10.58</v>
      </c>
      <c r="J47" s="314">
        <v>21.16</v>
      </c>
    </row>
    <row r="48" spans="1:10" ht="25" x14ac:dyDescent="0.35">
      <c r="A48" s="311" t="s">
        <v>260</v>
      </c>
      <c r="B48" s="313" t="s">
        <v>304</v>
      </c>
      <c r="C48" s="311" t="s">
        <v>200</v>
      </c>
      <c r="D48" s="311" t="s">
        <v>305</v>
      </c>
      <c r="E48" s="463" t="s">
        <v>263</v>
      </c>
      <c r="F48" s="463"/>
      <c r="G48" s="312" t="s">
        <v>208</v>
      </c>
      <c r="H48" s="315">
        <v>3.2</v>
      </c>
      <c r="I48" s="314">
        <v>126.73</v>
      </c>
      <c r="J48" s="314">
        <v>405.53</v>
      </c>
    </row>
    <row r="49" spans="1:10" ht="25" x14ac:dyDescent="0.35">
      <c r="A49" s="311" t="s">
        <v>260</v>
      </c>
      <c r="B49" s="313" t="s">
        <v>306</v>
      </c>
      <c r="C49" s="311" t="s">
        <v>200</v>
      </c>
      <c r="D49" s="311" t="s">
        <v>307</v>
      </c>
      <c r="E49" s="463" t="s">
        <v>263</v>
      </c>
      <c r="F49" s="463"/>
      <c r="G49" s="312" t="s">
        <v>205</v>
      </c>
      <c r="H49" s="315">
        <v>0.16</v>
      </c>
      <c r="I49" s="314">
        <v>872.03</v>
      </c>
      <c r="J49" s="314">
        <v>139.52000000000001</v>
      </c>
    </row>
    <row r="50" spans="1:10" ht="21.65" customHeight="1" x14ac:dyDescent="0.35">
      <c r="A50" s="316"/>
      <c r="B50" s="316"/>
      <c r="C50" s="316"/>
      <c r="D50" s="316"/>
      <c r="E50" s="316" t="s">
        <v>275</v>
      </c>
      <c r="F50" s="317">
        <v>51.74</v>
      </c>
      <c r="G50" s="316" t="s">
        <v>276</v>
      </c>
      <c r="H50" s="317">
        <v>0</v>
      </c>
      <c r="I50" s="316" t="s">
        <v>277</v>
      </c>
      <c r="J50" s="317">
        <v>51.74</v>
      </c>
    </row>
    <row r="51" spans="1:10" ht="21.65" customHeight="1" x14ac:dyDescent="0.35">
      <c r="A51" s="316"/>
      <c r="B51" s="316"/>
      <c r="C51" s="316"/>
      <c r="D51" s="316"/>
      <c r="E51" s="316" t="s">
        <v>278</v>
      </c>
      <c r="F51" s="317">
        <v>162.47</v>
      </c>
      <c r="G51" s="316"/>
      <c r="H51" s="464" t="s">
        <v>279</v>
      </c>
      <c r="I51" s="464"/>
      <c r="J51" s="317">
        <v>838.6</v>
      </c>
    </row>
    <row r="52" spans="1:10" ht="21.65" customHeight="1" x14ac:dyDescent="0.35">
      <c r="A52" s="251"/>
      <c r="B52" s="252"/>
      <c r="C52" s="252"/>
      <c r="D52" s="253"/>
      <c r="E52" s="296"/>
      <c r="F52" s="297"/>
      <c r="G52" s="297"/>
      <c r="H52" s="256"/>
      <c r="I52"/>
    </row>
    <row r="53" spans="1:10" ht="21.65" customHeight="1" x14ac:dyDescent="0.35">
      <c r="A53" s="298" t="s">
        <v>231</v>
      </c>
      <c r="B53" s="300" t="s">
        <v>3</v>
      </c>
      <c r="C53" s="298" t="s">
        <v>4</v>
      </c>
      <c r="D53" s="298" t="s">
        <v>5</v>
      </c>
      <c r="E53" s="461" t="s">
        <v>249</v>
      </c>
      <c r="F53" s="461"/>
      <c r="G53" s="299" t="s">
        <v>6</v>
      </c>
      <c r="H53" s="300" t="s">
        <v>7</v>
      </c>
      <c r="I53" s="300" t="s">
        <v>8</v>
      </c>
      <c r="J53" s="300" t="s">
        <v>10</v>
      </c>
    </row>
    <row r="54" spans="1:10" ht="25" x14ac:dyDescent="0.35">
      <c r="A54" s="301" t="s">
        <v>246</v>
      </c>
      <c r="B54" s="303" t="s">
        <v>232</v>
      </c>
      <c r="C54" s="301" t="s">
        <v>214</v>
      </c>
      <c r="D54" s="301" t="s">
        <v>233</v>
      </c>
      <c r="E54" s="462" t="s">
        <v>280</v>
      </c>
      <c r="F54" s="462"/>
      <c r="G54" s="302" t="s">
        <v>226</v>
      </c>
      <c r="H54" s="305">
        <v>1</v>
      </c>
      <c r="I54" s="304">
        <v>135.11000000000001</v>
      </c>
      <c r="J54" s="304">
        <v>135.11000000000001</v>
      </c>
    </row>
    <row r="55" spans="1:10" ht="25" x14ac:dyDescent="0.35">
      <c r="A55" s="306" t="s">
        <v>251</v>
      </c>
      <c r="B55" s="308" t="s">
        <v>256</v>
      </c>
      <c r="C55" s="306" t="s">
        <v>200</v>
      </c>
      <c r="D55" s="306" t="s">
        <v>247</v>
      </c>
      <c r="E55" s="465" t="s">
        <v>254</v>
      </c>
      <c r="F55" s="465"/>
      <c r="G55" s="307" t="s">
        <v>201</v>
      </c>
      <c r="H55" s="310">
        <v>0.4</v>
      </c>
      <c r="I55" s="309">
        <v>24.37</v>
      </c>
      <c r="J55" s="309">
        <v>9.74</v>
      </c>
    </row>
    <row r="56" spans="1:10" ht="25" x14ac:dyDescent="0.35">
      <c r="A56" s="311" t="s">
        <v>260</v>
      </c>
      <c r="B56" s="313" t="s">
        <v>308</v>
      </c>
      <c r="C56" s="311" t="s">
        <v>200</v>
      </c>
      <c r="D56" s="311" t="s">
        <v>309</v>
      </c>
      <c r="E56" s="463" t="s">
        <v>263</v>
      </c>
      <c r="F56" s="463"/>
      <c r="G56" s="312" t="s">
        <v>226</v>
      </c>
      <c r="H56" s="315">
        <v>1</v>
      </c>
      <c r="I56" s="314">
        <v>124.57</v>
      </c>
      <c r="J56" s="314">
        <v>124.57</v>
      </c>
    </row>
    <row r="57" spans="1:10" ht="25" x14ac:dyDescent="0.35">
      <c r="A57" s="311" t="s">
        <v>260</v>
      </c>
      <c r="B57" s="313" t="s">
        <v>310</v>
      </c>
      <c r="C57" s="311" t="s">
        <v>200</v>
      </c>
      <c r="D57" s="311" t="s">
        <v>311</v>
      </c>
      <c r="E57" s="463" t="s">
        <v>263</v>
      </c>
      <c r="F57" s="463"/>
      <c r="G57" s="312" t="s">
        <v>226</v>
      </c>
      <c r="H57" s="315">
        <v>4</v>
      </c>
      <c r="I57" s="314">
        <v>0.2</v>
      </c>
      <c r="J57" s="314">
        <v>0.8</v>
      </c>
    </row>
    <row r="58" spans="1:10" ht="21.65" customHeight="1" x14ac:dyDescent="0.35">
      <c r="A58" s="316"/>
      <c r="B58" s="316"/>
      <c r="C58" s="316"/>
      <c r="D58" s="316"/>
      <c r="E58" s="316" t="s">
        <v>275</v>
      </c>
      <c r="F58" s="317">
        <v>6.19</v>
      </c>
      <c r="G58" s="316" t="s">
        <v>276</v>
      </c>
      <c r="H58" s="317">
        <v>0</v>
      </c>
      <c r="I58" s="316" t="s">
        <v>277</v>
      </c>
      <c r="J58" s="317">
        <v>6.19</v>
      </c>
    </row>
    <row r="59" spans="1:10" ht="21.65" customHeight="1" x14ac:dyDescent="0.35">
      <c r="A59" s="316"/>
      <c r="B59" s="316"/>
      <c r="C59" s="316"/>
      <c r="D59" s="316"/>
      <c r="E59" s="316" t="s">
        <v>278</v>
      </c>
      <c r="F59" s="317">
        <v>32.46</v>
      </c>
      <c r="G59" s="316"/>
      <c r="H59" s="464" t="s">
        <v>279</v>
      </c>
      <c r="I59" s="464"/>
      <c r="J59" s="317">
        <v>167.57</v>
      </c>
    </row>
    <row r="60" spans="1:10" ht="21.65" customHeight="1" x14ac:dyDescent="0.35">
      <c r="A60" s="251"/>
      <c r="B60" s="252"/>
      <c r="C60" s="252"/>
      <c r="D60" s="253"/>
      <c r="E60" s="296"/>
      <c r="F60" s="297"/>
      <c r="G60" s="297"/>
      <c r="H60" s="256"/>
      <c r="I60"/>
    </row>
    <row r="61" spans="1:10" ht="21.65" customHeight="1" x14ac:dyDescent="0.35">
      <c r="A61" s="298" t="s">
        <v>235</v>
      </c>
      <c r="B61" s="300" t="s">
        <v>3</v>
      </c>
      <c r="C61" s="298" t="s">
        <v>4</v>
      </c>
      <c r="D61" s="298" t="s">
        <v>5</v>
      </c>
      <c r="E61" s="298" t="s">
        <v>249</v>
      </c>
      <c r="F61" s="298"/>
      <c r="G61" s="299" t="s">
        <v>6</v>
      </c>
      <c r="H61" s="300" t="s">
        <v>7</v>
      </c>
      <c r="I61" s="300" t="s">
        <v>8</v>
      </c>
      <c r="J61" s="300" t="s">
        <v>10</v>
      </c>
    </row>
    <row r="62" spans="1:10" ht="37.5" x14ac:dyDescent="0.35">
      <c r="A62" s="301" t="s">
        <v>246</v>
      </c>
      <c r="B62" s="303" t="s">
        <v>236</v>
      </c>
      <c r="C62" s="301" t="s">
        <v>214</v>
      </c>
      <c r="D62" s="301" t="s">
        <v>237</v>
      </c>
      <c r="E62" s="301" t="s">
        <v>250</v>
      </c>
      <c r="F62" s="301"/>
      <c r="G62" s="302" t="s">
        <v>205</v>
      </c>
      <c r="H62" s="305">
        <v>1</v>
      </c>
      <c r="I62" s="304">
        <v>0.77</v>
      </c>
      <c r="J62" s="304">
        <v>0.77</v>
      </c>
    </row>
    <row r="63" spans="1:10" ht="50" x14ac:dyDescent="0.35">
      <c r="A63" s="306" t="s">
        <v>251</v>
      </c>
      <c r="B63" s="308" t="s">
        <v>312</v>
      </c>
      <c r="C63" s="306" t="s">
        <v>200</v>
      </c>
      <c r="D63" s="306" t="s">
        <v>313</v>
      </c>
      <c r="E63" s="306" t="s">
        <v>314</v>
      </c>
      <c r="F63" s="306"/>
      <c r="G63" s="307" t="s">
        <v>315</v>
      </c>
      <c r="H63" s="310">
        <v>6.2600000000000003E-2</v>
      </c>
      <c r="I63" s="309">
        <v>1.69</v>
      </c>
      <c r="J63" s="309">
        <v>0.1</v>
      </c>
    </row>
    <row r="64" spans="1:10" ht="50" x14ac:dyDescent="0.35">
      <c r="A64" s="306" t="s">
        <v>251</v>
      </c>
      <c r="B64" s="308" t="s">
        <v>256</v>
      </c>
      <c r="C64" s="306" t="s">
        <v>200</v>
      </c>
      <c r="D64" s="306" t="s">
        <v>247</v>
      </c>
      <c r="E64" s="306" t="s">
        <v>254</v>
      </c>
      <c r="F64" s="306"/>
      <c r="G64" s="307" t="s">
        <v>201</v>
      </c>
      <c r="H64" s="310">
        <v>2.7799999999999998E-2</v>
      </c>
      <c r="I64" s="309">
        <v>24.37</v>
      </c>
      <c r="J64" s="309">
        <v>0.67</v>
      </c>
    </row>
    <row r="65" spans="1:10" ht="21.65" customHeight="1" x14ac:dyDescent="0.35">
      <c r="A65" s="316"/>
      <c r="B65" s="316"/>
      <c r="C65" s="316"/>
      <c r="D65" s="316"/>
      <c r="E65" s="316" t="s">
        <v>275</v>
      </c>
      <c r="F65" s="317">
        <v>0.44</v>
      </c>
      <c r="G65" s="316" t="s">
        <v>276</v>
      </c>
      <c r="H65" s="317">
        <v>0</v>
      </c>
      <c r="I65" s="316" t="s">
        <v>277</v>
      </c>
      <c r="J65" s="317">
        <v>0.44</v>
      </c>
    </row>
    <row r="66" spans="1:10" ht="21.65" customHeight="1" x14ac:dyDescent="0.35">
      <c r="A66" s="316"/>
      <c r="B66" s="316"/>
      <c r="C66" s="316"/>
      <c r="D66" s="316"/>
      <c r="E66" s="316" t="s">
        <v>278</v>
      </c>
      <c r="F66" s="317">
        <v>0.18</v>
      </c>
      <c r="G66" s="316"/>
      <c r="H66" s="316" t="s">
        <v>279</v>
      </c>
      <c r="I66" s="316"/>
      <c r="J66" s="317">
        <v>0.95</v>
      </c>
    </row>
    <row r="67" spans="1:10" ht="21.65" customHeight="1" x14ac:dyDescent="0.35">
      <c r="A67" s="251"/>
      <c r="B67" s="252"/>
      <c r="C67" s="252"/>
      <c r="D67" s="253"/>
      <c r="E67" s="296"/>
      <c r="F67" s="297"/>
      <c r="G67" s="297"/>
      <c r="H67" s="256"/>
      <c r="I67"/>
    </row>
    <row r="68" spans="1:10" ht="21.65" customHeight="1" x14ac:dyDescent="0.35">
      <c r="A68" s="251"/>
      <c r="B68" s="252"/>
      <c r="C68" s="252"/>
      <c r="D68" s="253"/>
      <c r="E68" s="296"/>
      <c r="F68" s="297"/>
      <c r="G68" s="297"/>
      <c r="H68" s="256"/>
      <c r="I68"/>
    </row>
    <row r="69" spans="1:10" ht="21.65" customHeight="1" x14ac:dyDescent="0.35">
      <c r="A69" s="251"/>
      <c r="B69" s="252"/>
      <c r="C69" s="252"/>
      <c r="D69" s="253"/>
      <c r="E69" s="296"/>
      <c r="F69" s="297"/>
      <c r="G69" s="297"/>
      <c r="H69" s="256"/>
      <c r="I69"/>
    </row>
    <row r="70" spans="1:10" ht="21.65" customHeight="1" x14ac:dyDescent="0.35">
      <c r="A70" s="251"/>
      <c r="B70" s="252"/>
      <c r="C70" s="252"/>
      <c r="D70" s="253"/>
      <c r="E70" s="296"/>
      <c r="F70" s="297"/>
      <c r="G70" s="297"/>
      <c r="H70" s="256"/>
      <c r="I70"/>
    </row>
    <row r="71" spans="1:10" ht="21.65" customHeight="1" x14ac:dyDescent="0.35">
      <c r="A71" s="251"/>
      <c r="B71" s="252"/>
      <c r="C71" s="252"/>
      <c r="D71" s="253"/>
      <c r="E71" s="296"/>
      <c r="F71" s="297"/>
      <c r="G71" s="297"/>
      <c r="H71" s="256"/>
      <c r="I71"/>
    </row>
    <row r="72" spans="1:10" ht="21.65" customHeight="1" x14ac:dyDescent="0.35">
      <c r="A72" s="251"/>
      <c r="B72" s="252"/>
      <c r="C72" s="252"/>
      <c r="D72" s="253"/>
      <c r="E72" s="296"/>
      <c r="F72" s="297"/>
      <c r="G72" s="297"/>
      <c r="H72" s="256"/>
      <c r="I72"/>
    </row>
    <row r="73" spans="1:10" ht="21.65" customHeight="1" x14ac:dyDescent="0.35">
      <c r="A73" s="251"/>
      <c r="B73" s="252"/>
      <c r="C73" s="252"/>
      <c r="D73" s="253"/>
      <c r="E73" s="296"/>
      <c r="F73" s="297"/>
      <c r="G73" s="297"/>
      <c r="H73" s="256"/>
      <c r="I73"/>
    </row>
    <row r="74" spans="1:10" ht="21.65" customHeight="1" x14ac:dyDescent="0.35">
      <c r="A74" s="251"/>
      <c r="B74" s="252"/>
      <c r="C74" s="252"/>
      <c r="D74" s="253"/>
      <c r="E74" s="296"/>
      <c r="F74" s="297"/>
      <c r="G74" s="297"/>
      <c r="H74" s="256"/>
      <c r="I74"/>
    </row>
    <row r="75" spans="1:10" ht="21.65" customHeight="1" x14ac:dyDescent="0.35">
      <c r="A75" s="251"/>
      <c r="B75" s="252"/>
      <c r="C75" s="252"/>
      <c r="D75" s="253"/>
      <c r="E75" s="296"/>
      <c r="F75" s="297"/>
      <c r="G75" s="297"/>
      <c r="H75" s="256"/>
      <c r="I75"/>
    </row>
    <row r="76" spans="1:10" ht="21.65" customHeight="1" x14ac:dyDescent="0.35">
      <c r="A76" s="251"/>
      <c r="B76" s="252"/>
      <c r="C76" s="252"/>
      <c r="D76" s="253"/>
      <c r="E76" s="296"/>
      <c r="F76" s="297"/>
      <c r="G76" s="297"/>
      <c r="H76" s="256"/>
      <c r="I76"/>
    </row>
    <row r="77" spans="1:10" ht="21.65" customHeight="1" x14ac:dyDescent="0.35">
      <c r="A77" s="251"/>
      <c r="B77" s="252"/>
      <c r="C77" s="252"/>
      <c r="D77" s="253"/>
      <c r="E77" s="296"/>
      <c r="F77" s="297"/>
      <c r="G77" s="297"/>
      <c r="H77" s="256"/>
      <c r="I77"/>
    </row>
    <row r="78" spans="1:10" ht="21.65" customHeight="1" x14ac:dyDescent="0.35">
      <c r="A78" s="251"/>
      <c r="B78" s="252"/>
      <c r="C78" s="252"/>
      <c r="D78" s="253"/>
      <c r="E78" s="296"/>
      <c r="F78" s="297"/>
      <c r="G78" s="297"/>
      <c r="H78" s="256"/>
      <c r="I78"/>
    </row>
    <row r="79" spans="1:10" ht="21.65" customHeight="1" x14ac:dyDescent="0.35">
      <c r="A79" s="251"/>
      <c r="B79" s="252"/>
      <c r="C79" s="252"/>
      <c r="D79" s="253"/>
      <c r="E79" s="296"/>
      <c r="F79" s="297"/>
      <c r="G79" s="297"/>
      <c r="H79" s="256"/>
      <c r="I79"/>
    </row>
    <row r="80" spans="1:10" ht="21.65" customHeight="1" x14ac:dyDescent="0.35">
      <c r="A80" s="251"/>
      <c r="B80" s="252"/>
      <c r="C80" s="252"/>
      <c r="D80" s="253"/>
      <c r="E80" s="296"/>
      <c r="F80" s="297"/>
      <c r="G80" s="297"/>
      <c r="H80" s="256"/>
      <c r="I80"/>
    </row>
    <row r="81" spans="1:9" ht="21.65" customHeight="1" x14ac:dyDescent="0.35">
      <c r="A81" s="251"/>
      <c r="B81" s="252"/>
      <c r="C81" s="252"/>
      <c r="D81" s="253"/>
      <c r="E81" s="296"/>
      <c r="F81" s="297"/>
      <c r="G81" s="297"/>
      <c r="H81" s="256"/>
      <c r="I81"/>
    </row>
    <row r="82" spans="1:9" ht="21.65" customHeight="1" x14ac:dyDescent="0.35">
      <c r="A82" s="251"/>
      <c r="B82" s="252"/>
      <c r="C82" s="252"/>
      <c r="D82" s="253"/>
      <c r="E82" s="296"/>
      <c r="F82" s="297"/>
      <c r="G82" s="297"/>
      <c r="H82" s="256"/>
      <c r="I82"/>
    </row>
    <row r="83" spans="1:9" ht="21.65" customHeight="1" x14ac:dyDescent="0.35">
      <c r="A83" s="251"/>
      <c r="B83" s="252"/>
      <c r="C83" s="252"/>
      <c r="D83" s="253"/>
      <c r="E83" s="296"/>
      <c r="F83" s="297"/>
      <c r="G83" s="297"/>
      <c r="H83" s="256"/>
      <c r="I83"/>
    </row>
    <row r="84" spans="1:9" ht="21.65" customHeight="1" x14ac:dyDescent="0.35">
      <c r="A84" s="96"/>
      <c r="B84" s="96"/>
      <c r="C84" s="96"/>
      <c r="D84" s="96"/>
      <c r="E84" s="96"/>
      <c r="F84" s="96"/>
      <c r="G84" s="96"/>
      <c r="H84" s="96"/>
      <c r="I84" s="96"/>
    </row>
    <row r="85" spans="1:9" ht="18.75" customHeight="1" x14ac:dyDescent="0.35">
      <c r="A85" s="54"/>
      <c r="B85" s="54"/>
      <c r="C85" s="54"/>
      <c r="D85" s="84"/>
      <c r="E85" s="54"/>
      <c r="F85" s="54"/>
      <c r="G85" s="500"/>
      <c r="H85" s="500"/>
      <c r="I85" s="96"/>
    </row>
    <row r="86" spans="1:9" x14ac:dyDescent="0.35">
      <c r="A86" s="437" t="str">
        <f>DADOS!B5</f>
        <v>PORTO SEGURO/BA</v>
      </c>
      <c r="B86" s="437"/>
      <c r="C86" s="437"/>
      <c r="D86" s="54"/>
      <c r="E86" s="54"/>
      <c r="F86" s="54"/>
      <c r="G86" s="444">
        <f ca="1">DADOS!B20</f>
        <v>46323</v>
      </c>
      <c r="H86" s="444"/>
      <c r="I86" s="96"/>
    </row>
    <row r="87" spans="1:9" ht="31.9" customHeight="1" x14ac:dyDescent="0.35">
      <c r="A87" s="446" t="s">
        <v>19</v>
      </c>
      <c r="B87" s="446"/>
      <c r="C87" s="446"/>
      <c r="D87" s="97"/>
      <c r="E87" s="54"/>
      <c r="F87" s="54"/>
      <c r="G87" s="446" t="s">
        <v>20</v>
      </c>
      <c r="H87" s="446"/>
      <c r="I87" s="96"/>
    </row>
    <row r="88" spans="1:9" ht="21.65" customHeight="1" x14ac:dyDescent="0.35">
      <c r="A88" s="54"/>
      <c r="B88" s="54"/>
      <c r="C88" s="54"/>
      <c r="D88" s="84"/>
      <c r="E88" s="54"/>
      <c r="F88" s="54"/>
      <c r="G88" s="54"/>
      <c r="H88" s="54"/>
      <c r="I88" s="96"/>
    </row>
    <row r="89" spans="1:9" x14ac:dyDescent="0.35">
      <c r="A89" s="54"/>
      <c r="B89" s="54"/>
      <c r="C89" s="54"/>
      <c r="D89" s="84"/>
      <c r="E89" s="54"/>
      <c r="F89" s="54"/>
      <c r="G89" s="54"/>
      <c r="H89" s="54"/>
      <c r="I89" s="96"/>
    </row>
    <row r="90" spans="1:9" x14ac:dyDescent="0.35">
      <c r="A90" s="54"/>
      <c r="B90" s="54"/>
      <c r="C90" s="54"/>
      <c r="D90" s="84"/>
      <c r="E90" s="54"/>
      <c r="F90" s="54"/>
      <c r="G90" s="54"/>
      <c r="H90" s="54"/>
      <c r="I90" s="96"/>
    </row>
    <row r="91" spans="1:9" ht="31.9" customHeight="1" x14ac:dyDescent="0.35">
      <c r="A91" s="54"/>
      <c r="B91" s="54"/>
      <c r="C91" s="54"/>
      <c r="D91" s="84"/>
      <c r="E91" s="54"/>
      <c r="F91" s="54"/>
      <c r="G91" s="54"/>
      <c r="H91" s="54"/>
      <c r="I91" s="96"/>
    </row>
    <row r="92" spans="1:9" x14ac:dyDescent="0.35">
      <c r="A92" s="54"/>
      <c r="B92" s="54"/>
      <c r="C92" s="54"/>
      <c r="D92" s="84"/>
      <c r="E92" s="54"/>
      <c r="F92" s="54"/>
      <c r="G92" s="54"/>
      <c r="H92" s="54"/>
      <c r="I92" s="96"/>
    </row>
    <row r="93" spans="1:9" x14ac:dyDescent="0.35">
      <c r="A93" s="54"/>
      <c r="B93" s="54"/>
      <c r="C93" s="54"/>
      <c r="D93" s="84"/>
      <c r="E93" s="54"/>
      <c r="F93" s="54"/>
      <c r="G93" s="54"/>
      <c r="H93" s="54"/>
      <c r="I93" s="96"/>
    </row>
    <row r="94" spans="1:9" x14ac:dyDescent="0.35">
      <c r="A94" s="439"/>
      <c r="B94" s="439"/>
      <c r="C94" s="439"/>
      <c r="D94" s="54"/>
      <c r="E94" s="54"/>
      <c r="F94" s="54"/>
      <c r="G94" s="54"/>
      <c r="H94" s="54"/>
      <c r="I94" s="96"/>
    </row>
    <row r="95" spans="1:9" ht="21.65" customHeight="1" x14ac:dyDescent="0.35">
      <c r="A95" s="499" t="s">
        <v>22</v>
      </c>
      <c r="B95" s="499"/>
      <c r="C95" s="499"/>
      <c r="D95" s="97"/>
      <c r="E95" s="54"/>
      <c r="F95" s="54"/>
      <c r="G95" s="54"/>
      <c r="H95" s="54"/>
      <c r="I95" s="96"/>
    </row>
    <row r="96" spans="1:9" x14ac:dyDescent="0.35">
      <c r="A96" s="435" t="s">
        <v>21</v>
      </c>
      <c r="B96" s="435"/>
      <c r="C96" s="54" t="str">
        <f>DADOS!B16</f>
        <v>Andressa Vasconcelos Porto</v>
      </c>
      <c r="D96" s="54"/>
      <c r="E96" s="54"/>
      <c r="F96" s="54"/>
      <c r="G96" s="54"/>
      <c r="H96" s="54"/>
      <c r="I96" s="96"/>
    </row>
    <row r="97" spans="1:9" x14ac:dyDescent="0.35">
      <c r="A97" s="435" t="s">
        <v>23</v>
      </c>
      <c r="B97" s="435"/>
      <c r="C97" s="54" t="str">
        <f>DADOS!B17</f>
        <v>Engenheira Civil</v>
      </c>
      <c r="D97" s="54"/>
      <c r="E97" s="54"/>
      <c r="F97" s="54"/>
      <c r="G97" s="54"/>
      <c r="H97" s="54"/>
      <c r="I97" s="54"/>
    </row>
    <row r="98" spans="1:9" ht="21.65" customHeight="1" x14ac:dyDescent="0.35">
      <c r="A98" s="435" t="s">
        <v>24</v>
      </c>
      <c r="B98" s="435"/>
      <c r="C98" s="54" t="str">
        <f>DADOS!B18</f>
        <v>CREA/BA 052288016-9</v>
      </c>
      <c r="D98" s="54"/>
      <c r="E98" s="54"/>
      <c r="F98" s="54"/>
      <c r="G98" s="54"/>
      <c r="H98" s="54"/>
      <c r="I98" s="54"/>
    </row>
  </sheetData>
  <mergeCells count="59">
    <mergeCell ref="A86:C86"/>
    <mergeCell ref="A5:I5"/>
    <mergeCell ref="G85:H85"/>
    <mergeCell ref="F1:H1"/>
    <mergeCell ref="F2:H2"/>
    <mergeCell ref="D1:E1"/>
    <mergeCell ref="D2:E2"/>
    <mergeCell ref="G86:H86"/>
    <mergeCell ref="E44:F44"/>
    <mergeCell ref="E45:F45"/>
    <mergeCell ref="E57:F57"/>
    <mergeCell ref="H59:I59"/>
    <mergeCell ref="E53:F53"/>
    <mergeCell ref="E54:F54"/>
    <mergeCell ref="E55:F55"/>
    <mergeCell ref="E56:F56"/>
    <mergeCell ref="E12:F12"/>
    <mergeCell ref="E34:F34"/>
    <mergeCell ref="E35:F35"/>
    <mergeCell ref="E46:F46"/>
    <mergeCell ref="E47:F47"/>
    <mergeCell ref="E40:F40"/>
    <mergeCell ref="E41:F41"/>
    <mergeCell ref="E42:F42"/>
    <mergeCell ref="E43:F43"/>
    <mergeCell ref="E36:F36"/>
    <mergeCell ref="E28:F28"/>
    <mergeCell ref="E13:F13"/>
    <mergeCell ref="E14:F14"/>
    <mergeCell ref="E15:F15"/>
    <mergeCell ref="E16:F16"/>
    <mergeCell ref="E17:F17"/>
    <mergeCell ref="E7:F7"/>
    <mergeCell ref="E8:F8"/>
    <mergeCell ref="E9:F9"/>
    <mergeCell ref="E10:F10"/>
    <mergeCell ref="E11:F11"/>
    <mergeCell ref="A98:B98"/>
    <mergeCell ref="A87:C87"/>
    <mergeCell ref="A94:C94"/>
    <mergeCell ref="A95:C95"/>
    <mergeCell ref="A96:B96"/>
    <mergeCell ref="A97:B97"/>
    <mergeCell ref="H38:I38"/>
    <mergeCell ref="E32:F32"/>
    <mergeCell ref="E33:F33"/>
    <mergeCell ref="G87:H87"/>
    <mergeCell ref="E48:F48"/>
    <mergeCell ref="E49:F49"/>
    <mergeCell ref="H51:I51"/>
    <mergeCell ref="H30:I30"/>
    <mergeCell ref="E22:F22"/>
    <mergeCell ref="E23:F23"/>
    <mergeCell ref="E24:F24"/>
    <mergeCell ref="E18:F18"/>
    <mergeCell ref="H20:I20"/>
    <mergeCell ref="E25:F25"/>
    <mergeCell ref="E26:F26"/>
    <mergeCell ref="E27:F27"/>
  </mergeCells>
  <printOptions horizontalCentered="1"/>
  <pageMargins left="0.59055118110236227" right="0.59055118110236227" top="0.97" bottom="0.57999999999999996" header="0.53" footer="0.17"/>
  <pageSetup paperSize="9" scale="59" fitToHeight="0" orientation="portrait" r:id="rId1"/>
  <headerFooter>
    <oddFooter>&amp;RPágina &amp;P de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O48"/>
  <sheetViews>
    <sheetView showGridLines="0" topLeftCell="A2" zoomScale="85" zoomScaleNormal="85" zoomScaleSheetLayoutView="85" workbookViewId="0">
      <selection activeCell="L7" sqref="L7"/>
    </sheetView>
  </sheetViews>
  <sheetFormatPr defaultColWidth="9.1796875" defaultRowHeight="12.5" x14ac:dyDescent="0.25"/>
  <cols>
    <col min="1" max="1" width="19" style="54" customWidth="1"/>
    <col min="2" max="2" width="38" style="54" bestFit="1" customWidth="1"/>
    <col min="3" max="3" width="16.26953125" style="54" customWidth="1"/>
    <col min="4" max="4" width="17.81640625" style="54" bestFit="1" customWidth="1"/>
    <col min="5" max="8" width="15.26953125" style="54" customWidth="1"/>
    <col min="9" max="9" width="16.1796875" style="54" customWidth="1"/>
    <col min="10" max="10" width="9.1796875" style="1"/>
    <col min="11" max="11" width="12.26953125" style="1" bestFit="1" customWidth="1"/>
    <col min="12" max="12" width="18.26953125" style="1" customWidth="1"/>
    <col min="13" max="13" width="12.26953125" style="1" bestFit="1" customWidth="1"/>
    <col min="14" max="16384" width="9.1796875" style="1"/>
  </cols>
  <sheetData>
    <row r="1" spans="1:13" s="3" customFormat="1" ht="20" x14ac:dyDescent="0.35">
      <c r="A1" s="214"/>
      <c r="B1" s="501" t="s">
        <v>149</v>
      </c>
      <c r="C1" s="501"/>
      <c r="D1" s="501"/>
      <c r="E1" s="512" t="s">
        <v>150</v>
      </c>
      <c r="F1" s="512"/>
      <c r="G1" s="215" t="s">
        <v>151</v>
      </c>
      <c r="H1" s="223"/>
      <c r="I1"/>
    </row>
    <row r="2" spans="1:13" customFormat="1" ht="51.65" customHeight="1" x14ac:dyDescent="0.35">
      <c r="B2" s="441" t="str">
        <f>DADOS!B8</f>
        <v>Construção de Centro de Atenção Psicossocial Tipo I, no Município de PORTO SEGURO/BA</v>
      </c>
      <c r="C2" s="441"/>
      <c r="D2" s="441"/>
      <c r="E2" s="454" t="str">
        <f>DADOS!B9</f>
        <v xml:space="preserve"> SINAPI 02/2026</v>
      </c>
      <c r="F2" s="454"/>
      <c r="G2" s="217">
        <f>DADOS!B10</f>
        <v>0.20810000000000001</v>
      </c>
      <c r="H2" s="224"/>
    </row>
    <row r="3" spans="1:13" customFormat="1" ht="10.5" customHeight="1" x14ac:dyDescent="0.35">
      <c r="A3" s="25"/>
      <c r="B3" s="25"/>
      <c r="C3" s="25"/>
      <c r="D3" s="45"/>
      <c r="E3" s="45"/>
      <c r="F3" s="45"/>
      <c r="G3" s="45"/>
      <c r="H3" s="12"/>
      <c r="I3" s="53"/>
    </row>
    <row r="4" spans="1:13" customFormat="1" ht="19.5" customHeight="1" x14ac:dyDescent="0.35">
      <c r="A4" s="445" t="s">
        <v>41</v>
      </c>
      <c r="B4" s="445"/>
      <c r="C4" s="445"/>
      <c r="D4" s="445"/>
      <c r="E4" s="445"/>
      <c r="F4" s="445"/>
      <c r="G4" s="445"/>
      <c r="H4" s="12"/>
      <c r="I4" s="53"/>
    </row>
    <row r="5" spans="1:13" customFormat="1" ht="10.5" customHeight="1" x14ac:dyDescent="0.35">
      <c r="A5" s="54"/>
      <c r="B5" s="84"/>
      <c r="C5" s="84"/>
      <c r="D5" s="54"/>
      <c r="E5" s="54"/>
      <c r="F5" s="54"/>
      <c r="G5" s="54"/>
      <c r="H5" s="54"/>
      <c r="I5" s="53"/>
    </row>
    <row r="6" spans="1:13" ht="30.75" customHeight="1" x14ac:dyDescent="0.25">
      <c r="A6" s="226" t="s">
        <v>2</v>
      </c>
      <c r="B6" s="226" t="s">
        <v>5</v>
      </c>
      <c r="C6" s="226" t="s">
        <v>193</v>
      </c>
      <c r="D6" s="227" t="e">
        <f>SUM(D7:D18)</f>
        <v>#N/A</v>
      </c>
      <c r="E6" s="226" t="s">
        <v>240</v>
      </c>
      <c r="F6" s="226" t="s">
        <v>241</v>
      </c>
      <c r="G6" s="226" t="s">
        <v>242</v>
      </c>
      <c r="H6" s="226" t="s">
        <v>243</v>
      </c>
      <c r="I6" s="226" t="s">
        <v>244</v>
      </c>
      <c r="L6" s="65"/>
    </row>
    <row r="7" spans="1:13" customFormat="1" ht="14.5" x14ac:dyDescent="0.35">
      <c r="A7" s="513">
        <v>1</v>
      </c>
      <c r="B7" s="514" t="e">
        <f>VLOOKUP(A7,'ORÇAMENTO SINTÉTICO'!$A$7:$I$471,4,0)</f>
        <v>#N/A</v>
      </c>
      <c r="C7" s="517" t="e">
        <f>VLOOKUP(A7,'ORÇAMENTO SINTÉTICO'!$A$7:$I$477,10,0)</f>
        <v>#N/A</v>
      </c>
      <c r="D7" s="515" t="e">
        <f>VLOOKUP(A7,'ORÇAMENTO SINTÉTICO'!$A$7:$I$471,9,0)</f>
        <v>#N/A</v>
      </c>
      <c r="E7" s="244">
        <v>1</v>
      </c>
      <c r="F7" s="244">
        <v>0</v>
      </c>
      <c r="G7" s="244">
        <v>0</v>
      </c>
      <c r="H7" s="244">
        <v>0</v>
      </c>
      <c r="I7" s="244">
        <v>0</v>
      </c>
      <c r="L7" s="66"/>
    </row>
    <row r="8" spans="1:13" customFormat="1" ht="14.5" x14ac:dyDescent="0.35">
      <c r="A8" s="513"/>
      <c r="B8" s="514"/>
      <c r="C8" s="518"/>
      <c r="D8" s="516"/>
      <c r="E8" s="63" t="e">
        <f>E7*$D7</f>
        <v>#N/A</v>
      </c>
      <c r="F8" s="63" t="e">
        <f>F7*$D7</f>
        <v>#N/A</v>
      </c>
      <c r="G8" s="63" t="e">
        <f>G7*$D7</f>
        <v>#N/A</v>
      </c>
      <c r="H8" s="63" t="e">
        <f>H7*$D7</f>
        <v>#N/A</v>
      </c>
      <c r="I8" s="63" t="e">
        <f>I7*$D7</f>
        <v>#N/A</v>
      </c>
      <c r="L8" s="51"/>
      <c r="M8" s="51"/>
    </row>
    <row r="9" spans="1:13" customFormat="1" ht="14.5" x14ac:dyDescent="0.35">
      <c r="A9" s="513">
        <v>2</v>
      </c>
      <c r="B9" s="514" t="e">
        <f>VLOOKUP(A9,'ORÇAMENTO SINTÉTICO'!$A$7:$I$471,4,0)</f>
        <v>#N/A</v>
      </c>
      <c r="C9" s="517" t="e">
        <f>VLOOKUP(A9,'ORÇAMENTO SINTÉTICO'!$A$7:$I$477,10,0)</f>
        <v>#N/A</v>
      </c>
      <c r="D9" s="515" t="e">
        <f>VLOOKUP(A9,'ORÇAMENTO SINTÉTICO'!$A$7:$I$471,9,0)</f>
        <v>#N/A</v>
      </c>
      <c r="E9" s="244">
        <v>0.2</v>
      </c>
      <c r="F9" s="244">
        <v>0.2</v>
      </c>
      <c r="G9" s="244">
        <v>0.2</v>
      </c>
      <c r="H9" s="244">
        <v>0.2</v>
      </c>
      <c r="I9" s="244">
        <v>0.2</v>
      </c>
      <c r="L9" s="67"/>
      <c r="M9" s="67"/>
    </row>
    <row r="10" spans="1:13" customFormat="1" ht="14.5" x14ac:dyDescent="0.35">
      <c r="A10" s="513"/>
      <c r="B10" s="514"/>
      <c r="C10" s="518"/>
      <c r="D10" s="516"/>
      <c r="E10" s="63" t="e">
        <f>E9*$D9</f>
        <v>#N/A</v>
      </c>
      <c r="F10" s="63" t="e">
        <f>F9*$D9</f>
        <v>#N/A</v>
      </c>
      <c r="G10" s="63" t="e">
        <f>G9*$D9</f>
        <v>#N/A</v>
      </c>
      <c r="H10" s="63" t="e">
        <f>H9*$D9</f>
        <v>#N/A</v>
      </c>
      <c r="I10" s="63" t="e">
        <f>I9*$D9</f>
        <v>#N/A</v>
      </c>
    </row>
    <row r="11" spans="1:13" customFormat="1" ht="14.5" x14ac:dyDescent="0.35">
      <c r="A11" s="513">
        <v>3</v>
      </c>
      <c r="B11" s="514" t="e">
        <f>VLOOKUP(A11,'ORÇAMENTO SINTÉTICO'!$A$7:$I$471,4,0)</f>
        <v>#N/A</v>
      </c>
      <c r="C11" s="517" t="e">
        <f>VLOOKUP(A11,'ORÇAMENTO SINTÉTICO'!$A$7:$I$477,10,0)</f>
        <v>#N/A</v>
      </c>
      <c r="D11" s="515" t="e">
        <f>VLOOKUP(A11,'ORÇAMENTO SINTÉTICO'!$A$7:$I$471,9,0)</f>
        <v>#N/A</v>
      </c>
      <c r="E11" s="244">
        <v>0.2</v>
      </c>
      <c r="F11" s="244">
        <v>0.2</v>
      </c>
      <c r="G11" s="244">
        <v>0.2</v>
      </c>
      <c r="H11" s="244">
        <v>0.2</v>
      </c>
      <c r="I11" s="244">
        <v>0.2</v>
      </c>
    </row>
    <row r="12" spans="1:13" customFormat="1" ht="14.5" x14ac:dyDescent="0.35">
      <c r="A12" s="513"/>
      <c r="B12" s="514"/>
      <c r="C12" s="518"/>
      <c r="D12" s="516"/>
      <c r="E12" s="63" t="e">
        <f>E11*$D11</f>
        <v>#N/A</v>
      </c>
      <c r="F12" s="63" t="e">
        <f>F11*$D11</f>
        <v>#N/A</v>
      </c>
      <c r="G12" s="63" t="e">
        <f>G11*$D11</f>
        <v>#N/A</v>
      </c>
      <c r="H12" s="63" t="e">
        <f>H11*$D11</f>
        <v>#N/A</v>
      </c>
      <c r="I12" s="63" t="e">
        <f>I11*$D11</f>
        <v>#N/A</v>
      </c>
    </row>
    <row r="13" spans="1:13" customFormat="1" ht="14.5" x14ac:dyDescent="0.35">
      <c r="A13" s="513">
        <v>4</v>
      </c>
      <c r="B13" s="514" t="str">
        <f>VLOOKUP(A13,'ORÇAMENTO SINTÉTICO'!$A$7:$I$471,4,0)</f>
        <v>ALVENARIA, VEDAÇÕES E DIVISÓRIAS</v>
      </c>
      <c r="C13" s="517" t="e">
        <f>VLOOKUP(A13,'ORÇAMENTO SINTÉTICO'!$A$7:$I$477,10,0)</f>
        <v>#REF!</v>
      </c>
      <c r="D13" s="515">
        <f>VLOOKUP(A13,'ORÇAMENTO SINTÉTICO'!$A$7:$I$471,9,0)</f>
        <v>224273.76</v>
      </c>
      <c r="E13" s="244">
        <v>0.2</v>
      </c>
      <c r="F13" s="244">
        <v>0.2</v>
      </c>
      <c r="G13" s="244">
        <v>0.2</v>
      </c>
      <c r="H13" s="244">
        <v>0.2</v>
      </c>
      <c r="I13" s="244">
        <v>0.2</v>
      </c>
    </row>
    <row r="14" spans="1:13" customFormat="1" ht="14.5" x14ac:dyDescent="0.35">
      <c r="A14" s="513"/>
      <c r="B14" s="514"/>
      <c r="C14" s="518"/>
      <c r="D14" s="516"/>
      <c r="E14" s="63">
        <f>E13*$D13</f>
        <v>44854.752000000008</v>
      </c>
      <c r="F14" s="63">
        <f>F13*$D13</f>
        <v>44854.752000000008</v>
      </c>
      <c r="G14" s="63">
        <f>G13*$D13</f>
        <v>44854.752000000008</v>
      </c>
      <c r="H14" s="63">
        <f>H13*$D13</f>
        <v>44854.752000000008</v>
      </c>
      <c r="I14" s="63">
        <f>I13*$D13</f>
        <v>44854.752000000008</v>
      </c>
    </row>
    <row r="15" spans="1:13" customFormat="1" ht="14.5" x14ac:dyDescent="0.35">
      <c r="A15" s="513">
        <v>5</v>
      </c>
      <c r="B15" s="514" t="str">
        <f>VLOOKUP(A15,'ORÇAMENTO SINTÉTICO'!$A$7:$I$471,4,0)</f>
        <v>COBERTURA</v>
      </c>
      <c r="C15" s="517" t="e">
        <f>VLOOKUP(A15,'ORÇAMENTO SINTÉTICO'!$A$7:$I$477,10,0)</f>
        <v>#REF!</v>
      </c>
      <c r="D15" s="515">
        <f>VLOOKUP(A15,'ORÇAMENTO SINTÉTICO'!$A$7:$I$471,9,0)</f>
        <v>102450.27</v>
      </c>
      <c r="E15" s="244">
        <v>0.2</v>
      </c>
      <c r="F15" s="244">
        <v>0.2</v>
      </c>
      <c r="G15" s="244">
        <v>0.2</v>
      </c>
      <c r="H15" s="244">
        <v>0.2</v>
      </c>
      <c r="I15" s="244">
        <v>0.2</v>
      </c>
    </row>
    <row r="16" spans="1:13" customFormat="1" ht="14.5" x14ac:dyDescent="0.35">
      <c r="A16" s="513"/>
      <c r="B16" s="514"/>
      <c r="C16" s="518"/>
      <c r="D16" s="516"/>
      <c r="E16" s="63">
        <f>E15*$D15</f>
        <v>20490.054000000004</v>
      </c>
      <c r="F16" s="63">
        <f>F15*$D15</f>
        <v>20490.054000000004</v>
      </c>
      <c r="G16" s="63">
        <f>G15*$D15</f>
        <v>20490.054000000004</v>
      </c>
      <c r="H16" s="63">
        <f>H15*$D15</f>
        <v>20490.054000000004</v>
      </c>
      <c r="I16" s="63">
        <f>I15*$D15</f>
        <v>20490.054000000004</v>
      </c>
      <c r="K16" s="257" t="e">
        <f>D7/I28</f>
        <v>#N/A</v>
      </c>
    </row>
    <row r="17" spans="1:15" customFormat="1" ht="14.5" x14ac:dyDescent="0.35">
      <c r="A17" s="513">
        <v>6</v>
      </c>
      <c r="B17" s="514" t="str">
        <f>VLOOKUP(A17,'ORÇAMENTO SINTÉTICO'!$A$7:$I$471,4,0)</f>
        <v>IMPERMEABILIZAÇÃO</v>
      </c>
      <c r="C17" s="517" t="e">
        <f>VLOOKUP(A17,'ORÇAMENTO SINTÉTICO'!$A$7:$I$477,10,0)</f>
        <v>#REF!</v>
      </c>
      <c r="D17" s="515">
        <f>VLOOKUP(A17,'ORÇAMENTO SINTÉTICO'!$A$7:$I$471,9,0)</f>
        <v>44083.17</v>
      </c>
      <c r="E17" s="244">
        <v>0</v>
      </c>
      <c r="F17" s="244">
        <v>0</v>
      </c>
      <c r="G17" s="244">
        <v>0</v>
      </c>
      <c r="H17" s="244">
        <v>0.5</v>
      </c>
      <c r="I17" s="244">
        <v>0.5</v>
      </c>
      <c r="K17" s="295"/>
    </row>
    <row r="18" spans="1:15" customFormat="1" ht="14.5" x14ac:dyDescent="0.35">
      <c r="A18" s="513"/>
      <c r="B18" s="514"/>
      <c r="C18" s="518"/>
      <c r="D18" s="516"/>
      <c r="E18" s="63">
        <f>E17*$D17</f>
        <v>0</v>
      </c>
      <c r="F18" s="63">
        <f>F17*$D17</f>
        <v>0</v>
      </c>
      <c r="G18" s="63">
        <f>G17*$D17</f>
        <v>0</v>
      </c>
      <c r="H18" s="63">
        <f>H17*$D17</f>
        <v>22041.584999999999</v>
      </c>
      <c r="I18" s="63">
        <f>I17*$D17</f>
        <v>22041.584999999999</v>
      </c>
      <c r="K18" s="295"/>
    </row>
    <row r="19" spans="1:15" customFormat="1" ht="14.5" x14ac:dyDescent="0.35">
      <c r="A19" s="85"/>
      <c r="B19" s="89"/>
      <c r="C19" s="292"/>
      <c r="D19" s="293"/>
      <c r="E19" s="294"/>
      <c r="F19" s="294"/>
      <c r="G19" s="294"/>
      <c r="H19" s="294"/>
      <c r="I19" s="294"/>
      <c r="K19" s="295"/>
    </row>
    <row r="20" spans="1:15" customFormat="1" ht="14.5" x14ac:dyDescent="0.35">
      <c r="A20" s="85"/>
      <c r="B20" s="89"/>
      <c r="C20" s="292"/>
      <c r="D20" s="293"/>
      <c r="E20" s="294"/>
      <c r="F20" s="294"/>
      <c r="G20" s="294"/>
      <c r="H20" s="294"/>
      <c r="I20" s="294"/>
      <c r="K20" s="295"/>
    </row>
    <row r="21" spans="1:15" customFormat="1" ht="14.5" x14ac:dyDescent="0.35">
      <c r="A21" s="85"/>
      <c r="B21" s="89"/>
      <c r="C21" s="292"/>
      <c r="D21" s="293"/>
      <c r="E21" s="294"/>
      <c r="F21" s="294"/>
      <c r="G21" s="294"/>
      <c r="H21" s="294"/>
      <c r="I21" s="294"/>
      <c r="K21" s="295"/>
    </row>
    <row r="22" spans="1:15" customFormat="1" ht="14.5" x14ac:dyDescent="0.35">
      <c r="A22" s="85"/>
      <c r="B22" s="89"/>
      <c r="C22" s="292"/>
      <c r="D22" s="293"/>
      <c r="E22" s="294"/>
      <c r="F22" s="294"/>
      <c r="G22" s="294"/>
      <c r="H22" s="294"/>
      <c r="I22" s="294"/>
      <c r="K22" s="295"/>
    </row>
    <row r="23" spans="1:15" customFormat="1" ht="14.5" x14ac:dyDescent="0.35">
      <c r="A23" s="85"/>
      <c r="B23" s="89"/>
      <c r="C23" s="292"/>
      <c r="D23" s="293"/>
      <c r="E23" s="294"/>
      <c r="F23" s="294"/>
      <c r="G23" s="294"/>
      <c r="H23" s="294"/>
      <c r="I23" s="294"/>
      <c r="K23" s="295"/>
    </row>
    <row r="24" spans="1:15" customFormat="1" ht="15" thickBot="1" x14ac:dyDescent="0.4">
      <c r="A24" s="53"/>
      <c r="B24" s="53"/>
      <c r="C24" s="53"/>
      <c r="D24" s="53"/>
      <c r="E24" s="53"/>
      <c r="F24" s="53"/>
      <c r="G24" s="53"/>
      <c r="H24" s="53"/>
      <c r="I24" s="53"/>
    </row>
    <row r="25" spans="1:15" customFormat="1" ht="14.5" x14ac:dyDescent="0.35">
      <c r="A25" s="53"/>
      <c r="B25" s="53"/>
      <c r="C25" s="53"/>
      <c r="D25" s="228" t="s">
        <v>129</v>
      </c>
      <c r="E25" s="246" t="e">
        <f>E8+E10+E12+E14+E16+E18</f>
        <v>#N/A</v>
      </c>
      <c r="F25" s="246" t="e">
        <f>F8+F10+F12+F14+F16+F18</f>
        <v>#N/A</v>
      </c>
      <c r="G25" s="246" t="e">
        <f>G8+G10+G12+G14+G16+G18</f>
        <v>#N/A</v>
      </c>
      <c r="H25" s="246" t="e">
        <f>H8+H10+H12+H14+H16+H18</f>
        <v>#N/A</v>
      </c>
      <c r="I25" s="246" t="e">
        <f>I8+I10+I12+I14+I16+I18</f>
        <v>#N/A</v>
      </c>
      <c r="K25" s="242" t="e">
        <f>$K$16*E25</f>
        <v>#N/A</v>
      </c>
      <c r="L25" s="242" t="e">
        <f>$K$16*F25</f>
        <v>#N/A</v>
      </c>
      <c r="M25" s="242" t="e">
        <f>$K$16*G25</f>
        <v>#N/A</v>
      </c>
      <c r="N25" s="242" t="e">
        <f>$K$16*H25</f>
        <v>#N/A</v>
      </c>
      <c r="O25" s="242" t="e">
        <f>$K$16*I25</f>
        <v>#N/A</v>
      </c>
    </row>
    <row r="26" spans="1:15" customFormat="1" ht="15" thickBot="1" x14ac:dyDescent="0.4">
      <c r="A26" s="53"/>
      <c r="B26" s="53"/>
      <c r="C26" s="53"/>
      <c r="D26" s="229" t="s">
        <v>130</v>
      </c>
      <c r="E26" s="245" t="e">
        <f>E25/$D$6</f>
        <v>#N/A</v>
      </c>
      <c r="F26" s="245" t="e">
        <f>F25/$D$6</f>
        <v>#N/A</v>
      </c>
      <c r="G26" s="245" t="e">
        <f>G25/$D$6</f>
        <v>#N/A</v>
      </c>
      <c r="H26" s="245" t="e">
        <f>H25/$D$6</f>
        <v>#N/A</v>
      </c>
      <c r="I26" s="245" t="e">
        <f>I25/$D$6</f>
        <v>#N/A</v>
      </c>
      <c r="K26" s="258" t="e">
        <f>K25/$D$7</f>
        <v>#N/A</v>
      </c>
      <c r="L26" s="258" t="e">
        <f>L25/$D$7</f>
        <v>#N/A</v>
      </c>
      <c r="M26" s="258" t="e">
        <f>M25/$D$7</f>
        <v>#N/A</v>
      </c>
      <c r="N26" s="258" t="e">
        <f>N25/$D$7</f>
        <v>#N/A</v>
      </c>
      <c r="O26" s="258" t="e">
        <f>O25/$D$7</f>
        <v>#N/A</v>
      </c>
    </row>
    <row r="27" spans="1:15" customFormat="1" ht="15" thickBot="1" x14ac:dyDescent="0.4">
      <c r="A27" s="53"/>
      <c r="B27" s="53"/>
      <c r="C27" s="53"/>
      <c r="D27" s="85"/>
      <c r="E27" s="86"/>
      <c r="F27" s="86"/>
      <c r="G27" s="86"/>
      <c r="H27" s="86"/>
      <c r="I27" s="86"/>
    </row>
    <row r="28" spans="1:15" customFormat="1" ht="14.5" x14ac:dyDescent="0.35">
      <c r="A28" s="53"/>
      <c r="B28" s="53"/>
      <c r="C28" s="53"/>
      <c r="D28" s="228" t="s">
        <v>131</v>
      </c>
      <c r="E28" s="246" t="e">
        <f>E25</f>
        <v>#N/A</v>
      </c>
      <c r="F28" s="246" t="e">
        <f>F25+E28</f>
        <v>#N/A</v>
      </c>
      <c r="G28" s="246" t="e">
        <f>G25+F28</f>
        <v>#N/A</v>
      </c>
      <c r="H28" s="246" t="e">
        <f>H25+G28</f>
        <v>#N/A</v>
      </c>
      <c r="I28" s="246" t="e">
        <f>I25+H28</f>
        <v>#N/A</v>
      </c>
    </row>
    <row r="29" spans="1:15" customFormat="1" ht="15" thickBot="1" x14ac:dyDescent="0.4">
      <c r="A29" s="53"/>
      <c r="B29" s="53"/>
      <c r="C29" s="53"/>
      <c r="D29" s="229" t="s">
        <v>132</v>
      </c>
      <c r="E29" s="245" t="e">
        <f>E28/$D$6</f>
        <v>#N/A</v>
      </c>
      <c r="F29" s="245" t="e">
        <f>F28/$D$6</f>
        <v>#N/A</v>
      </c>
      <c r="G29" s="245" t="e">
        <f>G28/$D$6</f>
        <v>#N/A</v>
      </c>
      <c r="H29" s="245" t="e">
        <f>H28/$D$6</f>
        <v>#N/A</v>
      </c>
      <c r="I29" s="245" t="e">
        <f>I28/$D$6</f>
        <v>#N/A</v>
      </c>
    </row>
    <row r="30" spans="1:15" customFormat="1" ht="14.5" x14ac:dyDescent="0.35">
      <c r="A30" s="53"/>
      <c r="B30" s="53"/>
      <c r="C30" s="53"/>
      <c r="D30" s="53"/>
      <c r="E30" s="53"/>
      <c r="F30" s="53"/>
      <c r="G30" s="53"/>
      <c r="H30" s="53"/>
      <c r="I30" s="53"/>
    </row>
    <row r="31" spans="1:15" customFormat="1" ht="14.5" x14ac:dyDescent="0.35">
      <c r="A31" s="53"/>
      <c r="B31" s="53"/>
      <c r="C31" s="53"/>
      <c r="D31" s="53"/>
      <c r="E31" s="53"/>
      <c r="F31" s="53"/>
      <c r="G31" s="53"/>
      <c r="H31" s="53"/>
      <c r="I31" s="53"/>
    </row>
    <row r="32" spans="1:15" customFormat="1" ht="14.5" x14ac:dyDescent="0.35">
      <c r="A32" s="53"/>
      <c r="B32" s="53"/>
      <c r="C32" s="53"/>
      <c r="D32" s="53"/>
      <c r="E32" s="53"/>
      <c r="F32" s="53"/>
      <c r="G32" s="53"/>
      <c r="H32" s="53"/>
      <c r="I32" s="53"/>
    </row>
    <row r="34" spans="1:9" customFormat="1" ht="14.5" x14ac:dyDescent="0.35">
      <c r="A34" s="25"/>
      <c r="B34" s="79"/>
      <c r="C34" s="79"/>
      <c r="D34" s="80"/>
      <c r="E34" s="80"/>
      <c r="F34" s="81"/>
      <c r="G34" s="81"/>
      <c r="H34" s="81"/>
      <c r="I34" s="53"/>
    </row>
    <row r="35" spans="1:9" customFormat="1" ht="14.5" x14ac:dyDescent="0.35">
      <c r="A35" s="437" t="str">
        <f>DADOS!B5</f>
        <v>PORTO SEGURO/BA</v>
      </c>
      <c r="B35" s="437"/>
      <c r="C35" s="25"/>
      <c r="D35" s="80"/>
      <c r="E35" s="444">
        <f ca="1">DADOS!B20</f>
        <v>46323</v>
      </c>
      <c r="F35" s="444"/>
      <c r="G35" s="444"/>
      <c r="H35" s="444"/>
      <c r="I35" s="53"/>
    </row>
    <row r="36" spans="1:9" customFormat="1" ht="14.5" x14ac:dyDescent="0.35">
      <c r="A36" s="446" t="s">
        <v>19</v>
      </c>
      <c r="B36" s="446"/>
      <c r="C36" s="89"/>
      <c r="D36" s="80"/>
      <c r="E36" s="446" t="s">
        <v>20</v>
      </c>
      <c r="F36" s="446"/>
      <c r="G36" s="446"/>
      <c r="H36" s="446"/>
      <c r="I36" s="53"/>
    </row>
    <row r="37" spans="1:9" customFormat="1" ht="14.5" x14ac:dyDescent="0.35">
      <c r="A37" s="25"/>
      <c r="B37" s="79"/>
      <c r="C37" s="79"/>
      <c r="D37" s="80"/>
      <c r="E37" s="80"/>
      <c r="F37" s="81"/>
      <c r="G37" s="81"/>
      <c r="H37" s="81"/>
      <c r="I37" s="53"/>
    </row>
    <row r="38" spans="1:9" customFormat="1" ht="14.5" x14ac:dyDescent="0.35">
      <c r="A38" s="25"/>
      <c r="B38" s="79"/>
      <c r="C38" s="79"/>
      <c r="D38" s="80"/>
      <c r="E38" s="80"/>
      <c r="F38" s="81"/>
      <c r="G38" s="81"/>
      <c r="H38" s="81"/>
      <c r="I38" s="53"/>
    </row>
    <row r="39" spans="1:9" customFormat="1" ht="14.5" x14ac:dyDescent="0.35">
      <c r="A39" s="25"/>
      <c r="B39" s="79"/>
      <c r="C39" s="79"/>
      <c r="D39" s="80"/>
      <c r="E39" s="80"/>
      <c r="F39" s="81"/>
      <c r="G39" s="81"/>
      <c r="H39" s="81"/>
      <c r="I39" s="53"/>
    </row>
    <row r="40" spans="1:9" customFormat="1" ht="14.5" x14ac:dyDescent="0.35">
      <c r="A40" s="25"/>
      <c r="B40" s="79"/>
      <c r="C40" s="79"/>
      <c r="D40" s="80"/>
      <c r="E40" s="80"/>
      <c r="F40" s="81"/>
      <c r="G40" s="81"/>
      <c r="H40" s="81"/>
      <c r="I40" s="53"/>
    </row>
    <row r="41" spans="1:9" customFormat="1" ht="14.5" x14ac:dyDescent="0.35">
      <c r="A41" s="25"/>
      <c r="B41" s="79"/>
      <c r="C41" s="79"/>
      <c r="D41" s="80"/>
      <c r="E41" s="80"/>
      <c r="F41" s="81"/>
      <c r="G41" s="81"/>
      <c r="H41" s="81"/>
      <c r="I41" s="53"/>
    </row>
    <row r="42" spans="1:9" customFormat="1" ht="14.5" x14ac:dyDescent="0.35">
      <c r="A42" s="25"/>
      <c r="B42" s="79"/>
      <c r="C42" s="79"/>
      <c r="D42" s="80"/>
      <c r="E42" s="80"/>
      <c r="F42" s="81"/>
      <c r="G42" s="81"/>
      <c r="H42" s="81"/>
      <c r="I42" s="53"/>
    </row>
    <row r="43" spans="1:9" customFormat="1" ht="14.5" x14ac:dyDescent="0.35">
      <c r="A43" s="439"/>
      <c r="B43" s="439"/>
      <c r="C43" s="80"/>
      <c r="D43" s="80"/>
      <c r="E43" s="80"/>
      <c r="F43" s="81"/>
      <c r="G43" s="81"/>
      <c r="H43" s="81"/>
      <c r="I43" s="53"/>
    </row>
    <row r="44" spans="1:9" customFormat="1" ht="14.5" x14ac:dyDescent="0.35">
      <c r="A44" s="499" t="s">
        <v>22</v>
      </c>
      <c r="B44" s="499"/>
      <c r="C44" s="85"/>
      <c r="D44" s="80"/>
      <c r="E44" s="80"/>
      <c r="F44" s="81"/>
      <c r="G44" s="81"/>
      <c r="H44" s="81"/>
      <c r="I44" s="53"/>
    </row>
    <row r="45" spans="1:9" customFormat="1" ht="14.5" x14ac:dyDescent="0.35">
      <c r="A45" s="59" t="s">
        <v>21</v>
      </c>
      <c r="B45" s="79" t="str">
        <f>DADOS!B16</f>
        <v>Andressa Vasconcelos Porto</v>
      </c>
      <c r="C45" s="79"/>
      <c r="D45" s="80"/>
      <c r="E45" s="80"/>
      <c r="F45" s="81"/>
      <c r="G45" s="81"/>
      <c r="H45" s="81"/>
      <c r="I45" s="53"/>
    </row>
    <row r="46" spans="1:9" customFormat="1" ht="14.5" x14ac:dyDescent="0.35">
      <c r="A46" s="59" t="s">
        <v>23</v>
      </c>
      <c r="B46" s="79" t="str">
        <f>DADOS!B17</f>
        <v>Engenheira Civil</v>
      </c>
      <c r="C46" s="79"/>
      <c r="D46" s="80"/>
      <c r="E46" s="80"/>
      <c r="F46" s="81"/>
      <c r="G46" s="81"/>
      <c r="H46" s="81"/>
      <c r="I46" s="53"/>
    </row>
    <row r="47" spans="1:9" customFormat="1" ht="14.5" x14ac:dyDescent="0.35">
      <c r="A47" s="59" t="s">
        <v>24</v>
      </c>
      <c r="B47" s="79" t="str">
        <f>DADOS!B18</f>
        <v>CREA/BA 052288016-9</v>
      </c>
      <c r="C47" s="79"/>
      <c r="D47" s="80"/>
      <c r="E47" s="80"/>
      <c r="F47" s="81"/>
      <c r="G47" s="81"/>
      <c r="H47" s="81"/>
      <c r="I47" s="53"/>
    </row>
    <row r="48" spans="1:9" customFormat="1" ht="14.5" x14ac:dyDescent="0.35">
      <c r="A48" s="25"/>
      <c r="B48" s="79"/>
      <c r="C48" s="79"/>
      <c r="D48" s="80"/>
      <c r="E48" s="80"/>
      <c r="F48" s="81"/>
      <c r="G48" s="81"/>
      <c r="H48" s="81"/>
      <c r="I48" s="53"/>
    </row>
  </sheetData>
  <mergeCells count="35">
    <mergeCell ref="B15:B16"/>
    <mergeCell ref="D15:D16"/>
    <mergeCell ref="A11:A12"/>
    <mergeCell ref="B11:B12"/>
    <mergeCell ref="D11:D12"/>
    <mergeCell ref="A13:A14"/>
    <mergeCell ref="B13:B14"/>
    <mergeCell ref="D13:D14"/>
    <mergeCell ref="A36:B36"/>
    <mergeCell ref="E36:H36"/>
    <mergeCell ref="A43:B43"/>
    <mergeCell ref="A44:B44"/>
    <mergeCell ref="A35:B35"/>
    <mergeCell ref="E35:H35"/>
    <mergeCell ref="A4:G4"/>
    <mergeCell ref="B1:D1"/>
    <mergeCell ref="E1:F1"/>
    <mergeCell ref="B2:D2"/>
    <mergeCell ref="E2:F2"/>
    <mergeCell ref="A17:A18"/>
    <mergeCell ref="B17:B18"/>
    <mergeCell ref="D17:D18"/>
    <mergeCell ref="C7:C8"/>
    <mergeCell ref="C9:C10"/>
    <mergeCell ref="C11:C12"/>
    <mergeCell ref="C13:C14"/>
    <mergeCell ref="C15:C16"/>
    <mergeCell ref="C17:C18"/>
    <mergeCell ref="A7:A8"/>
    <mergeCell ref="B7:B8"/>
    <mergeCell ref="D7:D8"/>
    <mergeCell ref="A9:A10"/>
    <mergeCell ref="B9:B10"/>
    <mergeCell ref="D9:D10"/>
    <mergeCell ref="A15:A16"/>
  </mergeCells>
  <phoneticPr fontId="57" type="noConversion"/>
  <conditionalFormatting sqref="E7:I7">
    <cfRule type="cellIs" dxfId="5" priority="11" operator="greaterThan">
      <formula>0</formula>
    </cfRule>
  </conditionalFormatting>
  <conditionalFormatting sqref="E9:I9">
    <cfRule type="cellIs" dxfId="4" priority="5" operator="greaterThan">
      <formula>0</formula>
    </cfRule>
  </conditionalFormatting>
  <conditionalFormatting sqref="E11:I11">
    <cfRule type="cellIs" dxfId="3" priority="4" operator="greaterThan">
      <formula>0</formula>
    </cfRule>
  </conditionalFormatting>
  <conditionalFormatting sqref="E13:I13">
    <cfRule type="cellIs" dxfId="2" priority="3" operator="greaterThan">
      <formula>0</formula>
    </cfRule>
  </conditionalFormatting>
  <conditionalFormatting sqref="E15:I15">
    <cfRule type="cellIs" dxfId="1" priority="2" operator="greaterThan">
      <formula>0</formula>
    </cfRule>
  </conditionalFormatting>
  <conditionalFormatting sqref="E17:I17">
    <cfRule type="cellIs" dxfId="0" priority="1" operator="greaterThan">
      <formula>0</formula>
    </cfRule>
  </conditionalFormatting>
  <printOptions horizontalCentered="1"/>
  <pageMargins left="0.59055118110236227" right="0.59055118110236227" top="1.05" bottom="0.56999999999999995" header="0.64" footer="0.17"/>
  <pageSetup paperSize="9" scale="53" fitToHeight="0" orientation="portrait" r:id="rId1"/>
  <headerFooter>
    <oddFooter>&amp;RPágina &amp;P de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L165"/>
  <sheetViews>
    <sheetView showGridLines="0" topLeftCell="A9" zoomScale="85" zoomScaleNormal="85" zoomScaleSheetLayoutView="85" workbookViewId="0">
      <selection activeCell="F12" sqref="F12"/>
    </sheetView>
  </sheetViews>
  <sheetFormatPr defaultColWidth="9.1796875" defaultRowHeight="12.5" x14ac:dyDescent="0.25"/>
  <cols>
    <col min="1" max="1" width="12.54296875" style="54" customWidth="1"/>
    <col min="2" max="2" width="45.81640625" style="54" customWidth="1"/>
    <col min="3" max="3" width="18.54296875" style="54" customWidth="1"/>
    <col min="4" max="4" width="17.453125" style="54" customWidth="1"/>
    <col min="5" max="5" width="22.81640625" style="54" customWidth="1"/>
    <col min="6" max="6" width="16.1796875" style="54" customWidth="1"/>
    <col min="7" max="8" width="16.1796875" style="1" customWidth="1"/>
    <col min="9" max="10" width="9.1796875" style="1"/>
    <col min="11" max="11" width="18.26953125" style="1" customWidth="1"/>
    <col min="12" max="16384" width="9.1796875" style="1"/>
  </cols>
  <sheetData>
    <row r="1" spans="1:12" s="3" customFormat="1" ht="14.5" x14ac:dyDescent="0.35">
      <c r="A1" s="214"/>
      <c r="B1" s="442" t="s">
        <v>149</v>
      </c>
      <c r="C1" s="442"/>
      <c r="D1" s="216" t="s">
        <v>151</v>
      </c>
      <c r="E1"/>
      <c r="F1"/>
      <c r="G1"/>
    </row>
    <row r="2" spans="1:12" customFormat="1" ht="37.15" customHeight="1" x14ac:dyDescent="0.35">
      <c r="B2" s="441" t="str">
        <f>DADOS!B8</f>
        <v>Construção de Centro de Atenção Psicossocial Tipo I, no Município de PORTO SEGURO/BA</v>
      </c>
      <c r="C2" s="441"/>
      <c r="D2" s="217">
        <f>DADOS!B10</f>
        <v>0.20810000000000001</v>
      </c>
    </row>
    <row r="3" spans="1:12" s="3" customFormat="1" ht="14.5" x14ac:dyDescent="0.35">
      <c r="A3"/>
      <c r="B3"/>
      <c r="C3"/>
      <c r="D3"/>
      <c r="E3"/>
      <c r="F3"/>
      <c r="G3"/>
    </row>
    <row r="4" spans="1:12" customFormat="1" ht="19.5" customHeight="1" x14ac:dyDescent="0.35"/>
    <row r="5" spans="1:12" customFormat="1" ht="10.5" customHeight="1" x14ac:dyDescent="0.35">
      <c r="A5" s="25"/>
      <c r="B5" s="25"/>
      <c r="C5" s="45"/>
      <c r="D5" s="45"/>
      <c r="E5" s="45"/>
      <c r="F5" s="45"/>
      <c r="G5" s="12"/>
    </row>
    <row r="6" spans="1:12" customFormat="1" ht="19.5" customHeight="1" x14ac:dyDescent="0.35">
      <c r="A6" s="445" t="s">
        <v>123</v>
      </c>
      <c r="B6" s="445"/>
      <c r="C6" s="445"/>
      <c r="D6" s="445"/>
      <c r="E6" s="445"/>
      <c r="F6" s="445"/>
      <c r="G6" s="12"/>
    </row>
    <row r="7" spans="1:12" customFormat="1" ht="10.5" customHeight="1" x14ac:dyDescent="0.35">
      <c r="A7" s="54"/>
      <c r="B7" s="84"/>
      <c r="C7" s="54"/>
      <c r="D7" s="54"/>
      <c r="E7" s="54"/>
      <c r="F7" s="54"/>
      <c r="G7" s="1"/>
    </row>
    <row r="8" spans="1:12" customFormat="1" ht="37.15" customHeight="1" x14ac:dyDescent="0.35">
      <c r="A8" s="25"/>
      <c r="B8" s="519" t="s">
        <v>2582</v>
      </c>
      <c r="C8" s="519"/>
      <c r="D8" s="519"/>
      <c r="E8" s="519"/>
      <c r="F8" s="81"/>
      <c r="G8" s="10"/>
      <c r="H8" s="10"/>
      <c r="I8" s="10"/>
      <c r="J8" s="10"/>
      <c r="K8" s="10"/>
      <c r="L8" s="10"/>
    </row>
    <row r="9" spans="1:12" customFormat="1" ht="22.9" customHeight="1" x14ac:dyDescent="0.35">
      <c r="A9" s="53"/>
      <c r="B9" s="226" t="s">
        <v>118</v>
      </c>
      <c r="C9" s="226" t="s">
        <v>119</v>
      </c>
      <c r="D9" s="226" t="s">
        <v>120</v>
      </c>
      <c r="E9" s="226" t="s">
        <v>121</v>
      </c>
      <c r="F9" s="54"/>
      <c r="G9" s="1"/>
    </row>
    <row r="10" spans="1:12" s="53" customFormat="1" ht="21" customHeight="1" x14ac:dyDescent="0.35">
      <c r="B10" s="64" t="s">
        <v>2586</v>
      </c>
      <c r="C10" s="520">
        <v>12615</v>
      </c>
      <c r="D10" s="520">
        <v>0</v>
      </c>
      <c r="E10" s="520">
        <f>C10+D10</f>
        <v>12615</v>
      </c>
      <c r="F10" s="54"/>
      <c r="G10" s="54"/>
    </row>
    <row r="11" spans="1:12" s="53" customFormat="1" ht="21" customHeight="1" x14ac:dyDescent="0.35">
      <c r="B11" s="68" t="s">
        <v>2583</v>
      </c>
      <c r="C11" s="520"/>
      <c r="D11" s="520"/>
      <c r="E11" s="520"/>
      <c r="F11" s="54"/>
      <c r="G11" s="54"/>
    </row>
    <row r="12" spans="1:12" s="53" customFormat="1" ht="21" customHeight="1" x14ac:dyDescent="0.35">
      <c r="B12" s="522" t="s">
        <v>2584</v>
      </c>
      <c r="C12" s="523"/>
      <c r="D12" s="523"/>
      <c r="E12" s="524"/>
      <c r="F12" s="54"/>
      <c r="G12" s="54"/>
    </row>
    <row r="13" spans="1:12" s="53" customFormat="1" ht="21" customHeight="1" x14ac:dyDescent="0.35">
      <c r="B13" s="64" t="s">
        <v>2585</v>
      </c>
      <c r="C13" s="520">
        <v>12959.8</v>
      </c>
      <c r="D13" s="520">
        <v>247.1</v>
      </c>
      <c r="E13" s="520">
        <f>C13+D13</f>
        <v>13206.9</v>
      </c>
      <c r="F13" s="54"/>
      <c r="G13" s="54"/>
    </row>
    <row r="14" spans="1:12" s="53" customFormat="1" ht="21" customHeight="1" x14ac:dyDescent="0.35">
      <c r="B14" s="68" t="s">
        <v>2587</v>
      </c>
      <c r="C14" s="520"/>
      <c r="D14" s="520"/>
      <c r="E14" s="520"/>
      <c r="F14" s="54"/>
      <c r="G14" s="54"/>
    </row>
    <row r="15" spans="1:12" s="53" customFormat="1" ht="21" customHeight="1" x14ac:dyDescent="0.35">
      <c r="B15" s="522" t="s">
        <v>2588</v>
      </c>
      <c r="C15" s="523"/>
      <c r="D15" s="523"/>
      <c r="E15" s="524"/>
      <c r="F15" s="54"/>
      <c r="G15" s="54"/>
    </row>
    <row r="16" spans="1:12" s="53" customFormat="1" ht="21" customHeight="1" x14ac:dyDescent="0.35">
      <c r="B16" s="64" t="s">
        <v>2589</v>
      </c>
      <c r="C16" s="520">
        <v>13422.07</v>
      </c>
      <c r="D16" s="520">
        <v>708.6</v>
      </c>
      <c r="E16" s="520">
        <f>C16+D16</f>
        <v>14130.67</v>
      </c>
      <c r="F16" s="54"/>
      <c r="G16" s="54"/>
    </row>
    <row r="17" spans="2:7" s="53" customFormat="1" ht="21" customHeight="1" x14ac:dyDescent="0.35">
      <c r="B17" s="69" t="s">
        <v>2590</v>
      </c>
      <c r="C17" s="520"/>
      <c r="D17" s="520"/>
      <c r="E17" s="520"/>
      <c r="F17" s="54"/>
      <c r="G17" s="54"/>
    </row>
    <row r="18" spans="2:7" s="53" customFormat="1" ht="21" customHeight="1" x14ac:dyDescent="0.35">
      <c r="B18" s="525" t="s">
        <v>2591</v>
      </c>
      <c r="C18" s="526"/>
      <c r="D18" s="526"/>
      <c r="E18" s="527"/>
      <c r="F18" s="54"/>
      <c r="G18" s="54"/>
    </row>
    <row r="19" spans="2:7" s="53" customFormat="1" ht="27.65" customHeight="1" x14ac:dyDescent="0.35">
      <c r="B19" s="521" t="s">
        <v>122</v>
      </c>
      <c r="C19" s="521"/>
      <c r="D19" s="521"/>
      <c r="E19" s="70">
        <f>MEDIAN(E10,E13,E16)</f>
        <v>13206.9</v>
      </c>
    </row>
    <row r="20" spans="2:7" s="53" customFormat="1" ht="27.65" customHeight="1" x14ac:dyDescent="0.35">
      <c r="B20" s="531" t="s">
        <v>2593</v>
      </c>
      <c r="C20" s="531"/>
      <c r="D20" s="531"/>
      <c r="E20" s="531"/>
    </row>
    <row r="21" spans="2:7" s="53" customFormat="1" ht="27.65" customHeight="1" x14ac:dyDescent="0.35">
      <c r="B21" s="519" t="s">
        <v>2592</v>
      </c>
      <c r="C21" s="519"/>
      <c r="D21" s="519"/>
      <c r="E21" s="519"/>
    </row>
    <row r="22" spans="2:7" s="53" customFormat="1" ht="27.65" customHeight="1" x14ac:dyDescent="0.35">
      <c r="B22" s="226" t="s">
        <v>118</v>
      </c>
      <c r="C22" s="226" t="s">
        <v>119</v>
      </c>
      <c r="D22" s="226" t="s">
        <v>120</v>
      </c>
      <c r="E22" s="226" t="s">
        <v>121</v>
      </c>
    </row>
    <row r="23" spans="2:7" s="53" customFormat="1" ht="27.65" customHeight="1" x14ac:dyDescent="0.35">
      <c r="B23" s="64" t="s">
        <v>2594</v>
      </c>
      <c r="C23" s="520">
        <v>2842.6</v>
      </c>
      <c r="D23" s="520">
        <v>0</v>
      </c>
      <c r="E23" s="520">
        <f>C23+D23</f>
        <v>2842.6</v>
      </c>
    </row>
    <row r="24" spans="2:7" s="53" customFormat="1" ht="27.65" customHeight="1" x14ac:dyDescent="0.35">
      <c r="B24" s="68" t="s">
        <v>2595</v>
      </c>
      <c r="C24" s="520"/>
      <c r="D24" s="520"/>
      <c r="E24" s="520"/>
    </row>
    <row r="25" spans="2:7" s="53" customFormat="1" ht="27.65" customHeight="1" x14ac:dyDescent="0.35">
      <c r="B25" s="522" t="s">
        <v>2596</v>
      </c>
      <c r="C25" s="523"/>
      <c r="D25" s="523"/>
      <c r="E25" s="524"/>
    </row>
    <row r="26" spans="2:7" s="53" customFormat="1" ht="27.65" customHeight="1" x14ac:dyDescent="0.35">
      <c r="B26" s="64" t="s">
        <v>2585</v>
      </c>
      <c r="C26" s="520">
        <v>4245.2</v>
      </c>
      <c r="D26" s="520">
        <v>115.7</v>
      </c>
      <c r="E26" s="520">
        <f>C26+D26</f>
        <v>4360.8999999999996</v>
      </c>
    </row>
    <row r="27" spans="2:7" s="53" customFormat="1" ht="27.65" customHeight="1" x14ac:dyDescent="0.35">
      <c r="B27" s="68" t="s">
        <v>2587</v>
      </c>
      <c r="C27" s="520"/>
      <c r="D27" s="520"/>
      <c r="E27" s="520"/>
    </row>
    <row r="28" spans="2:7" s="53" customFormat="1" ht="27.65" customHeight="1" x14ac:dyDescent="0.35">
      <c r="B28" s="522" t="s">
        <v>2597</v>
      </c>
      <c r="C28" s="523"/>
      <c r="D28" s="523"/>
      <c r="E28" s="524"/>
    </row>
    <row r="29" spans="2:7" s="53" customFormat="1" ht="27.65" customHeight="1" x14ac:dyDescent="0.35">
      <c r="B29" s="64" t="s">
        <v>2586</v>
      </c>
      <c r="C29" s="520">
        <v>3970</v>
      </c>
      <c r="D29" s="520">
        <v>117.75</v>
      </c>
      <c r="E29" s="520">
        <f>C29+D29</f>
        <v>4087.75</v>
      </c>
    </row>
    <row r="30" spans="2:7" s="53" customFormat="1" ht="27.65" customHeight="1" x14ac:dyDescent="0.35">
      <c r="B30" s="68" t="s">
        <v>2583</v>
      </c>
      <c r="C30" s="520"/>
      <c r="D30" s="520"/>
      <c r="E30" s="520"/>
    </row>
    <row r="31" spans="2:7" s="53" customFormat="1" ht="27.65" customHeight="1" x14ac:dyDescent="0.35">
      <c r="B31" s="525" t="s">
        <v>2598</v>
      </c>
      <c r="C31" s="526"/>
      <c r="D31" s="526"/>
      <c r="E31" s="527"/>
    </row>
    <row r="32" spans="2:7" s="53" customFormat="1" ht="27.65" customHeight="1" x14ac:dyDescent="0.35">
      <c r="B32" s="521" t="s">
        <v>122</v>
      </c>
      <c r="C32" s="521"/>
      <c r="D32" s="521"/>
      <c r="E32" s="70">
        <f>MEDIAN(E23,E26,E29)</f>
        <v>4087.75</v>
      </c>
    </row>
    <row r="33" spans="2:5" s="53" customFormat="1" ht="27.65" customHeight="1" x14ac:dyDescent="0.35">
      <c r="B33" s="531" t="s">
        <v>2593</v>
      </c>
      <c r="C33" s="531"/>
      <c r="D33" s="531"/>
      <c r="E33" s="531"/>
    </row>
    <row r="34" spans="2:5" s="53" customFormat="1" ht="27.65" customHeight="1" x14ac:dyDescent="0.35">
      <c r="B34" s="519" t="s">
        <v>2599</v>
      </c>
      <c r="C34" s="519"/>
      <c r="D34" s="519"/>
      <c r="E34" s="519"/>
    </row>
    <row r="35" spans="2:5" s="53" customFormat="1" ht="27.65" customHeight="1" x14ac:dyDescent="0.35">
      <c r="B35" s="226" t="s">
        <v>118</v>
      </c>
      <c r="C35" s="226" t="s">
        <v>119</v>
      </c>
      <c r="D35" s="226" t="s">
        <v>120</v>
      </c>
      <c r="E35" s="226" t="s">
        <v>121</v>
      </c>
    </row>
    <row r="36" spans="2:5" s="53" customFormat="1" ht="27.65" customHeight="1" x14ac:dyDescent="0.35">
      <c r="B36" s="64" t="s">
        <v>2642</v>
      </c>
      <c r="C36" s="520">
        <v>44617</v>
      </c>
      <c r="D36" s="520">
        <v>13600</v>
      </c>
      <c r="E36" s="520">
        <f>C36+D36</f>
        <v>58217</v>
      </c>
    </row>
    <row r="37" spans="2:5" s="53" customFormat="1" ht="27.65" customHeight="1" x14ac:dyDescent="0.35">
      <c r="B37" s="68" t="s">
        <v>2647</v>
      </c>
      <c r="C37" s="520"/>
      <c r="D37" s="520"/>
      <c r="E37" s="520"/>
    </row>
    <row r="38" spans="2:5" s="53" customFormat="1" ht="27.65" customHeight="1" x14ac:dyDescent="0.35">
      <c r="B38" s="528" t="s">
        <v>2643</v>
      </c>
      <c r="C38" s="529"/>
      <c r="D38" s="529"/>
      <c r="E38" s="530"/>
    </row>
    <row r="39" spans="2:5" s="53" customFormat="1" ht="27.65" customHeight="1" x14ac:dyDescent="0.35">
      <c r="B39" s="64" t="s">
        <v>2645</v>
      </c>
      <c r="C39" s="520">
        <v>35723</v>
      </c>
      <c r="D39" s="520">
        <v>2470</v>
      </c>
      <c r="E39" s="520">
        <f>C39+D39</f>
        <v>38193</v>
      </c>
    </row>
    <row r="40" spans="2:5" s="53" customFormat="1" ht="27.65" customHeight="1" x14ac:dyDescent="0.35">
      <c r="B40" s="68" t="s">
        <v>2646</v>
      </c>
      <c r="C40" s="520"/>
      <c r="D40" s="520"/>
      <c r="E40" s="520"/>
    </row>
    <row r="41" spans="2:5" s="53" customFormat="1" ht="27.65" customHeight="1" x14ac:dyDescent="0.35">
      <c r="B41" s="528" t="s">
        <v>2643</v>
      </c>
      <c r="C41" s="529"/>
      <c r="D41" s="529"/>
      <c r="E41" s="530"/>
    </row>
    <row r="42" spans="2:5" s="53" customFormat="1" ht="27.65" customHeight="1" x14ac:dyDescent="0.35">
      <c r="B42" s="64" t="s">
        <v>2644</v>
      </c>
      <c r="C42" s="520">
        <v>57723</v>
      </c>
      <c r="D42" s="520">
        <v>0</v>
      </c>
      <c r="E42" s="520">
        <f>C42+D42</f>
        <v>57723</v>
      </c>
    </row>
    <row r="43" spans="2:5" s="53" customFormat="1" ht="27.65" customHeight="1" x14ac:dyDescent="0.35">
      <c r="B43" s="69" t="s">
        <v>2648</v>
      </c>
      <c r="C43" s="520"/>
      <c r="D43" s="520"/>
      <c r="E43" s="520"/>
    </row>
    <row r="44" spans="2:5" s="53" customFormat="1" ht="27.65" customHeight="1" x14ac:dyDescent="0.35">
      <c r="B44" s="528" t="s">
        <v>2643</v>
      </c>
      <c r="C44" s="529"/>
      <c r="D44" s="529"/>
      <c r="E44" s="530"/>
    </row>
    <row r="45" spans="2:5" s="53" customFormat="1" ht="27.65" customHeight="1" x14ac:dyDescent="0.35">
      <c r="B45" s="521" t="s">
        <v>122</v>
      </c>
      <c r="C45" s="521"/>
      <c r="D45" s="521"/>
      <c r="E45" s="70">
        <f>MEDIAN(E36,E39,E42)</f>
        <v>57723</v>
      </c>
    </row>
    <row r="46" spans="2:5" s="53" customFormat="1" ht="27.65" customHeight="1" x14ac:dyDescent="0.35">
      <c r="B46" s="531" t="s">
        <v>2593</v>
      </c>
      <c r="C46" s="531"/>
      <c r="D46" s="531"/>
      <c r="E46" s="531"/>
    </row>
    <row r="47" spans="2:5" s="53" customFormat="1" ht="27.65" customHeight="1" x14ac:dyDescent="0.35">
      <c r="B47" s="519" t="s">
        <v>2600</v>
      </c>
      <c r="C47" s="519"/>
      <c r="D47" s="519"/>
      <c r="E47" s="519"/>
    </row>
    <row r="48" spans="2:5" s="53" customFormat="1" ht="27.65" customHeight="1" x14ac:dyDescent="0.35">
      <c r="B48" s="226" t="s">
        <v>118</v>
      </c>
      <c r="C48" s="226" t="s">
        <v>119</v>
      </c>
      <c r="D48" s="226" t="s">
        <v>120</v>
      </c>
      <c r="E48" s="226" t="s">
        <v>121</v>
      </c>
    </row>
    <row r="49" spans="2:5" s="53" customFormat="1" ht="27.65" customHeight="1" x14ac:dyDescent="0.35">
      <c r="B49" s="339" t="s">
        <v>2651</v>
      </c>
      <c r="C49" s="520">
        <v>1084.27</v>
      </c>
      <c r="D49" s="520">
        <v>0</v>
      </c>
      <c r="E49" s="520">
        <f>C49+D49</f>
        <v>1084.27</v>
      </c>
    </row>
    <row r="50" spans="2:5" s="53" customFormat="1" ht="27.65" customHeight="1" x14ac:dyDescent="0.35">
      <c r="B50" s="68" t="s">
        <v>2652</v>
      </c>
      <c r="C50" s="520"/>
      <c r="D50" s="520"/>
      <c r="E50" s="520"/>
    </row>
    <row r="51" spans="2:5" s="53" customFormat="1" ht="27.65" customHeight="1" x14ac:dyDescent="0.35">
      <c r="B51" s="528" t="s">
        <v>2643</v>
      </c>
      <c r="C51" s="529"/>
      <c r="D51" s="529"/>
      <c r="E51" s="530"/>
    </row>
    <row r="52" spans="2:5" s="53" customFormat="1" ht="27.65" customHeight="1" x14ac:dyDescent="0.35">
      <c r="B52" s="64" t="s">
        <v>2653</v>
      </c>
      <c r="C52" s="520">
        <v>1076.07</v>
      </c>
      <c r="D52" s="520">
        <v>0</v>
      </c>
      <c r="E52" s="520">
        <f>C52+D52</f>
        <v>1076.07</v>
      </c>
    </row>
    <row r="53" spans="2:5" s="53" customFormat="1" ht="27.65" customHeight="1" x14ac:dyDescent="0.35">
      <c r="B53" s="68" t="s">
        <v>2654</v>
      </c>
      <c r="C53" s="520"/>
      <c r="D53" s="520"/>
      <c r="E53" s="520"/>
    </row>
    <row r="54" spans="2:5" s="53" customFormat="1" ht="27.65" customHeight="1" x14ac:dyDescent="0.35">
      <c r="B54" s="528" t="s">
        <v>2643</v>
      </c>
      <c r="C54" s="529"/>
      <c r="D54" s="529"/>
      <c r="E54" s="530"/>
    </row>
    <row r="55" spans="2:5" s="53" customFormat="1" ht="27.65" customHeight="1" x14ac:dyDescent="0.35">
      <c r="B55" s="64" t="s">
        <v>2655</v>
      </c>
      <c r="C55" s="520">
        <v>1271.3699999999999</v>
      </c>
      <c r="D55" s="520">
        <v>0</v>
      </c>
      <c r="E55" s="520">
        <f>C55+D55</f>
        <v>1271.3699999999999</v>
      </c>
    </row>
    <row r="56" spans="2:5" s="53" customFormat="1" ht="27.65" customHeight="1" x14ac:dyDescent="0.35">
      <c r="B56" s="69" t="s">
        <v>125</v>
      </c>
      <c r="C56" s="520"/>
      <c r="D56" s="520"/>
      <c r="E56" s="520"/>
    </row>
    <row r="57" spans="2:5" s="53" customFormat="1" ht="27.65" customHeight="1" x14ac:dyDescent="0.35">
      <c r="B57" s="528" t="s">
        <v>2643</v>
      </c>
      <c r="C57" s="529"/>
      <c r="D57" s="529"/>
      <c r="E57" s="530"/>
    </row>
    <row r="58" spans="2:5" s="53" customFormat="1" ht="27.65" customHeight="1" x14ac:dyDescent="0.35">
      <c r="B58" s="521" t="s">
        <v>122</v>
      </c>
      <c r="C58" s="521"/>
      <c r="D58" s="521"/>
      <c r="E58" s="70">
        <f>MEDIAN(E49,E52,E55)</f>
        <v>1084.27</v>
      </c>
    </row>
    <row r="59" spans="2:5" s="53" customFormat="1" ht="27.65" customHeight="1" x14ac:dyDescent="0.35">
      <c r="B59" s="531" t="s">
        <v>3123</v>
      </c>
      <c r="C59" s="531"/>
      <c r="D59" s="531"/>
      <c r="E59" s="531"/>
    </row>
    <row r="60" spans="2:5" s="53" customFormat="1" ht="27.65" customHeight="1" x14ac:dyDescent="0.35">
      <c r="B60" s="519" t="s">
        <v>2631</v>
      </c>
      <c r="C60" s="519"/>
      <c r="D60" s="519"/>
      <c r="E60" s="519"/>
    </row>
    <row r="61" spans="2:5" s="53" customFormat="1" ht="27.65" customHeight="1" x14ac:dyDescent="0.35">
      <c r="B61" s="226" t="s">
        <v>118</v>
      </c>
      <c r="C61" s="226" t="s">
        <v>119</v>
      </c>
      <c r="D61" s="226" t="s">
        <v>120</v>
      </c>
      <c r="E61" s="226" t="s">
        <v>121</v>
      </c>
    </row>
    <row r="62" spans="2:5" s="53" customFormat="1" ht="27.65" customHeight="1" x14ac:dyDescent="0.35">
      <c r="B62" s="64" t="s">
        <v>2617</v>
      </c>
      <c r="C62" s="520">
        <v>2789.99</v>
      </c>
      <c r="D62" s="520">
        <v>266.33</v>
      </c>
      <c r="E62" s="520">
        <f>C62+D62</f>
        <v>3056.3199999999997</v>
      </c>
    </row>
    <row r="63" spans="2:5" s="53" customFormat="1" ht="27.65" customHeight="1" x14ac:dyDescent="0.35">
      <c r="B63" s="68" t="s">
        <v>2616</v>
      </c>
      <c r="C63" s="520"/>
      <c r="D63" s="520"/>
      <c r="E63" s="520"/>
    </row>
    <row r="64" spans="2:5" s="53" customFormat="1" ht="27.65" customHeight="1" x14ac:dyDescent="0.35">
      <c r="B64" s="522" t="s">
        <v>2633</v>
      </c>
      <c r="C64" s="523"/>
      <c r="D64" s="523"/>
      <c r="E64" s="524"/>
    </row>
    <row r="65" spans="2:8" s="53" customFormat="1" ht="27.65" customHeight="1" x14ac:dyDescent="0.35">
      <c r="B65" s="339" t="s">
        <v>2635</v>
      </c>
      <c r="C65" s="520">
        <v>3650</v>
      </c>
      <c r="D65" s="520">
        <v>0</v>
      </c>
      <c r="E65" s="520">
        <f>C65+D65</f>
        <v>3650</v>
      </c>
    </row>
    <row r="66" spans="2:8" s="53" customFormat="1" ht="27.65" customHeight="1" x14ac:dyDescent="0.35">
      <c r="B66" s="68" t="s">
        <v>2634</v>
      </c>
      <c r="C66" s="520"/>
      <c r="D66" s="520"/>
      <c r="E66" s="520"/>
      <c r="H66" s="338"/>
    </row>
    <row r="67" spans="2:8" s="53" customFormat="1" ht="27.65" customHeight="1" x14ac:dyDescent="0.35">
      <c r="B67" s="522" t="s">
        <v>2632</v>
      </c>
      <c r="C67" s="523"/>
      <c r="D67" s="523"/>
      <c r="E67" s="524"/>
    </row>
    <row r="68" spans="2:8" s="53" customFormat="1" ht="27.65" customHeight="1" x14ac:dyDescent="0.35">
      <c r="B68" s="64" t="s">
        <v>2622</v>
      </c>
      <c r="C68" s="520">
        <v>4438</v>
      </c>
      <c r="D68" s="520">
        <v>222.04</v>
      </c>
      <c r="E68" s="520">
        <f>C68+D68</f>
        <v>4660.04</v>
      </c>
    </row>
    <row r="69" spans="2:8" s="53" customFormat="1" ht="27.65" customHeight="1" x14ac:dyDescent="0.35">
      <c r="B69" s="68" t="s">
        <v>2623</v>
      </c>
      <c r="C69" s="520"/>
      <c r="D69" s="520"/>
      <c r="E69" s="520"/>
    </row>
    <row r="70" spans="2:8" s="53" customFormat="1" ht="27.65" customHeight="1" x14ac:dyDescent="0.35">
      <c r="B70" s="525" t="s">
        <v>2636</v>
      </c>
      <c r="C70" s="526"/>
      <c r="D70" s="526"/>
      <c r="E70" s="527"/>
    </row>
    <row r="71" spans="2:8" s="53" customFormat="1" ht="27.65" customHeight="1" x14ac:dyDescent="0.35">
      <c r="B71" s="521" t="s">
        <v>122</v>
      </c>
      <c r="C71" s="521"/>
      <c r="D71" s="521"/>
      <c r="E71" s="70">
        <f>MEDIAN(E62,E65,E68)</f>
        <v>3650</v>
      </c>
    </row>
    <row r="72" spans="2:8" s="53" customFormat="1" ht="27.65" customHeight="1" x14ac:dyDescent="0.35">
      <c r="B72" s="531" t="s">
        <v>2593</v>
      </c>
      <c r="C72" s="531"/>
      <c r="D72" s="531"/>
      <c r="E72" s="531"/>
    </row>
    <row r="73" spans="2:8" s="53" customFormat="1" ht="27.65" customHeight="1" x14ac:dyDescent="0.35">
      <c r="B73" s="519" t="s">
        <v>2601</v>
      </c>
      <c r="C73" s="519"/>
      <c r="D73" s="519"/>
      <c r="E73" s="519"/>
    </row>
    <row r="74" spans="2:8" s="53" customFormat="1" ht="27.65" customHeight="1" x14ac:dyDescent="0.35">
      <c r="B74" s="226" t="s">
        <v>118</v>
      </c>
      <c r="C74" s="226" t="s">
        <v>119</v>
      </c>
      <c r="D74" s="226" t="s">
        <v>120</v>
      </c>
      <c r="E74" s="226" t="s">
        <v>121</v>
      </c>
    </row>
    <row r="75" spans="2:8" s="53" customFormat="1" ht="27.65" customHeight="1" x14ac:dyDescent="0.35">
      <c r="B75" s="64" t="s">
        <v>2617</v>
      </c>
      <c r="C75" s="520">
        <v>7190</v>
      </c>
      <c r="D75" s="520">
        <v>1254.99</v>
      </c>
      <c r="E75" s="520">
        <f>C75+D75</f>
        <v>8444.99</v>
      </c>
    </row>
    <row r="76" spans="2:8" s="53" customFormat="1" ht="27.65" customHeight="1" x14ac:dyDescent="0.35">
      <c r="B76" s="68" t="s">
        <v>2616</v>
      </c>
      <c r="C76" s="520"/>
      <c r="D76" s="520"/>
      <c r="E76" s="520"/>
    </row>
    <row r="77" spans="2:8" s="53" customFormat="1" ht="27.65" customHeight="1" x14ac:dyDescent="0.35">
      <c r="B77" s="532" t="s">
        <v>2626</v>
      </c>
      <c r="C77" s="533"/>
      <c r="D77" s="533"/>
      <c r="E77" s="534"/>
    </row>
    <row r="78" spans="2:8" s="53" customFormat="1" ht="27.65" customHeight="1" x14ac:dyDescent="0.35">
      <c r="B78" s="64" t="s">
        <v>2606</v>
      </c>
      <c r="C78" s="520">
        <v>6265.51</v>
      </c>
      <c r="D78" s="520">
        <v>0</v>
      </c>
      <c r="E78" s="520">
        <f>C78+D78</f>
        <v>6265.51</v>
      </c>
    </row>
    <row r="79" spans="2:8" s="53" customFormat="1" ht="27.65" customHeight="1" x14ac:dyDescent="0.35">
      <c r="B79" s="69" t="s">
        <v>2607</v>
      </c>
      <c r="C79" s="520"/>
      <c r="D79" s="520"/>
      <c r="E79" s="520"/>
    </row>
    <row r="80" spans="2:8" s="53" customFormat="1" ht="27.65" customHeight="1" x14ac:dyDescent="0.35">
      <c r="B80" s="532" t="s">
        <v>2627</v>
      </c>
      <c r="C80" s="533"/>
      <c r="D80" s="533"/>
      <c r="E80" s="534"/>
    </row>
    <row r="81" spans="2:5" s="53" customFormat="1" ht="27.65" customHeight="1" x14ac:dyDescent="0.35">
      <c r="B81" s="64" t="s">
        <v>2622</v>
      </c>
      <c r="C81" s="520">
        <v>5957</v>
      </c>
      <c r="D81" s="520">
        <v>346.49</v>
      </c>
      <c r="E81" s="520">
        <f>C81+D81</f>
        <v>6303.49</v>
      </c>
    </row>
    <row r="82" spans="2:5" s="53" customFormat="1" ht="27.65" customHeight="1" x14ac:dyDescent="0.35">
      <c r="B82" s="68" t="s">
        <v>2623</v>
      </c>
      <c r="C82" s="520"/>
      <c r="D82" s="520"/>
      <c r="E82" s="520"/>
    </row>
    <row r="83" spans="2:5" s="53" customFormat="1" ht="27.65" customHeight="1" x14ac:dyDescent="0.35">
      <c r="B83" s="535" t="s">
        <v>2628</v>
      </c>
      <c r="C83" s="536"/>
      <c r="D83" s="536"/>
      <c r="E83" s="537"/>
    </row>
    <row r="84" spans="2:5" s="53" customFormat="1" ht="27.65" customHeight="1" x14ac:dyDescent="0.35">
      <c r="B84" s="538" t="s">
        <v>122</v>
      </c>
      <c r="C84" s="539"/>
      <c r="D84" s="540"/>
      <c r="E84" s="70">
        <f>MEDIAN(E75,E78,E81)</f>
        <v>6303.49</v>
      </c>
    </row>
    <row r="85" spans="2:5" s="53" customFormat="1" ht="27.65" customHeight="1" x14ac:dyDescent="0.35">
      <c r="B85" s="531" t="s">
        <v>2593</v>
      </c>
      <c r="C85" s="531"/>
      <c r="D85" s="531"/>
      <c r="E85" s="531"/>
    </row>
    <row r="86" spans="2:5" s="53" customFormat="1" ht="27.65" customHeight="1" x14ac:dyDescent="0.35">
      <c r="B86" s="519" t="s">
        <v>2602</v>
      </c>
      <c r="C86" s="519"/>
      <c r="D86" s="519"/>
      <c r="E86" s="519"/>
    </row>
    <row r="87" spans="2:5" s="53" customFormat="1" ht="27.65" customHeight="1" x14ac:dyDescent="0.35">
      <c r="B87" s="226" t="s">
        <v>118</v>
      </c>
      <c r="C87" s="226" t="s">
        <v>119</v>
      </c>
      <c r="D87" s="226" t="s">
        <v>120</v>
      </c>
      <c r="E87" s="226" t="s">
        <v>121</v>
      </c>
    </row>
    <row r="88" spans="2:5" s="53" customFormat="1" ht="27.65" customHeight="1" x14ac:dyDescent="0.35">
      <c r="B88" s="64" t="s">
        <v>2603</v>
      </c>
      <c r="C88" s="520">
        <v>4520</v>
      </c>
      <c r="D88" s="520">
        <v>0</v>
      </c>
      <c r="E88" s="520">
        <f>C88+D88</f>
        <v>4520</v>
      </c>
    </row>
    <row r="89" spans="2:5" s="53" customFormat="1" ht="27.65" customHeight="1" x14ac:dyDescent="0.35">
      <c r="B89" s="68" t="s">
        <v>2604</v>
      </c>
      <c r="C89" s="520"/>
      <c r="D89" s="520"/>
      <c r="E89" s="520"/>
    </row>
    <row r="90" spans="2:5" s="53" customFormat="1" ht="27.65" customHeight="1" x14ac:dyDescent="0.35">
      <c r="B90" s="522" t="s">
        <v>2605</v>
      </c>
      <c r="C90" s="523"/>
      <c r="D90" s="523"/>
      <c r="E90" s="524"/>
    </row>
    <row r="91" spans="2:5" s="53" customFormat="1" ht="27.65" customHeight="1" x14ac:dyDescent="0.35">
      <c r="B91" s="64" t="s">
        <v>2606</v>
      </c>
      <c r="C91" s="520">
        <v>5359.78</v>
      </c>
      <c r="D91" s="520">
        <v>242.21</v>
      </c>
      <c r="E91" s="520">
        <f>C91+D91</f>
        <v>5601.99</v>
      </c>
    </row>
    <row r="92" spans="2:5" s="53" customFormat="1" ht="27.65" customHeight="1" x14ac:dyDescent="0.35">
      <c r="B92" s="68" t="s">
        <v>2607</v>
      </c>
      <c r="C92" s="520"/>
      <c r="D92" s="520"/>
      <c r="E92" s="520"/>
    </row>
    <row r="93" spans="2:5" s="53" customFormat="1" ht="27.65" customHeight="1" x14ac:dyDescent="0.35">
      <c r="B93" s="522" t="s">
        <v>2608</v>
      </c>
      <c r="C93" s="523"/>
      <c r="D93" s="523"/>
      <c r="E93" s="524"/>
    </row>
    <row r="94" spans="2:5" s="53" customFormat="1" ht="27.65" customHeight="1" x14ac:dyDescent="0.35">
      <c r="B94" s="64" t="s">
        <v>2609</v>
      </c>
      <c r="C94" s="520">
        <v>3234.28</v>
      </c>
      <c r="D94" s="520">
        <v>683.49</v>
      </c>
      <c r="E94" s="520">
        <f>C94+D94</f>
        <v>3917.7700000000004</v>
      </c>
    </row>
    <row r="95" spans="2:5" s="53" customFormat="1" ht="27.65" customHeight="1" x14ac:dyDescent="0.35">
      <c r="B95" s="69" t="s">
        <v>2610</v>
      </c>
      <c r="C95" s="520"/>
      <c r="D95" s="520"/>
      <c r="E95" s="520"/>
    </row>
    <row r="96" spans="2:5" s="53" customFormat="1" ht="27.65" customHeight="1" x14ac:dyDescent="0.35">
      <c r="B96" s="525" t="s">
        <v>2611</v>
      </c>
      <c r="C96" s="526"/>
      <c r="D96" s="526"/>
      <c r="E96" s="527"/>
    </row>
    <row r="97" spans="2:5" s="53" customFormat="1" ht="27.65" customHeight="1" x14ac:dyDescent="0.35">
      <c r="B97" s="521" t="s">
        <v>122</v>
      </c>
      <c r="C97" s="521"/>
      <c r="D97" s="521"/>
      <c r="E97" s="70">
        <f>MEDIAN(E88,E91,E94)</f>
        <v>4520</v>
      </c>
    </row>
    <row r="98" spans="2:5" s="53" customFormat="1" ht="27.65" customHeight="1" x14ac:dyDescent="0.35">
      <c r="B98" s="531" t="s">
        <v>2593</v>
      </c>
      <c r="C98" s="531"/>
      <c r="D98" s="531"/>
      <c r="E98" s="531"/>
    </row>
    <row r="99" spans="2:5" s="53" customFormat="1" ht="27.65" customHeight="1" x14ac:dyDescent="0.35">
      <c r="B99" s="519" t="s">
        <v>2612</v>
      </c>
      <c r="C99" s="519"/>
      <c r="D99" s="519"/>
      <c r="E99" s="519"/>
    </row>
    <row r="100" spans="2:5" s="53" customFormat="1" ht="27.65" customHeight="1" x14ac:dyDescent="0.35">
      <c r="B100" s="226" t="s">
        <v>118</v>
      </c>
      <c r="C100" s="226" t="s">
        <v>119</v>
      </c>
      <c r="D100" s="226" t="s">
        <v>120</v>
      </c>
      <c r="E100" s="226" t="s">
        <v>121</v>
      </c>
    </row>
    <row r="101" spans="2:5" s="53" customFormat="1" ht="27.65" customHeight="1" x14ac:dyDescent="0.35">
      <c r="B101" s="64" t="s">
        <v>2613</v>
      </c>
      <c r="C101" s="520">
        <v>8714.8799999999992</v>
      </c>
      <c r="D101" s="520">
        <v>0</v>
      </c>
      <c r="E101" s="520">
        <f>C101+D101</f>
        <v>8714.8799999999992</v>
      </c>
    </row>
    <row r="102" spans="2:5" s="53" customFormat="1" ht="27.65" customHeight="1" x14ac:dyDescent="0.35">
      <c r="B102" s="68" t="s">
        <v>2614</v>
      </c>
      <c r="C102" s="520"/>
      <c r="D102" s="520"/>
      <c r="E102" s="520"/>
    </row>
    <row r="103" spans="2:5" s="53" customFormat="1" ht="27.65" customHeight="1" x14ac:dyDescent="0.35">
      <c r="B103" s="522" t="s">
        <v>2615</v>
      </c>
      <c r="C103" s="523"/>
      <c r="D103" s="523"/>
      <c r="E103" s="524"/>
    </row>
    <row r="104" spans="2:5" s="53" customFormat="1" ht="27.65" customHeight="1" x14ac:dyDescent="0.35">
      <c r="B104" s="64" t="s">
        <v>2617</v>
      </c>
      <c r="C104" s="520">
        <v>6760</v>
      </c>
      <c r="D104" s="520">
        <v>970.62</v>
      </c>
      <c r="E104" s="520">
        <f>C104+D104</f>
        <v>7730.62</v>
      </c>
    </row>
    <row r="105" spans="2:5" s="53" customFormat="1" ht="27.65" customHeight="1" x14ac:dyDescent="0.35">
      <c r="B105" s="68" t="s">
        <v>2616</v>
      </c>
      <c r="C105" s="520"/>
      <c r="D105" s="520"/>
      <c r="E105" s="520"/>
    </row>
    <row r="106" spans="2:5" s="53" customFormat="1" ht="27.65" customHeight="1" x14ac:dyDescent="0.35">
      <c r="B106" s="522" t="s">
        <v>2598</v>
      </c>
      <c r="C106" s="523"/>
      <c r="D106" s="523"/>
      <c r="E106" s="524"/>
    </row>
    <row r="107" spans="2:5" s="53" customFormat="1" ht="27.65" customHeight="1" x14ac:dyDescent="0.35">
      <c r="B107" s="64" t="s">
        <v>2606</v>
      </c>
      <c r="C107" s="520">
        <v>5877.37</v>
      </c>
      <c r="D107" s="520">
        <v>326.98</v>
      </c>
      <c r="E107" s="520">
        <f>C107+D107</f>
        <v>6204.35</v>
      </c>
    </row>
    <row r="108" spans="2:5" s="53" customFormat="1" ht="27.65" customHeight="1" x14ac:dyDescent="0.35">
      <c r="B108" s="69" t="s">
        <v>2607</v>
      </c>
      <c r="C108" s="520"/>
      <c r="D108" s="520"/>
      <c r="E108" s="520"/>
    </row>
    <row r="109" spans="2:5" s="53" customFormat="1" ht="27.65" customHeight="1" x14ac:dyDescent="0.35">
      <c r="B109" s="525" t="s">
        <v>2618</v>
      </c>
      <c r="C109" s="526"/>
      <c r="D109" s="526"/>
      <c r="E109" s="527"/>
    </row>
    <row r="110" spans="2:5" s="53" customFormat="1" ht="27.65" customHeight="1" x14ac:dyDescent="0.35">
      <c r="B110" s="521" t="s">
        <v>122</v>
      </c>
      <c r="C110" s="521"/>
      <c r="D110" s="521"/>
      <c r="E110" s="70">
        <f>MEDIAN(E101,E104,E107)</f>
        <v>7730.62</v>
      </c>
    </row>
    <row r="111" spans="2:5" s="53" customFormat="1" ht="27.65" customHeight="1" x14ac:dyDescent="0.35">
      <c r="B111" s="531" t="s">
        <v>2593</v>
      </c>
      <c r="C111" s="531"/>
      <c r="D111" s="531"/>
      <c r="E111" s="531"/>
    </row>
    <row r="112" spans="2:5" s="53" customFormat="1" ht="27.65" customHeight="1" x14ac:dyDescent="0.35">
      <c r="B112" s="519" t="s">
        <v>2619</v>
      </c>
      <c r="C112" s="519"/>
      <c r="D112" s="519"/>
      <c r="E112" s="519"/>
    </row>
    <row r="113" spans="2:5" s="53" customFormat="1" ht="27.65" customHeight="1" x14ac:dyDescent="0.35">
      <c r="B113" s="226" t="s">
        <v>118</v>
      </c>
      <c r="C113" s="226" t="s">
        <v>119</v>
      </c>
      <c r="D113" s="226" t="s">
        <v>120</v>
      </c>
      <c r="E113" s="226" t="s">
        <v>121</v>
      </c>
    </row>
    <row r="114" spans="2:5" s="53" customFormat="1" ht="27.65" customHeight="1" x14ac:dyDescent="0.35">
      <c r="B114" s="64" t="s">
        <v>2622</v>
      </c>
      <c r="C114" s="520">
        <v>3499</v>
      </c>
      <c r="D114" s="520">
        <v>211.34</v>
      </c>
      <c r="E114" s="520">
        <f>C114+D114</f>
        <v>3710.34</v>
      </c>
    </row>
    <row r="115" spans="2:5" s="53" customFormat="1" ht="27.65" customHeight="1" x14ac:dyDescent="0.35">
      <c r="B115" s="68" t="s">
        <v>2623</v>
      </c>
      <c r="C115" s="520"/>
      <c r="D115" s="520"/>
      <c r="E115" s="520"/>
    </row>
    <row r="116" spans="2:5" s="53" customFormat="1" ht="27.65" customHeight="1" x14ac:dyDescent="0.35">
      <c r="B116" s="522" t="s">
        <v>2624</v>
      </c>
      <c r="C116" s="523"/>
      <c r="D116" s="523"/>
      <c r="E116" s="524"/>
    </row>
    <row r="117" spans="2:5" s="53" customFormat="1" ht="27.65" customHeight="1" x14ac:dyDescent="0.35">
      <c r="B117" s="64" t="s">
        <v>2603</v>
      </c>
      <c r="C117" s="520">
        <v>4039.99</v>
      </c>
      <c r="D117" s="520">
        <v>279.49</v>
      </c>
      <c r="E117" s="520">
        <f>C117+D117</f>
        <v>4319.4799999999996</v>
      </c>
    </row>
    <row r="118" spans="2:5" s="53" customFormat="1" ht="27.65" customHeight="1" x14ac:dyDescent="0.35">
      <c r="B118" s="68" t="s">
        <v>2616</v>
      </c>
      <c r="C118" s="520"/>
      <c r="D118" s="520"/>
      <c r="E118" s="520"/>
    </row>
    <row r="119" spans="2:5" s="53" customFormat="1" ht="27.65" customHeight="1" x14ac:dyDescent="0.35">
      <c r="B119" s="522" t="s">
        <v>2625</v>
      </c>
      <c r="C119" s="523"/>
      <c r="D119" s="523"/>
      <c r="E119" s="524"/>
    </row>
    <row r="120" spans="2:5" s="53" customFormat="1" ht="27.65" customHeight="1" x14ac:dyDescent="0.35">
      <c r="B120" s="64" t="s">
        <v>2637</v>
      </c>
      <c r="C120" s="520">
        <v>4024</v>
      </c>
      <c r="D120" s="520">
        <v>0</v>
      </c>
      <c r="E120" s="520">
        <f>C120+D120</f>
        <v>4024</v>
      </c>
    </row>
    <row r="121" spans="2:5" s="53" customFormat="1" ht="27.65" customHeight="1" x14ac:dyDescent="0.35">
      <c r="B121" s="69" t="s">
        <v>2638</v>
      </c>
      <c r="C121" s="520"/>
      <c r="D121" s="520"/>
      <c r="E121" s="520"/>
    </row>
    <row r="122" spans="2:5" s="53" customFormat="1" ht="27.65" customHeight="1" x14ac:dyDescent="0.35">
      <c r="B122" s="541" t="s">
        <v>2639</v>
      </c>
      <c r="C122" s="542"/>
      <c r="D122" s="542"/>
      <c r="E122" s="543"/>
    </row>
    <row r="123" spans="2:5" s="53" customFormat="1" ht="27.65" customHeight="1" x14ac:dyDescent="0.35">
      <c r="B123" s="521" t="s">
        <v>122</v>
      </c>
      <c r="C123" s="521"/>
      <c r="D123" s="521"/>
      <c r="E123" s="70">
        <f>MEDIAN(E114,E117,E120)</f>
        <v>4024</v>
      </c>
    </row>
    <row r="124" spans="2:5" s="53" customFormat="1" ht="27.65" customHeight="1" x14ac:dyDescent="0.35">
      <c r="B124" s="531" t="s">
        <v>2641</v>
      </c>
      <c r="C124" s="531"/>
      <c r="D124" s="531"/>
      <c r="E124" s="531"/>
    </row>
    <row r="125" spans="2:5" s="53" customFormat="1" ht="27.65" customHeight="1" x14ac:dyDescent="0.35">
      <c r="B125" s="519" t="s">
        <v>2620</v>
      </c>
      <c r="C125" s="519"/>
      <c r="D125" s="519"/>
      <c r="E125" s="519"/>
    </row>
    <row r="126" spans="2:5" s="53" customFormat="1" ht="27.65" customHeight="1" x14ac:dyDescent="0.35">
      <c r="B126" s="226" t="s">
        <v>118</v>
      </c>
      <c r="C126" s="226" t="s">
        <v>119</v>
      </c>
      <c r="D126" s="226" t="s">
        <v>120</v>
      </c>
      <c r="E126" s="226" t="s">
        <v>121</v>
      </c>
    </row>
    <row r="127" spans="2:5" s="53" customFormat="1" ht="27.65" customHeight="1" x14ac:dyDescent="0.35">
      <c r="B127" s="64" t="s">
        <v>2603</v>
      </c>
      <c r="C127" s="520">
        <v>698.9</v>
      </c>
      <c r="D127" s="520">
        <v>46.92</v>
      </c>
      <c r="E127" s="520">
        <f>C127+D127</f>
        <v>745.81999999999994</v>
      </c>
    </row>
    <row r="128" spans="2:5" s="53" customFormat="1" ht="27.65" customHeight="1" x14ac:dyDescent="0.35">
      <c r="B128" s="68" t="s">
        <v>2604</v>
      </c>
      <c r="C128" s="520"/>
      <c r="D128" s="520"/>
      <c r="E128" s="520"/>
    </row>
    <row r="129" spans="2:5" s="53" customFormat="1" ht="27.65" customHeight="1" x14ac:dyDescent="0.35">
      <c r="B129" s="522" t="s">
        <v>2629</v>
      </c>
      <c r="C129" s="523"/>
      <c r="D129" s="523"/>
      <c r="E129" s="524"/>
    </row>
    <row r="130" spans="2:5" s="53" customFormat="1" ht="27.65" customHeight="1" x14ac:dyDescent="0.35">
      <c r="B130" s="64" t="s">
        <v>2637</v>
      </c>
      <c r="C130" s="520">
        <v>628</v>
      </c>
      <c r="D130" s="520">
        <v>0</v>
      </c>
      <c r="E130" s="520">
        <f>C130+D130</f>
        <v>628</v>
      </c>
    </row>
    <row r="131" spans="2:5" s="53" customFormat="1" ht="27.65" customHeight="1" x14ac:dyDescent="0.35">
      <c r="B131" s="69" t="s">
        <v>2638</v>
      </c>
      <c r="C131" s="520"/>
      <c r="D131" s="520"/>
      <c r="E131" s="520"/>
    </row>
    <row r="132" spans="2:5" s="53" customFormat="1" ht="27.65" customHeight="1" x14ac:dyDescent="0.35">
      <c r="B132" s="541" t="s">
        <v>2639</v>
      </c>
      <c r="C132" s="542"/>
      <c r="D132" s="542"/>
      <c r="E132" s="543"/>
    </row>
    <row r="133" spans="2:5" s="53" customFormat="1" ht="27.65" customHeight="1" x14ac:dyDescent="0.35">
      <c r="B133" s="64" t="s">
        <v>2649</v>
      </c>
      <c r="C133" s="520">
        <v>383.04</v>
      </c>
      <c r="D133" s="520">
        <v>0</v>
      </c>
      <c r="E133" s="520">
        <f>C133+D133</f>
        <v>383.04</v>
      </c>
    </row>
    <row r="134" spans="2:5" s="53" customFormat="1" ht="27.65" customHeight="1" x14ac:dyDescent="0.35">
      <c r="B134" s="69" t="s">
        <v>2650</v>
      </c>
      <c r="C134" s="520"/>
      <c r="D134" s="520"/>
      <c r="E134" s="520"/>
    </row>
    <row r="135" spans="2:5" s="53" customFormat="1" ht="27.65" customHeight="1" x14ac:dyDescent="0.35">
      <c r="B135" s="541" t="s">
        <v>2639</v>
      </c>
      <c r="C135" s="542"/>
      <c r="D135" s="542"/>
      <c r="E135" s="543"/>
    </row>
    <row r="136" spans="2:5" s="53" customFormat="1" ht="27.65" customHeight="1" x14ac:dyDescent="0.35">
      <c r="B136" s="521" t="s">
        <v>122</v>
      </c>
      <c r="C136" s="521"/>
      <c r="D136" s="521"/>
      <c r="E136" s="70">
        <f>MEDIAN(E127,E130,E133)</f>
        <v>628</v>
      </c>
    </row>
    <row r="137" spans="2:5" s="53" customFormat="1" ht="27.65" customHeight="1" x14ac:dyDescent="0.35">
      <c r="B137" s="531" t="s">
        <v>2640</v>
      </c>
      <c r="C137" s="531"/>
      <c r="D137" s="531"/>
      <c r="E137" s="531"/>
    </row>
    <row r="138" spans="2:5" s="53" customFormat="1" ht="27.65" customHeight="1" x14ac:dyDescent="0.35">
      <c r="B138" s="519" t="s">
        <v>2621</v>
      </c>
      <c r="C138" s="519"/>
      <c r="D138" s="519"/>
      <c r="E138" s="519"/>
    </row>
    <row r="139" spans="2:5" s="53" customFormat="1" ht="27.65" customHeight="1" x14ac:dyDescent="0.35">
      <c r="B139" s="226" t="s">
        <v>118</v>
      </c>
      <c r="C139" s="226" t="s">
        <v>119</v>
      </c>
      <c r="D139" s="226" t="s">
        <v>120</v>
      </c>
      <c r="E139" s="226" t="s">
        <v>121</v>
      </c>
    </row>
    <row r="140" spans="2:5" s="53" customFormat="1" ht="27.65" customHeight="1" x14ac:dyDescent="0.35">
      <c r="B140" s="64" t="s">
        <v>2603</v>
      </c>
      <c r="C140" s="520">
        <v>865.39</v>
      </c>
      <c r="D140" s="520">
        <v>55.67</v>
      </c>
      <c r="E140" s="520">
        <f>C140+D140</f>
        <v>921.06</v>
      </c>
    </row>
    <row r="141" spans="2:5" s="53" customFormat="1" ht="27.65" customHeight="1" x14ac:dyDescent="0.35">
      <c r="B141" s="68" t="s">
        <v>2604</v>
      </c>
      <c r="C141" s="520"/>
      <c r="D141" s="520"/>
      <c r="E141" s="520"/>
    </row>
    <row r="142" spans="2:5" s="53" customFormat="1" ht="27.65" customHeight="1" x14ac:dyDescent="0.35">
      <c r="B142" s="522" t="s">
        <v>2630</v>
      </c>
      <c r="C142" s="523"/>
      <c r="D142" s="523"/>
      <c r="E142" s="524"/>
    </row>
    <row r="143" spans="2:5" s="53" customFormat="1" ht="27.65" customHeight="1" x14ac:dyDescent="0.35">
      <c r="B143" s="64" t="s">
        <v>2637</v>
      </c>
      <c r="C143" s="520">
        <v>757</v>
      </c>
      <c r="D143" s="520">
        <v>0</v>
      </c>
      <c r="E143" s="520">
        <f>C143+D143</f>
        <v>757</v>
      </c>
    </row>
    <row r="144" spans="2:5" s="53" customFormat="1" ht="27.65" customHeight="1" x14ac:dyDescent="0.35">
      <c r="B144" s="69" t="s">
        <v>2638</v>
      </c>
      <c r="C144" s="520"/>
      <c r="D144" s="520"/>
      <c r="E144" s="520"/>
    </row>
    <row r="145" spans="1:7" s="53" customFormat="1" ht="27.65" customHeight="1" x14ac:dyDescent="0.35">
      <c r="B145" s="541" t="s">
        <v>2639</v>
      </c>
      <c r="C145" s="542"/>
      <c r="D145" s="542"/>
      <c r="E145" s="543"/>
    </row>
    <row r="146" spans="1:7" s="53" customFormat="1" ht="27.65" customHeight="1" x14ac:dyDescent="0.35">
      <c r="B146" s="64" t="s">
        <v>2649</v>
      </c>
      <c r="C146" s="520">
        <v>541.63</v>
      </c>
      <c r="D146" s="520">
        <v>0</v>
      </c>
      <c r="E146" s="520">
        <f>C146+D146</f>
        <v>541.63</v>
      </c>
    </row>
    <row r="147" spans="1:7" s="53" customFormat="1" ht="27.65" customHeight="1" x14ac:dyDescent="0.35">
      <c r="B147" s="69" t="s">
        <v>2650</v>
      </c>
      <c r="C147" s="520"/>
      <c r="D147" s="520"/>
      <c r="E147" s="520"/>
    </row>
    <row r="148" spans="1:7" s="53" customFormat="1" ht="27.65" customHeight="1" x14ac:dyDescent="0.35">
      <c r="B148" s="528" t="s">
        <v>2639</v>
      </c>
      <c r="C148" s="529"/>
      <c r="D148" s="529"/>
      <c r="E148" s="530"/>
    </row>
    <row r="149" spans="1:7" s="53" customFormat="1" ht="27.65" customHeight="1" x14ac:dyDescent="0.35">
      <c r="B149" s="521" t="s">
        <v>122</v>
      </c>
      <c r="C149" s="521"/>
      <c r="D149" s="521"/>
      <c r="E149" s="70">
        <f>MEDIAN(E140,E143,E146)</f>
        <v>757</v>
      </c>
    </row>
    <row r="150" spans="1:7" s="53" customFormat="1" ht="27.65" customHeight="1" x14ac:dyDescent="0.35">
      <c r="B150" s="531" t="s">
        <v>2640</v>
      </c>
      <c r="C150" s="531"/>
      <c r="D150" s="531"/>
      <c r="E150" s="531"/>
    </row>
    <row r="151" spans="1:7" s="53" customFormat="1" ht="27.65" customHeight="1" x14ac:dyDescent="0.35">
      <c r="B151" s="340"/>
      <c r="C151" s="340"/>
      <c r="D151" s="340"/>
      <c r="E151" s="340"/>
    </row>
    <row r="152" spans="1:7" customFormat="1" ht="14.5" x14ac:dyDescent="0.35">
      <c r="A152" s="25"/>
      <c r="B152" s="79"/>
      <c r="C152" s="80"/>
      <c r="D152" s="80"/>
      <c r="E152" s="81"/>
      <c r="F152" s="81"/>
      <c r="G152" s="10"/>
    </row>
    <row r="153" spans="1:7" customFormat="1" ht="14.5" x14ac:dyDescent="0.35">
      <c r="A153" s="437" t="str">
        <f>DADOS!B5</f>
        <v>PORTO SEGURO/BA</v>
      </c>
      <c r="B153" s="437"/>
      <c r="C153" s="80"/>
      <c r="D153" s="444">
        <f ca="1">DADOS!B20</f>
        <v>46323</v>
      </c>
      <c r="E153" s="444"/>
      <c r="F153" s="444"/>
      <c r="G153" s="55"/>
    </row>
    <row r="154" spans="1:7" customFormat="1" ht="14.5" x14ac:dyDescent="0.35">
      <c r="A154" s="446" t="s">
        <v>19</v>
      </c>
      <c r="B154" s="446"/>
      <c r="C154" s="80"/>
      <c r="D154" s="446" t="s">
        <v>20</v>
      </c>
      <c r="E154" s="446"/>
      <c r="F154" s="446"/>
      <c r="G154" s="56"/>
    </row>
    <row r="155" spans="1:7" customFormat="1" ht="14.5" x14ac:dyDescent="0.35">
      <c r="A155" s="25"/>
      <c r="B155" s="79"/>
      <c r="C155" s="80"/>
      <c r="D155" s="80"/>
      <c r="E155" s="81"/>
      <c r="F155" s="81"/>
      <c r="G155" s="10"/>
    </row>
    <row r="156" spans="1:7" customFormat="1" ht="14.5" x14ac:dyDescent="0.35">
      <c r="A156" s="25"/>
      <c r="B156" s="79"/>
      <c r="C156" s="80"/>
      <c r="D156" s="80"/>
      <c r="E156" s="81"/>
      <c r="F156" s="81"/>
      <c r="G156" s="10"/>
    </row>
    <row r="157" spans="1:7" customFormat="1" ht="14.5" x14ac:dyDescent="0.35">
      <c r="A157" s="25"/>
      <c r="B157" s="79"/>
      <c r="C157" s="80"/>
      <c r="D157" s="80"/>
      <c r="E157" s="81"/>
      <c r="F157" s="81"/>
      <c r="G157" s="10"/>
    </row>
    <row r="158" spans="1:7" customFormat="1" ht="14.5" x14ac:dyDescent="0.35">
      <c r="A158" s="25"/>
      <c r="B158" s="79"/>
      <c r="C158" s="80"/>
      <c r="D158" s="80"/>
      <c r="E158" s="81"/>
      <c r="F158" s="81"/>
      <c r="G158" s="10"/>
    </row>
    <row r="159" spans="1:7" customFormat="1" ht="14.5" x14ac:dyDescent="0.35">
      <c r="A159" s="25"/>
      <c r="B159" s="79"/>
      <c r="C159" s="80"/>
      <c r="D159" s="80"/>
      <c r="E159" s="81"/>
      <c r="F159" s="81"/>
      <c r="G159" s="10"/>
    </row>
    <row r="160" spans="1:7" customFormat="1" ht="14.5" x14ac:dyDescent="0.35">
      <c r="A160" s="439"/>
      <c r="B160" s="439"/>
      <c r="C160" s="80"/>
      <c r="D160" s="80"/>
      <c r="E160" s="81"/>
      <c r="F160" s="81"/>
      <c r="G160" s="10"/>
    </row>
    <row r="161" spans="1:7" customFormat="1" ht="14.5" x14ac:dyDescent="0.35">
      <c r="A161" s="499" t="s">
        <v>22</v>
      </c>
      <c r="B161" s="499"/>
      <c r="C161" s="80"/>
      <c r="D161" s="80"/>
      <c r="E161" s="81"/>
      <c r="F161" s="81"/>
      <c r="G161" s="10"/>
    </row>
    <row r="162" spans="1:7" customFormat="1" ht="14.5" x14ac:dyDescent="0.35">
      <c r="A162" s="59" t="s">
        <v>21</v>
      </c>
      <c r="B162" s="79" t="str">
        <f>DADOS!B16</f>
        <v>Andressa Vasconcelos Porto</v>
      </c>
      <c r="C162" s="80"/>
      <c r="D162" s="80"/>
      <c r="E162" s="81"/>
      <c r="F162" s="81"/>
      <c r="G162" s="10"/>
    </row>
    <row r="163" spans="1:7" customFormat="1" ht="14.5" x14ac:dyDescent="0.35">
      <c r="A163" s="59" t="s">
        <v>23</v>
      </c>
      <c r="B163" s="79" t="str">
        <f>DADOS!B17</f>
        <v>Engenheira Civil</v>
      </c>
      <c r="C163" s="80"/>
      <c r="D163" s="80"/>
      <c r="E163" s="81"/>
      <c r="F163" s="81"/>
      <c r="G163" s="10"/>
    </row>
    <row r="164" spans="1:7" customFormat="1" ht="14.5" x14ac:dyDescent="0.35">
      <c r="A164" s="59" t="s">
        <v>24</v>
      </c>
      <c r="B164" s="79" t="str">
        <f>DADOS!B18</f>
        <v>CREA/BA 052288016-9</v>
      </c>
      <c r="C164" s="80"/>
      <c r="D164" s="80"/>
      <c r="E164" s="81"/>
      <c r="F164" s="81"/>
      <c r="G164" s="10"/>
    </row>
    <row r="165" spans="1:7" customFormat="1" ht="14.5" x14ac:dyDescent="0.35">
      <c r="A165" s="25"/>
      <c r="B165" s="79"/>
      <c r="C165" s="80"/>
      <c r="D165" s="80"/>
      <c r="E165" s="81"/>
      <c r="F165" s="81"/>
      <c r="G165" s="10"/>
    </row>
  </sheetData>
  <mergeCells count="174">
    <mergeCell ref="B150:E150"/>
    <mergeCell ref="B137:E137"/>
    <mergeCell ref="B46:E46"/>
    <mergeCell ref="B59:E59"/>
    <mergeCell ref="B98:E98"/>
    <mergeCell ref="B111:E111"/>
    <mergeCell ref="B124:E124"/>
    <mergeCell ref="B85:E85"/>
    <mergeCell ref="B72:E72"/>
    <mergeCell ref="C146:C147"/>
    <mergeCell ref="D146:D147"/>
    <mergeCell ref="E146:E147"/>
    <mergeCell ref="B148:E148"/>
    <mergeCell ref="B149:D149"/>
    <mergeCell ref="B142:E142"/>
    <mergeCell ref="C143:C144"/>
    <mergeCell ref="D143:D144"/>
    <mergeCell ref="E143:E144"/>
    <mergeCell ref="B145:E145"/>
    <mergeCell ref="B135:E135"/>
    <mergeCell ref="B136:D136"/>
    <mergeCell ref="B138:E138"/>
    <mergeCell ref="C140:C141"/>
    <mergeCell ref="D140:D141"/>
    <mergeCell ref="E140:E141"/>
    <mergeCell ref="C130:C131"/>
    <mergeCell ref="D130:D131"/>
    <mergeCell ref="E130:E131"/>
    <mergeCell ref="B132:E132"/>
    <mergeCell ref="C133:C134"/>
    <mergeCell ref="D133:D134"/>
    <mergeCell ref="E133:E134"/>
    <mergeCell ref="B125:E125"/>
    <mergeCell ref="C127:C128"/>
    <mergeCell ref="D127:D128"/>
    <mergeCell ref="E127:E128"/>
    <mergeCell ref="B129:E129"/>
    <mergeCell ref="C120:C121"/>
    <mergeCell ref="D120:D121"/>
    <mergeCell ref="E120:E121"/>
    <mergeCell ref="B122:E122"/>
    <mergeCell ref="B123:D123"/>
    <mergeCell ref="B116:E116"/>
    <mergeCell ref="C117:C118"/>
    <mergeCell ref="D117:D118"/>
    <mergeCell ref="E117:E118"/>
    <mergeCell ref="B119:E119"/>
    <mergeCell ref="B109:E109"/>
    <mergeCell ref="B110:D110"/>
    <mergeCell ref="B112:E112"/>
    <mergeCell ref="C114:C115"/>
    <mergeCell ref="D114:D115"/>
    <mergeCell ref="E114:E115"/>
    <mergeCell ref="C104:C105"/>
    <mergeCell ref="D104:D105"/>
    <mergeCell ref="E104:E105"/>
    <mergeCell ref="B106:E106"/>
    <mergeCell ref="C107:C108"/>
    <mergeCell ref="D107:D108"/>
    <mergeCell ref="E107:E108"/>
    <mergeCell ref="B99:E99"/>
    <mergeCell ref="C101:C102"/>
    <mergeCell ref="D101:D102"/>
    <mergeCell ref="E101:E102"/>
    <mergeCell ref="B103:E103"/>
    <mergeCell ref="C94:C95"/>
    <mergeCell ref="D94:D95"/>
    <mergeCell ref="E94:E95"/>
    <mergeCell ref="B96:E96"/>
    <mergeCell ref="B97:D97"/>
    <mergeCell ref="B90:E90"/>
    <mergeCell ref="C91:C92"/>
    <mergeCell ref="D91:D92"/>
    <mergeCell ref="E91:E92"/>
    <mergeCell ref="B93:E93"/>
    <mergeCell ref="B83:E83"/>
    <mergeCell ref="B84:D84"/>
    <mergeCell ref="B86:E86"/>
    <mergeCell ref="C88:C89"/>
    <mergeCell ref="D88:D89"/>
    <mergeCell ref="E88:E89"/>
    <mergeCell ref="C78:C79"/>
    <mergeCell ref="D78:D79"/>
    <mergeCell ref="E78:E79"/>
    <mergeCell ref="B80:E80"/>
    <mergeCell ref="C81:C82"/>
    <mergeCell ref="D81:D82"/>
    <mergeCell ref="E81:E82"/>
    <mergeCell ref="B73:E73"/>
    <mergeCell ref="C75:C76"/>
    <mergeCell ref="D75:D76"/>
    <mergeCell ref="E75:E76"/>
    <mergeCell ref="B77:E77"/>
    <mergeCell ref="C68:C69"/>
    <mergeCell ref="D68:D69"/>
    <mergeCell ref="E68:E69"/>
    <mergeCell ref="B70:E70"/>
    <mergeCell ref="B71:D71"/>
    <mergeCell ref="B64:E64"/>
    <mergeCell ref="C65:C66"/>
    <mergeCell ref="D65:D66"/>
    <mergeCell ref="E65:E66"/>
    <mergeCell ref="B67:E67"/>
    <mergeCell ref="B58:D58"/>
    <mergeCell ref="B60:E60"/>
    <mergeCell ref="C62:C63"/>
    <mergeCell ref="D62:D63"/>
    <mergeCell ref="E62:E63"/>
    <mergeCell ref="B54:E54"/>
    <mergeCell ref="C55:C56"/>
    <mergeCell ref="D55:D56"/>
    <mergeCell ref="E55:E56"/>
    <mergeCell ref="B57:E57"/>
    <mergeCell ref="B41:E41"/>
    <mergeCell ref="C42:C43"/>
    <mergeCell ref="D42:D43"/>
    <mergeCell ref="E42:E43"/>
    <mergeCell ref="C49:C50"/>
    <mergeCell ref="D49:D50"/>
    <mergeCell ref="E49:E50"/>
    <mergeCell ref="B51:E51"/>
    <mergeCell ref="C52:C53"/>
    <mergeCell ref="D52:D53"/>
    <mergeCell ref="E52:E53"/>
    <mergeCell ref="B44:E44"/>
    <mergeCell ref="B45:D45"/>
    <mergeCell ref="B15:E15"/>
    <mergeCell ref="B18:E18"/>
    <mergeCell ref="C13:C14"/>
    <mergeCell ref="D13:D14"/>
    <mergeCell ref="E13:E14"/>
    <mergeCell ref="A153:B153"/>
    <mergeCell ref="A154:B154"/>
    <mergeCell ref="B21:E21"/>
    <mergeCell ref="C23:C24"/>
    <mergeCell ref="D23:D24"/>
    <mergeCell ref="E23:E24"/>
    <mergeCell ref="C26:C27"/>
    <mergeCell ref="D26:D27"/>
    <mergeCell ref="E26:E27"/>
    <mergeCell ref="C29:C30"/>
    <mergeCell ref="D29:D30"/>
    <mergeCell ref="E29:E30"/>
    <mergeCell ref="B32:D32"/>
    <mergeCell ref="B20:E20"/>
    <mergeCell ref="B33:E33"/>
    <mergeCell ref="B47:E47"/>
    <mergeCell ref="C39:C40"/>
    <mergeCell ref="D39:D40"/>
    <mergeCell ref="E39:E40"/>
    <mergeCell ref="B8:E8"/>
    <mergeCell ref="C10:C11"/>
    <mergeCell ref="D10:D11"/>
    <mergeCell ref="E10:E11"/>
    <mergeCell ref="B1:C1"/>
    <mergeCell ref="B2:C2"/>
    <mergeCell ref="A6:F6"/>
    <mergeCell ref="A160:B160"/>
    <mergeCell ref="A161:B161"/>
    <mergeCell ref="D153:F153"/>
    <mergeCell ref="D154:F154"/>
    <mergeCell ref="C16:C17"/>
    <mergeCell ref="D16:D17"/>
    <mergeCell ref="E16:E17"/>
    <mergeCell ref="B19:D19"/>
    <mergeCell ref="B25:E25"/>
    <mergeCell ref="B28:E28"/>
    <mergeCell ref="B31:E31"/>
    <mergeCell ref="B34:E34"/>
    <mergeCell ref="C36:C37"/>
    <mergeCell ref="D36:D37"/>
    <mergeCell ref="E36:E37"/>
    <mergeCell ref="B38:E38"/>
    <mergeCell ref="B12:E12"/>
  </mergeCells>
  <hyperlinks>
    <hyperlink ref="B12" r:id="rId1" xr:uid="{51FC32CC-2866-40DD-868F-1705C096BB2E}"/>
    <hyperlink ref="B15" r:id="rId2" location="caracteristicas-tecnicas" xr:uid="{7A67095E-4CA5-450B-9A1B-BF0A13FF9A5E}"/>
    <hyperlink ref="B18" r:id="rId3" xr:uid="{093DB0F8-8C9C-4377-B94F-FB3919430B12}"/>
    <hyperlink ref="B25" r:id="rId4" xr:uid="{893A059C-D34C-403E-BF78-617AAEE0059E}"/>
    <hyperlink ref="B28" r:id="rId5" xr:uid="{568F1C01-6256-4CFE-9438-E8BC026DAE34}"/>
    <hyperlink ref="B31" r:id="rId6" xr:uid="{3CE50536-2538-4183-9691-5FF4EA82CE11}"/>
    <hyperlink ref="B90" r:id="rId7" xr:uid="{34D13090-66C3-4044-8F31-023C4085C20E}"/>
    <hyperlink ref="B93" r:id="rId8" xr:uid="{0BFB1879-D1E9-485F-94D4-CA196E9DECF0}"/>
    <hyperlink ref="B96" r:id="rId9" xr:uid="{F5D8263B-C38C-47B3-9444-094A419EB253}"/>
    <hyperlink ref="B103" r:id="rId10" xr:uid="{F9E6C308-9AD1-42B8-938D-AF95496FA972}"/>
    <hyperlink ref="B106" r:id="rId11" xr:uid="{AA4AF9AE-8B08-4941-9DF0-487178811E05}"/>
    <hyperlink ref="B109" r:id="rId12" xr:uid="{598FD66E-2D59-4416-BD40-BCE7A9A0BE98}"/>
    <hyperlink ref="B116" r:id="rId13" xr:uid="{17055825-C661-4E6E-BCE0-9422254F5CC8}"/>
    <hyperlink ref="B119" r:id="rId14" xr:uid="{B4262894-7F96-481A-AB06-F49F86D510CB}"/>
    <hyperlink ref="B77" r:id="rId15" xr:uid="{50925A31-52C7-4703-9834-5CAA0AEA90E9}"/>
    <hyperlink ref="B80" r:id="rId16" xr:uid="{60B90D09-DFB8-45FC-A543-C43F532C51D1}"/>
    <hyperlink ref="B83" r:id="rId17" xr:uid="{782966C0-1A80-46FE-A5AC-33D766D3C19B}"/>
    <hyperlink ref="B129" r:id="rId18" xr:uid="{7A6570B3-DA53-4B6A-9FEC-6F7F77489353}"/>
    <hyperlink ref="B142" r:id="rId19" xr:uid="{C5BE364B-5612-4026-A160-60A771A38845}"/>
    <hyperlink ref="B67" r:id="rId20" xr:uid="{EC7653CD-3D91-4357-A7B2-B277A135C48E}"/>
    <hyperlink ref="B64" r:id="rId21" display="https://www.novaexaustores.com.br/exaustores/caixa-de-ventilacao-para-forro-modelo-cab-250-220v-s-p?parceiro=1604&amp;gad_source=1&amp;gad_campaignid=23677391439&amp;gbraid=0AAAAACyAR0SpS38QCekZPx54zI-WPwqMa&amp;gclid=Cj0KCQjw77bPBhC_ARIsAGAjjV9Kv8lSk3W1uabmoqBw_p7id8ZodgoCtNkja6Q05hPAIrccVgthvIYaAgyMEALw_wcB" xr:uid="{06D5ABAA-54C0-441D-A43B-E632B1427F48}"/>
    <hyperlink ref="B70" r:id="rId22" xr:uid="{EC474B7E-21AC-4CEC-96FC-F5F789B7268A}"/>
  </hyperlinks>
  <printOptions horizontalCentered="1"/>
  <pageMargins left="0.55118110236220474" right="0.55118110236220474" top="1.4173228346456694" bottom="0.9055118110236221" header="0.19685039370078741" footer="0.15748031496062992"/>
  <pageSetup paperSize="9" scale="68" fitToHeight="0" orientation="portrait" r:id="rId23"/>
  <headerFooter>
    <oddFooter>&amp;RPágina &amp;P de &amp;N</oddFooter>
  </headerFooter>
  <drawing r:id="rId24"/>
  <legacyDrawingHF r:id="rId2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N81"/>
  <sheetViews>
    <sheetView showGridLines="0" zoomScale="85" zoomScaleNormal="85" workbookViewId="0">
      <selection activeCell="J16" sqref="J16"/>
    </sheetView>
  </sheetViews>
  <sheetFormatPr defaultRowHeight="14.5" x14ac:dyDescent="0.35"/>
  <cols>
    <col min="1" max="1" width="7.7265625" style="53" customWidth="1"/>
    <col min="2" max="2" width="10.7265625" style="53" customWidth="1"/>
    <col min="3" max="3" width="8.7265625" style="53" customWidth="1"/>
    <col min="4" max="4" width="60.7265625" style="53" customWidth="1"/>
    <col min="5" max="5" width="5.7265625" style="53" customWidth="1"/>
    <col min="6" max="6" width="10.7265625" style="53" customWidth="1"/>
    <col min="7" max="13" width="14.7265625" style="53" customWidth="1"/>
    <col min="14" max="14" width="15.81640625" style="53" customWidth="1"/>
  </cols>
  <sheetData>
    <row r="1" spans="1:14" s="3" customFormat="1" x14ac:dyDescent="0.3">
      <c r="A1" s="544" t="s">
        <v>0</v>
      </c>
      <c r="B1" s="544"/>
      <c r="C1" s="544"/>
      <c r="D1" s="544"/>
      <c r="E1" s="544" t="s">
        <v>1</v>
      </c>
      <c r="F1" s="544"/>
      <c r="G1" s="544"/>
      <c r="H1" s="544"/>
      <c r="I1" s="544"/>
      <c r="J1" s="83"/>
      <c r="K1" s="53"/>
      <c r="L1" s="53"/>
      <c r="M1" s="53"/>
      <c r="N1" s="53"/>
    </row>
    <row r="2" spans="1:14" ht="30.65" customHeight="1" x14ac:dyDescent="0.35">
      <c r="A2" s="545" t="str">
        <f>DADOS!B4</f>
        <v>PREFEITURA MUNICIPAL DE PORTO SEGURO</v>
      </c>
      <c r="B2" s="545"/>
      <c r="C2" s="545"/>
      <c r="D2" s="545"/>
      <c r="E2" s="547" t="str">
        <f>DADOS!B8</f>
        <v>Construção de Centro de Atenção Psicossocial Tipo I, no Município de PORTO SEGURO/BA</v>
      </c>
      <c r="F2" s="547"/>
      <c r="G2" s="547"/>
      <c r="H2" s="547"/>
      <c r="I2" s="547"/>
    </row>
    <row r="3" spans="1:14" s="3" customFormat="1" x14ac:dyDescent="0.3">
      <c r="A3" s="544" t="s">
        <v>15</v>
      </c>
      <c r="B3" s="544"/>
      <c r="C3" s="544"/>
      <c r="D3" s="544"/>
      <c r="E3" s="544" t="s">
        <v>16</v>
      </c>
      <c r="F3" s="544"/>
      <c r="G3" s="544" t="s">
        <v>116</v>
      </c>
      <c r="H3" s="544"/>
      <c r="I3" s="57" t="s">
        <v>17</v>
      </c>
      <c r="J3" s="83"/>
      <c r="K3" s="53"/>
      <c r="L3" s="53"/>
      <c r="M3" s="53"/>
      <c r="N3" s="53"/>
    </row>
    <row r="4" spans="1:14" ht="30.65" customHeight="1" x14ac:dyDescent="0.35">
      <c r="A4" s="545" t="str">
        <f>DADOS!B5</f>
        <v>PORTO SEGURO/BA</v>
      </c>
      <c r="B4" s="545"/>
      <c r="C4" s="545"/>
      <c r="D4" s="545"/>
      <c r="E4" s="546">
        <f>J69</f>
        <v>0</v>
      </c>
      <c r="F4" s="546"/>
      <c r="G4" s="547" t="str">
        <f>DADOS!B9</f>
        <v xml:space="preserve"> SINAPI 02/2026</v>
      </c>
      <c r="H4" s="547"/>
      <c r="I4" s="88">
        <f>DADOS!B10</f>
        <v>0.20810000000000001</v>
      </c>
    </row>
    <row r="5" spans="1:14" ht="10.9" customHeight="1" x14ac:dyDescent="0.35"/>
    <row r="6" spans="1:14" ht="19.149999999999999" customHeight="1" x14ac:dyDescent="0.35">
      <c r="A6" s="445" t="s">
        <v>126</v>
      </c>
      <c r="B6" s="445"/>
      <c r="C6" s="445"/>
      <c r="D6" s="445"/>
      <c r="E6" s="445"/>
      <c r="F6" s="445"/>
      <c r="G6" s="445"/>
      <c r="H6" s="445"/>
      <c r="I6" s="445"/>
    </row>
    <row r="7" spans="1:14" ht="10.9" customHeight="1" thickBot="1" x14ac:dyDescent="0.4">
      <c r="A7" s="54"/>
      <c r="B7" s="54"/>
      <c r="C7" s="54"/>
      <c r="D7" s="84"/>
      <c r="E7" s="54"/>
      <c r="F7" s="54"/>
      <c r="G7" s="54"/>
      <c r="H7" s="54"/>
      <c r="I7" s="54"/>
      <c r="J7" s="54"/>
      <c r="K7" s="54"/>
      <c r="L7" s="54"/>
      <c r="M7" s="54"/>
      <c r="N7" s="54"/>
    </row>
    <row r="8" spans="1:14" ht="30" customHeight="1" x14ac:dyDescent="0.35">
      <c r="A8" s="71" t="s">
        <v>2</v>
      </c>
      <c r="B8" s="72" t="s">
        <v>3</v>
      </c>
      <c r="C8" s="72" t="s">
        <v>4</v>
      </c>
      <c r="D8" s="72" t="s">
        <v>5</v>
      </c>
      <c r="E8" s="72" t="s">
        <v>6</v>
      </c>
      <c r="F8" s="72" t="s">
        <v>25</v>
      </c>
      <c r="G8" s="72" t="s">
        <v>9</v>
      </c>
      <c r="H8" s="73" t="s">
        <v>32</v>
      </c>
      <c r="I8" s="71" t="s">
        <v>26</v>
      </c>
      <c r="J8" s="72" t="s">
        <v>27</v>
      </c>
      <c r="K8" s="73" t="s">
        <v>28</v>
      </c>
      <c r="L8" s="71" t="s">
        <v>29</v>
      </c>
      <c r="M8" s="72" t="s">
        <v>30</v>
      </c>
      <c r="N8" s="73" t="s">
        <v>31</v>
      </c>
    </row>
    <row r="9" spans="1:14" x14ac:dyDescent="0.35">
      <c r="A9" s="138">
        <v>1</v>
      </c>
      <c r="B9" s="134"/>
      <c r="C9" s="134"/>
      <c r="D9" s="135" t="s">
        <v>11</v>
      </c>
      <c r="E9" s="136"/>
      <c r="F9" s="137"/>
      <c r="G9" s="137"/>
      <c r="H9" s="139"/>
      <c r="I9" s="140"/>
      <c r="J9" s="137"/>
      <c r="K9" s="139"/>
      <c r="L9" s="140"/>
      <c r="M9" s="137"/>
      <c r="N9" s="139"/>
    </row>
    <row r="10" spans="1:14" x14ac:dyDescent="0.35">
      <c r="A10" s="98"/>
      <c r="B10" s="74"/>
      <c r="C10" s="74"/>
      <c r="D10" s="75"/>
      <c r="E10" s="68"/>
      <c r="F10" s="76"/>
      <c r="G10" s="76"/>
      <c r="H10" s="99">
        <f>ROUND(G10*F10,2)</f>
        <v>0</v>
      </c>
      <c r="I10" s="100"/>
      <c r="J10" s="101"/>
      <c r="K10" s="99">
        <f>F10-I10+J10</f>
        <v>0</v>
      </c>
      <c r="L10" s="102">
        <f>ROUND(I10*G10,2)</f>
        <v>0</v>
      </c>
      <c r="M10" s="103">
        <f>ROUND(J10*G10,2)</f>
        <v>0</v>
      </c>
      <c r="N10" s="104">
        <f>ROUND(K10*G10,2)</f>
        <v>0</v>
      </c>
    </row>
    <row r="11" spans="1:14" x14ac:dyDescent="0.35">
      <c r="A11" s="98"/>
      <c r="B11" s="74"/>
      <c r="C11" s="74"/>
      <c r="D11" s="75"/>
      <c r="E11" s="68"/>
      <c r="F11" s="76"/>
      <c r="G11" s="76"/>
      <c r="H11" s="99">
        <f t="shared" ref="H11:H59" si="0">ROUND(G11*F11,2)</f>
        <v>0</v>
      </c>
      <c r="I11" s="100"/>
      <c r="J11" s="101"/>
      <c r="K11" s="99">
        <f t="shared" ref="K11:K59" si="1">F11-I11+J11</f>
        <v>0</v>
      </c>
      <c r="L11" s="102">
        <f>ROUND(I11*G11,2)</f>
        <v>0</v>
      </c>
      <c r="M11" s="103">
        <f>ROUND(J11*G11,2)</f>
        <v>0</v>
      </c>
      <c r="N11" s="104">
        <f>ROUND(K11*G11,2)</f>
        <v>0</v>
      </c>
    </row>
    <row r="12" spans="1:14" x14ac:dyDescent="0.35">
      <c r="A12" s="98"/>
      <c r="B12" s="74"/>
      <c r="C12" s="74"/>
      <c r="D12" s="75"/>
      <c r="E12" s="68"/>
      <c r="F12" s="76"/>
      <c r="G12" s="76"/>
      <c r="H12" s="99">
        <f t="shared" si="0"/>
        <v>0</v>
      </c>
      <c r="I12" s="100"/>
      <c r="J12" s="101"/>
      <c r="K12" s="99">
        <f t="shared" si="1"/>
        <v>0</v>
      </c>
      <c r="L12" s="102">
        <f>ROUND(I12*G12,2)</f>
        <v>0</v>
      </c>
      <c r="M12" s="103">
        <f>ROUND(J12*G12,2)</f>
        <v>0</v>
      </c>
      <c r="N12" s="104">
        <f>ROUND(K12*G12,2)</f>
        <v>0</v>
      </c>
    </row>
    <row r="13" spans="1:14" x14ac:dyDescent="0.35">
      <c r="A13" s="98"/>
      <c r="B13" s="74"/>
      <c r="C13" s="74"/>
      <c r="D13" s="75"/>
      <c r="E13" s="68"/>
      <c r="F13" s="76"/>
      <c r="G13" s="76"/>
      <c r="H13" s="99">
        <f t="shared" si="0"/>
        <v>0</v>
      </c>
      <c r="I13" s="100"/>
      <c r="J13" s="101"/>
      <c r="K13" s="99">
        <f t="shared" si="1"/>
        <v>0</v>
      </c>
      <c r="L13" s="102">
        <f>ROUND(I13*G13,2)</f>
        <v>0</v>
      </c>
      <c r="M13" s="103">
        <f>ROUND(J13*G13,2)</f>
        <v>0</v>
      </c>
      <c r="N13" s="104">
        <f>ROUND(K13*G13,2)</f>
        <v>0</v>
      </c>
    </row>
    <row r="14" spans="1:14" x14ac:dyDescent="0.35">
      <c r="A14" s="98"/>
      <c r="B14" s="74"/>
      <c r="C14" s="74"/>
      <c r="D14" s="75"/>
      <c r="E14" s="68"/>
      <c r="F14" s="76"/>
      <c r="G14" s="76"/>
      <c r="H14" s="99">
        <f t="shared" si="0"/>
        <v>0</v>
      </c>
      <c r="I14" s="100"/>
      <c r="J14" s="101"/>
      <c r="K14" s="99">
        <f t="shared" si="1"/>
        <v>0</v>
      </c>
      <c r="L14" s="102">
        <f t="shared" ref="L14:L46" si="2">ROUND(I14*G14,2)</f>
        <v>0</v>
      </c>
      <c r="M14" s="103">
        <f t="shared" ref="M14:M46" si="3">ROUND(J14*G14,2)</f>
        <v>0</v>
      </c>
      <c r="N14" s="104">
        <f t="shared" ref="N14:N46" si="4">ROUND(K14*G14,2)</f>
        <v>0</v>
      </c>
    </row>
    <row r="15" spans="1:14" x14ac:dyDescent="0.35">
      <c r="A15" s="98"/>
      <c r="B15" s="74"/>
      <c r="C15" s="74"/>
      <c r="D15" s="75"/>
      <c r="E15" s="68"/>
      <c r="F15" s="76"/>
      <c r="G15" s="76"/>
      <c r="H15" s="99">
        <f t="shared" si="0"/>
        <v>0</v>
      </c>
      <c r="I15" s="100"/>
      <c r="J15" s="101"/>
      <c r="K15" s="99">
        <f t="shared" si="1"/>
        <v>0</v>
      </c>
      <c r="L15" s="102">
        <f t="shared" si="2"/>
        <v>0</v>
      </c>
      <c r="M15" s="103">
        <f t="shared" si="3"/>
        <v>0</v>
      </c>
      <c r="N15" s="104">
        <f t="shared" si="4"/>
        <v>0</v>
      </c>
    </row>
    <row r="16" spans="1:14" x14ac:dyDescent="0.35">
      <c r="A16" s="98"/>
      <c r="B16" s="74"/>
      <c r="C16" s="74"/>
      <c r="D16" s="75"/>
      <c r="E16" s="68"/>
      <c r="F16" s="76"/>
      <c r="G16" s="76"/>
      <c r="H16" s="99">
        <f t="shared" si="0"/>
        <v>0</v>
      </c>
      <c r="I16" s="100"/>
      <c r="J16" s="101"/>
      <c r="K16" s="99">
        <f t="shared" si="1"/>
        <v>0</v>
      </c>
      <c r="L16" s="102">
        <f t="shared" si="2"/>
        <v>0</v>
      </c>
      <c r="M16" s="103">
        <f t="shared" si="3"/>
        <v>0</v>
      </c>
      <c r="N16" s="104">
        <f t="shared" si="4"/>
        <v>0</v>
      </c>
    </row>
    <row r="17" spans="1:14" x14ac:dyDescent="0.35">
      <c r="A17" s="98"/>
      <c r="B17" s="74"/>
      <c r="C17" s="74"/>
      <c r="D17" s="75"/>
      <c r="E17" s="68"/>
      <c r="F17" s="76"/>
      <c r="G17" s="76"/>
      <c r="H17" s="99">
        <f t="shared" si="0"/>
        <v>0</v>
      </c>
      <c r="I17" s="100"/>
      <c r="J17" s="101"/>
      <c r="K17" s="99">
        <f t="shared" si="1"/>
        <v>0</v>
      </c>
      <c r="L17" s="102">
        <f t="shared" si="2"/>
        <v>0</v>
      </c>
      <c r="M17" s="103">
        <f t="shared" si="3"/>
        <v>0</v>
      </c>
      <c r="N17" s="104">
        <f t="shared" si="4"/>
        <v>0</v>
      </c>
    </row>
    <row r="18" spans="1:14" x14ac:dyDescent="0.35">
      <c r="A18" s="98"/>
      <c r="B18" s="74"/>
      <c r="C18" s="74"/>
      <c r="D18" s="75"/>
      <c r="E18" s="68"/>
      <c r="F18" s="76"/>
      <c r="G18" s="76"/>
      <c r="H18" s="99">
        <f t="shared" si="0"/>
        <v>0</v>
      </c>
      <c r="I18" s="100"/>
      <c r="J18" s="101"/>
      <c r="K18" s="99">
        <f t="shared" si="1"/>
        <v>0</v>
      </c>
      <c r="L18" s="102">
        <f t="shared" si="2"/>
        <v>0</v>
      </c>
      <c r="M18" s="103">
        <f t="shared" si="3"/>
        <v>0</v>
      </c>
      <c r="N18" s="104">
        <f t="shared" si="4"/>
        <v>0</v>
      </c>
    </row>
    <row r="19" spans="1:14" x14ac:dyDescent="0.35">
      <c r="A19" s="98"/>
      <c r="B19" s="74"/>
      <c r="C19" s="74"/>
      <c r="D19" s="75"/>
      <c r="E19" s="68"/>
      <c r="F19" s="76"/>
      <c r="G19" s="76"/>
      <c r="H19" s="99">
        <f t="shared" si="0"/>
        <v>0</v>
      </c>
      <c r="I19" s="100"/>
      <c r="J19" s="101"/>
      <c r="K19" s="99">
        <f t="shared" si="1"/>
        <v>0</v>
      </c>
      <c r="L19" s="102">
        <f t="shared" si="2"/>
        <v>0</v>
      </c>
      <c r="M19" s="103">
        <f t="shared" si="3"/>
        <v>0</v>
      </c>
      <c r="N19" s="104">
        <f t="shared" si="4"/>
        <v>0</v>
      </c>
    </row>
    <row r="20" spans="1:14" x14ac:dyDescent="0.35">
      <c r="A20" s="98"/>
      <c r="B20" s="74"/>
      <c r="C20" s="74"/>
      <c r="D20" s="75"/>
      <c r="E20" s="68"/>
      <c r="F20" s="76"/>
      <c r="G20" s="76"/>
      <c r="H20" s="99">
        <f t="shared" si="0"/>
        <v>0</v>
      </c>
      <c r="I20" s="100"/>
      <c r="J20" s="101"/>
      <c r="K20" s="99">
        <f t="shared" si="1"/>
        <v>0</v>
      </c>
      <c r="L20" s="102">
        <f t="shared" si="2"/>
        <v>0</v>
      </c>
      <c r="M20" s="103">
        <f t="shared" si="3"/>
        <v>0</v>
      </c>
      <c r="N20" s="104">
        <f t="shared" si="4"/>
        <v>0</v>
      </c>
    </row>
    <row r="21" spans="1:14" x14ac:dyDescent="0.35">
      <c r="A21" s="98"/>
      <c r="B21" s="74"/>
      <c r="C21" s="74"/>
      <c r="D21" s="75"/>
      <c r="E21" s="68"/>
      <c r="F21" s="76"/>
      <c r="G21" s="76"/>
      <c r="H21" s="99">
        <f t="shared" si="0"/>
        <v>0</v>
      </c>
      <c r="I21" s="100"/>
      <c r="J21" s="101"/>
      <c r="K21" s="99">
        <f t="shared" si="1"/>
        <v>0</v>
      </c>
      <c r="L21" s="102">
        <f t="shared" si="2"/>
        <v>0</v>
      </c>
      <c r="M21" s="103">
        <f t="shared" si="3"/>
        <v>0</v>
      </c>
      <c r="N21" s="104">
        <f t="shared" si="4"/>
        <v>0</v>
      </c>
    </row>
    <row r="22" spans="1:14" x14ac:dyDescent="0.35">
      <c r="A22" s="98"/>
      <c r="B22" s="74"/>
      <c r="C22" s="74"/>
      <c r="D22" s="75"/>
      <c r="E22" s="68"/>
      <c r="F22" s="76"/>
      <c r="G22" s="76"/>
      <c r="H22" s="99">
        <f t="shared" si="0"/>
        <v>0</v>
      </c>
      <c r="I22" s="100"/>
      <c r="J22" s="101"/>
      <c r="K22" s="99">
        <f t="shared" si="1"/>
        <v>0</v>
      </c>
      <c r="L22" s="102">
        <f t="shared" si="2"/>
        <v>0</v>
      </c>
      <c r="M22" s="103">
        <f t="shared" si="3"/>
        <v>0</v>
      </c>
      <c r="N22" s="104">
        <f t="shared" si="4"/>
        <v>0</v>
      </c>
    </row>
    <row r="23" spans="1:14" x14ac:dyDescent="0.35">
      <c r="A23" s="98"/>
      <c r="B23" s="74"/>
      <c r="C23" s="74"/>
      <c r="D23" s="75"/>
      <c r="E23" s="68"/>
      <c r="F23" s="76"/>
      <c r="G23" s="76"/>
      <c r="H23" s="99">
        <f t="shared" si="0"/>
        <v>0</v>
      </c>
      <c r="I23" s="100"/>
      <c r="J23" s="101"/>
      <c r="K23" s="99">
        <f t="shared" si="1"/>
        <v>0</v>
      </c>
      <c r="L23" s="102">
        <f t="shared" si="2"/>
        <v>0</v>
      </c>
      <c r="M23" s="103">
        <f t="shared" si="3"/>
        <v>0</v>
      </c>
      <c r="N23" s="104">
        <f t="shared" si="4"/>
        <v>0</v>
      </c>
    </row>
    <row r="24" spans="1:14" x14ac:dyDescent="0.35">
      <c r="A24" s="98"/>
      <c r="B24" s="74"/>
      <c r="C24" s="74"/>
      <c r="D24" s="75"/>
      <c r="E24" s="68"/>
      <c r="F24" s="76"/>
      <c r="G24" s="76"/>
      <c r="H24" s="99">
        <f t="shared" si="0"/>
        <v>0</v>
      </c>
      <c r="I24" s="100"/>
      <c r="J24" s="101"/>
      <c r="K24" s="99">
        <f t="shared" si="1"/>
        <v>0</v>
      </c>
      <c r="L24" s="102">
        <f t="shared" si="2"/>
        <v>0</v>
      </c>
      <c r="M24" s="103">
        <f t="shared" si="3"/>
        <v>0</v>
      </c>
      <c r="N24" s="104">
        <f t="shared" si="4"/>
        <v>0</v>
      </c>
    </row>
    <row r="25" spans="1:14" x14ac:dyDescent="0.35">
      <c r="A25" s="98"/>
      <c r="B25" s="74"/>
      <c r="C25" s="74"/>
      <c r="D25" s="75"/>
      <c r="E25" s="68"/>
      <c r="F25" s="76"/>
      <c r="G25" s="76"/>
      <c r="H25" s="99">
        <f t="shared" si="0"/>
        <v>0</v>
      </c>
      <c r="I25" s="100"/>
      <c r="J25" s="101"/>
      <c r="K25" s="99">
        <f t="shared" si="1"/>
        <v>0</v>
      </c>
      <c r="L25" s="102">
        <f t="shared" si="2"/>
        <v>0</v>
      </c>
      <c r="M25" s="103">
        <f t="shared" si="3"/>
        <v>0</v>
      </c>
      <c r="N25" s="104">
        <f t="shared" si="4"/>
        <v>0</v>
      </c>
    </row>
    <row r="26" spans="1:14" x14ac:dyDescent="0.35">
      <c r="A26" s="98"/>
      <c r="B26" s="74"/>
      <c r="C26" s="74"/>
      <c r="D26" s="75"/>
      <c r="E26" s="68"/>
      <c r="F26" s="76"/>
      <c r="G26" s="76"/>
      <c r="H26" s="99">
        <f t="shared" si="0"/>
        <v>0</v>
      </c>
      <c r="I26" s="100"/>
      <c r="J26" s="101"/>
      <c r="K26" s="99">
        <f t="shared" si="1"/>
        <v>0</v>
      </c>
      <c r="L26" s="102">
        <f t="shared" si="2"/>
        <v>0</v>
      </c>
      <c r="M26" s="103">
        <f t="shared" si="3"/>
        <v>0</v>
      </c>
      <c r="N26" s="104">
        <f t="shared" si="4"/>
        <v>0</v>
      </c>
    </row>
    <row r="27" spans="1:14" x14ac:dyDescent="0.35">
      <c r="A27" s="98"/>
      <c r="B27" s="74"/>
      <c r="C27" s="74"/>
      <c r="D27" s="75"/>
      <c r="E27" s="68"/>
      <c r="F27" s="76"/>
      <c r="G27" s="76"/>
      <c r="H27" s="99">
        <f t="shared" si="0"/>
        <v>0</v>
      </c>
      <c r="I27" s="100"/>
      <c r="J27" s="101"/>
      <c r="K27" s="99">
        <f t="shared" si="1"/>
        <v>0</v>
      </c>
      <c r="L27" s="102">
        <f t="shared" si="2"/>
        <v>0</v>
      </c>
      <c r="M27" s="103">
        <f t="shared" si="3"/>
        <v>0</v>
      </c>
      <c r="N27" s="104">
        <f t="shared" si="4"/>
        <v>0</v>
      </c>
    </row>
    <row r="28" spans="1:14" x14ac:dyDescent="0.35">
      <c r="A28" s="98"/>
      <c r="B28" s="74"/>
      <c r="C28" s="74"/>
      <c r="D28" s="75"/>
      <c r="E28" s="68"/>
      <c r="F28" s="76"/>
      <c r="G28" s="76"/>
      <c r="H28" s="99">
        <f t="shared" si="0"/>
        <v>0</v>
      </c>
      <c r="I28" s="100"/>
      <c r="J28" s="101"/>
      <c r="K28" s="99">
        <f t="shared" si="1"/>
        <v>0</v>
      </c>
      <c r="L28" s="102">
        <f t="shared" si="2"/>
        <v>0</v>
      </c>
      <c r="M28" s="103">
        <f t="shared" si="3"/>
        <v>0</v>
      </c>
      <c r="N28" s="104">
        <f t="shared" si="4"/>
        <v>0</v>
      </c>
    </row>
    <row r="29" spans="1:14" x14ac:dyDescent="0.35">
      <c r="A29" s="98"/>
      <c r="B29" s="74"/>
      <c r="C29" s="74"/>
      <c r="D29" s="75"/>
      <c r="E29" s="68"/>
      <c r="F29" s="76"/>
      <c r="G29" s="76"/>
      <c r="H29" s="99">
        <f t="shared" si="0"/>
        <v>0</v>
      </c>
      <c r="I29" s="100"/>
      <c r="J29" s="101"/>
      <c r="K29" s="99">
        <f t="shared" si="1"/>
        <v>0</v>
      </c>
      <c r="L29" s="102">
        <f t="shared" si="2"/>
        <v>0</v>
      </c>
      <c r="M29" s="103">
        <f t="shared" si="3"/>
        <v>0</v>
      </c>
      <c r="N29" s="104">
        <f t="shared" si="4"/>
        <v>0</v>
      </c>
    </row>
    <row r="30" spans="1:14" x14ac:dyDescent="0.35">
      <c r="A30" s="98"/>
      <c r="B30" s="74"/>
      <c r="C30" s="74"/>
      <c r="D30" s="75"/>
      <c r="E30" s="68"/>
      <c r="F30" s="76"/>
      <c r="G30" s="76"/>
      <c r="H30" s="99">
        <f t="shared" si="0"/>
        <v>0</v>
      </c>
      <c r="I30" s="100"/>
      <c r="J30" s="101"/>
      <c r="K30" s="99">
        <f t="shared" si="1"/>
        <v>0</v>
      </c>
      <c r="L30" s="102">
        <f t="shared" si="2"/>
        <v>0</v>
      </c>
      <c r="M30" s="103">
        <f t="shared" si="3"/>
        <v>0</v>
      </c>
      <c r="N30" s="104">
        <f t="shared" si="4"/>
        <v>0</v>
      </c>
    </row>
    <row r="31" spans="1:14" x14ac:dyDescent="0.35">
      <c r="A31" s="98"/>
      <c r="B31" s="74"/>
      <c r="C31" s="74"/>
      <c r="D31" s="75"/>
      <c r="E31" s="68"/>
      <c r="F31" s="76"/>
      <c r="G31" s="76"/>
      <c r="H31" s="99">
        <f t="shared" si="0"/>
        <v>0</v>
      </c>
      <c r="I31" s="100"/>
      <c r="J31" s="101"/>
      <c r="K31" s="99">
        <f t="shared" si="1"/>
        <v>0</v>
      </c>
      <c r="L31" s="102">
        <f t="shared" si="2"/>
        <v>0</v>
      </c>
      <c r="M31" s="103">
        <f t="shared" si="3"/>
        <v>0</v>
      </c>
      <c r="N31" s="104">
        <f t="shared" si="4"/>
        <v>0</v>
      </c>
    </row>
    <row r="32" spans="1:14" x14ac:dyDescent="0.35">
      <c r="A32" s="98"/>
      <c r="B32" s="74"/>
      <c r="C32" s="74"/>
      <c r="D32" s="75"/>
      <c r="E32" s="68"/>
      <c r="F32" s="76"/>
      <c r="G32" s="76"/>
      <c r="H32" s="99">
        <f t="shared" si="0"/>
        <v>0</v>
      </c>
      <c r="I32" s="100"/>
      <c r="J32" s="101"/>
      <c r="K32" s="99">
        <f t="shared" si="1"/>
        <v>0</v>
      </c>
      <c r="L32" s="102">
        <f t="shared" si="2"/>
        <v>0</v>
      </c>
      <c r="M32" s="103">
        <f t="shared" si="3"/>
        <v>0</v>
      </c>
      <c r="N32" s="104">
        <f t="shared" si="4"/>
        <v>0</v>
      </c>
    </row>
    <row r="33" spans="1:14" x14ac:dyDescent="0.35">
      <c r="A33" s="98"/>
      <c r="B33" s="74"/>
      <c r="C33" s="74"/>
      <c r="D33" s="75"/>
      <c r="E33" s="68"/>
      <c r="F33" s="76"/>
      <c r="G33" s="76"/>
      <c r="H33" s="99">
        <f t="shared" si="0"/>
        <v>0</v>
      </c>
      <c r="I33" s="100"/>
      <c r="J33" s="101"/>
      <c r="K33" s="99">
        <f t="shared" si="1"/>
        <v>0</v>
      </c>
      <c r="L33" s="102">
        <f t="shared" si="2"/>
        <v>0</v>
      </c>
      <c r="M33" s="103">
        <f t="shared" si="3"/>
        <v>0</v>
      </c>
      <c r="N33" s="104">
        <f t="shared" si="4"/>
        <v>0</v>
      </c>
    </row>
    <row r="34" spans="1:14" x14ac:dyDescent="0.35">
      <c r="A34" s="98"/>
      <c r="B34" s="74"/>
      <c r="C34" s="74"/>
      <c r="D34" s="75"/>
      <c r="E34" s="68"/>
      <c r="F34" s="76"/>
      <c r="G34" s="76"/>
      <c r="H34" s="99">
        <f t="shared" si="0"/>
        <v>0</v>
      </c>
      <c r="I34" s="100"/>
      <c r="J34" s="101"/>
      <c r="K34" s="99">
        <f t="shared" si="1"/>
        <v>0</v>
      </c>
      <c r="L34" s="102">
        <f t="shared" si="2"/>
        <v>0</v>
      </c>
      <c r="M34" s="103">
        <f t="shared" si="3"/>
        <v>0</v>
      </c>
      <c r="N34" s="104">
        <f t="shared" si="4"/>
        <v>0</v>
      </c>
    </row>
    <row r="35" spans="1:14" x14ac:dyDescent="0.35">
      <c r="A35" s="98"/>
      <c r="B35" s="74"/>
      <c r="C35" s="74"/>
      <c r="D35" s="75"/>
      <c r="E35" s="68"/>
      <c r="F35" s="76"/>
      <c r="G35" s="76"/>
      <c r="H35" s="99">
        <f t="shared" si="0"/>
        <v>0</v>
      </c>
      <c r="I35" s="100"/>
      <c r="J35" s="101"/>
      <c r="K35" s="99">
        <f t="shared" si="1"/>
        <v>0</v>
      </c>
      <c r="L35" s="102">
        <f t="shared" si="2"/>
        <v>0</v>
      </c>
      <c r="M35" s="103">
        <f t="shared" si="3"/>
        <v>0</v>
      </c>
      <c r="N35" s="104">
        <f t="shared" si="4"/>
        <v>0</v>
      </c>
    </row>
    <row r="36" spans="1:14" x14ac:dyDescent="0.35">
      <c r="A36" s="98"/>
      <c r="B36" s="74"/>
      <c r="C36" s="74"/>
      <c r="D36" s="75"/>
      <c r="E36" s="68"/>
      <c r="F36" s="76"/>
      <c r="G36" s="76"/>
      <c r="H36" s="99">
        <f t="shared" si="0"/>
        <v>0</v>
      </c>
      <c r="I36" s="100"/>
      <c r="J36" s="101"/>
      <c r="K36" s="99">
        <f t="shared" si="1"/>
        <v>0</v>
      </c>
      <c r="L36" s="102">
        <f t="shared" si="2"/>
        <v>0</v>
      </c>
      <c r="M36" s="103">
        <f t="shared" si="3"/>
        <v>0</v>
      </c>
      <c r="N36" s="104">
        <f t="shared" si="4"/>
        <v>0</v>
      </c>
    </row>
    <row r="37" spans="1:14" x14ac:dyDescent="0.35">
      <c r="A37" s="98"/>
      <c r="B37" s="74"/>
      <c r="C37" s="74"/>
      <c r="D37" s="75"/>
      <c r="E37" s="68"/>
      <c r="F37" s="76"/>
      <c r="G37" s="76"/>
      <c r="H37" s="99">
        <f t="shared" si="0"/>
        <v>0</v>
      </c>
      <c r="I37" s="100"/>
      <c r="J37" s="101"/>
      <c r="K37" s="99">
        <f t="shared" si="1"/>
        <v>0</v>
      </c>
      <c r="L37" s="102">
        <f t="shared" si="2"/>
        <v>0</v>
      </c>
      <c r="M37" s="103">
        <f t="shared" si="3"/>
        <v>0</v>
      </c>
      <c r="N37" s="104">
        <f t="shared" si="4"/>
        <v>0</v>
      </c>
    </row>
    <row r="38" spans="1:14" x14ac:dyDescent="0.35">
      <c r="A38" s="98"/>
      <c r="B38" s="74"/>
      <c r="C38" s="74"/>
      <c r="D38" s="75"/>
      <c r="E38" s="68"/>
      <c r="F38" s="76"/>
      <c r="G38" s="76"/>
      <c r="H38" s="99">
        <f t="shared" si="0"/>
        <v>0</v>
      </c>
      <c r="I38" s="100"/>
      <c r="J38" s="101"/>
      <c r="K38" s="99">
        <f t="shared" si="1"/>
        <v>0</v>
      </c>
      <c r="L38" s="102">
        <f t="shared" si="2"/>
        <v>0</v>
      </c>
      <c r="M38" s="103">
        <f t="shared" si="3"/>
        <v>0</v>
      </c>
      <c r="N38" s="104">
        <f t="shared" si="4"/>
        <v>0</v>
      </c>
    </row>
    <row r="39" spans="1:14" x14ac:dyDescent="0.35">
      <c r="A39" s="98"/>
      <c r="B39" s="74"/>
      <c r="C39" s="74"/>
      <c r="D39" s="75"/>
      <c r="E39" s="68"/>
      <c r="F39" s="76"/>
      <c r="G39" s="76"/>
      <c r="H39" s="99">
        <f t="shared" si="0"/>
        <v>0</v>
      </c>
      <c r="I39" s="100"/>
      <c r="J39" s="101"/>
      <c r="K39" s="99">
        <f t="shared" si="1"/>
        <v>0</v>
      </c>
      <c r="L39" s="102">
        <f t="shared" si="2"/>
        <v>0</v>
      </c>
      <c r="M39" s="103">
        <f t="shared" si="3"/>
        <v>0</v>
      </c>
      <c r="N39" s="104">
        <f t="shared" si="4"/>
        <v>0</v>
      </c>
    </row>
    <row r="40" spans="1:14" x14ac:dyDescent="0.35">
      <c r="A40" s="98"/>
      <c r="B40" s="74"/>
      <c r="C40" s="74"/>
      <c r="D40" s="75"/>
      <c r="E40" s="68"/>
      <c r="F40" s="76"/>
      <c r="G40" s="76"/>
      <c r="H40" s="99">
        <f t="shared" si="0"/>
        <v>0</v>
      </c>
      <c r="I40" s="100"/>
      <c r="J40" s="101"/>
      <c r="K40" s="99">
        <f t="shared" si="1"/>
        <v>0</v>
      </c>
      <c r="L40" s="102">
        <f t="shared" si="2"/>
        <v>0</v>
      </c>
      <c r="M40" s="103">
        <f t="shared" si="3"/>
        <v>0</v>
      </c>
      <c r="N40" s="104">
        <f t="shared" si="4"/>
        <v>0</v>
      </c>
    </row>
    <row r="41" spans="1:14" x14ac:dyDescent="0.35">
      <c r="A41" s="98"/>
      <c r="B41" s="74"/>
      <c r="C41" s="74"/>
      <c r="D41" s="75"/>
      <c r="E41" s="68"/>
      <c r="F41" s="76"/>
      <c r="G41" s="76"/>
      <c r="H41" s="99">
        <f t="shared" si="0"/>
        <v>0</v>
      </c>
      <c r="I41" s="100"/>
      <c r="J41" s="101"/>
      <c r="K41" s="99">
        <f t="shared" si="1"/>
        <v>0</v>
      </c>
      <c r="L41" s="102">
        <f t="shared" si="2"/>
        <v>0</v>
      </c>
      <c r="M41" s="103">
        <f t="shared" si="3"/>
        <v>0</v>
      </c>
      <c r="N41" s="104">
        <f t="shared" si="4"/>
        <v>0</v>
      </c>
    </row>
    <row r="42" spans="1:14" x14ac:dyDescent="0.35">
      <c r="A42" s="98"/>
      <c r="B42" s="74"/>
      <c r="C42" s="74"/>
      <c r="D42" s="75"/>
      <c r="E42" s="68"/>
      <c r="F42" s="76"/>
      <c r="G42" s="76"/>
      <c r="H42" s="99">
        <f t="shared" si="0"/>
        <v>0</v>
      </c>
      <c r="I42" s="100"/>
      <c r="J42" s="101"/>
      <c r="K42" s="99">
        <f t="shared" si="1"/>
        <v>0</v>
      </c>
      <c r="L42" s="102">
        <f t="shared" si="2"/>
        <v>0</v>
      </c>
      <c r="M42" s="103">
        <f t="shared" si="3"/>
        <v>0</v>
      </c>
      <c r="N42" s="104">
        <f t="shared" si="4"/>
        <v>0</v>
      </c>
    </row>
    <row r="43" spans="1:14" x14ac:dyDescent="0.35">
      <c r="A43" s="98"/>
      <c r="B43" s="74"/>
      <c r="C43" s="74"/>
      <c r="D43" s="75"/>
      <c r="E43" s="68"/>
      <c r="F43" s="76"/>
      <c r="G43" s="76"/>
      <c r="H43" s="99">
        <f t="shared" si="0"/>
        <v>0</v>
      </c>
      <c r="I43" s="100"/>
      <c r="J43" s="101"/>
      <c r="K43" s="99">
        <f t="shared" si="1"/>
        <v>0</v>
      </c>
      <c r="L43" s="102">
        <f t="shared" si="2"/>
        <v>0</v>
      </c>
      <c r="M43" s="103">
        <f t="shared" si="3"/>
        <v>0</v>
      </c>
      <c r="N43" s="104">
        <f t="shared" si="4"/>
        <v>0</v>
      </c>
    </row>
    <row r="44" spans="1:14" x14ac:dyDescent="0.35">
      <c r="A44" s="98"/>
      <c r="B44" s="74"/>
      <c r="C44" s="74"/>
      <c r="D44" s="75"/>
      <c r="E44" s="68"/>
      <c r="F44" s="76"/>
      <c r="G44" s="76"/>
      <c r="H44" s="99">
        <f t="shared" si="0"/>
        <v>0</v>
      </c>
      <c r="I44" s="100"/>
      <c r="J44" s="101"/>
      <c r="K44" s="99">
        <f t="shared" si="1"/>
        <v>0</v>
      </c>
      <c r="L44" s="102">
        <f t="shared" si="2"/>
        <v>0</v>
      </c>
      <c r="M44" s="103">
        <f t="shared" si="3"/>
        <v>0</v>
      </c>
      <c r="N44" s="104">
        <f t="shared" si="4"/>
        <v>0</v>
      </c>
    </row>
    <row r="45" spans="1:14" x14ac:dyDescent="0.35">
      <c r="A45" s="98"/>
      <c r="B45" s="74"/>
      <c r="C45" s="74"/>
      <c r="D45" s="75"/>
      <c r="E45" s="68"/>
      <c r="F45" s="76"/>
      <c r="G45" s="76"/>
      <c r="H45" s="99">
        <f t="shared" si="0"/>
        <v>0</v>
      </c>
      <c r="I45" s="100"/>
      <c r="J45" s="101"/>
      <c r="K45" s="99">
        <f t="shared" si="1"/>
        <v>0</v>
      </c>
      <c r="L45" s="102">
        <f t="shared" si="2"/>
        <v>0</v>
      </c>
      <c r="M45" s="103">
        <f t="shared" si="3"/>
        <v>0</v>
      </c>
      <c r="N45" s="104">
        <f t="shared" si="4"/>
        <v>0</v>
      </c>
    </row>
    <row r="46" spans="1:14" x14ac:dyDescent="0.35">
      <c r="A46" s="98"/>
      <c r="B46" s="74"/>
      <c r="C46" s="74"/>
      <c r="D46" s="75"/>
      <c r="E46" s="68"/>
      <c r="F46" s="76"/>
      <c r="G46" s="76"/>
      <c r="H46" s="99">
        <f t="shared" si="0"/>
        <v>0</v>
      </c>
      <c r="I46" s="100"/>
      <c r="J46" s="101"/>
      <c r="K46" s="99">
        <f t="shared" si="1"/>
        <v>0</v>
      </c>
      <c r="L46" s="102">
        <f t="shared" si="2"/>
        <v>0</v>
      </c>
      <c r="M46" s="103">
        <f t="shared" si="3"/>
        <v>0</v>
      </c>
      <c r="N46" s="104">
        <f t="shared" si="4"/>
        <v>0</v>
      </c>
    </row>
    <row r="47" spans="1:14" x14ac:dyDescent="0.35">
      <c r="A47" s="98"/>
      <c r="B47" s="74"/>
      <c r="C47" s="74"/>
      <c r="D47" s="75"/>
      <c r="E47" s="68"/>
      <c r="F47" s="76"/>
      <c r="G47" s="76"/>
      <c r="H47" s="99">
        <f t="shared" si="0"/>
        <v>0</v>
      </c>
      <c r="I47" s="100"/>
      <c r="J47" s="101"/>
      <c r="K47" s="99">
        <f t="shared" si="1"/>
        <v>0</v>
      </c>
      <c r="L47" s="102">
        <f t="shared" ref="L47:L59" si="5">ROUND(I47*G47,2)</f>
        <v>0</v>
      </c>
      <c r="M47" s="103">
        <f t="shared" ref="M47:M59" si="6">ROUND(J47*G47,2)</f>
        <v>0</v>
      </c>
      <c r="N47" s="104">
        <f t="shared" ref="N47:N59" si="7">ROUND(K47*G47,2)</f>
        <v>0</v>
      </c>
    </row>
    <row r="48" spans="1:14" x14ac:dyDescent="0.35">
      <c r="A48" s="98"/>
      <c r="B48" s="74"/>
      <c r="C48" s="74"/>
      <c r="D48" s="75"/>
      <c r="E48" s="68"/>
      <c r="F48" s="76"/>
      <c r="G48" s="76"/>
      <c r="H48" s="99">
        <f t="shared" si="0"/>
        <v>0</v>
      </c>
      <c r="I48" s="100"/>
      <c r="J48" s="101"/>
      <c r="K48" s="99">
        <f t="shared" si="1"/>
        <v>0</v>
      </c>
      <c r="L48" s="102">
        <f t="shared" si="5"/>
        <v>0</v>
      </c>
      <c r="M48" s="103">
        <f t="shared" si="6"/>
        <v>0</v>
      </c>
      <c r="N48" s="104">
        <f t="shared" si="7"/>
        <v>0</v>
      </c>
    </row>
    <row r="49" spans="1:14" x14ac:dyDescent="0.35">
      <c r="A49" s="98"/>
      <c r="B49" s="74"/>
      <c r="C49" s="74"/>
      <c r="D49" s="75"/>
      <c r="E49" s="68"/>
      <c r="F49" s="76"/>
      <c r="G49" s="76"/>
      <c r="H49" s="99">
        <f t="shared" si="0"/>
        <v>0</v>
      </c>
      <c r="I49" s="100"/>
      <c r="J49" s="101"/>
      <c r="K49" s="99">
        <f t="shared" si="1"/>
        <v>0</v>
      </c>
      <c r="L49" s="102">
        <f t="shared" si="5"/>
        <v>0</v>
      </c>
      <c r="M49" s="103">
        <f t="shared" si="6"/>
        <v>0</v>
      </c>
      <c r="N49" s="104">
        <f t="shared" si="7"/>
        <v>0</v>
      </c>
    </row>
    <row r="50" spans="1:14" x14ac:dyDescent="0.35">
      <c r="A50" s="98"/>
      <c r="B50" s="74"/>
      <c r="C50" s="74"/>
      <c r="D50" s="75"/>
      <c r="E50" s="68"/>
      <c r="F50" s="76"/>
      <c r="G50" s="76"/>
      <c r="H50" s="99">
        <f t="shared" si="0"/>
        <v>0</v>
      </c>
      <c r="I50" s="100"/>
      <c r="J50" s="101"/>
      <c r="K50" s="99">
        <f t="shared" si="1"/>
        <v>0</v>
      </c>
      <c r="L50" s="102">
        <f t="shared" si="5"/>
        <v>0</v>
      </c>
      <c r="M50" s="103">
        <f t="shared" si="6"/>
        <v>0</v>
      </c>
      <c r="N50" s="104">
        <f t="shared" si="7"/>
        <v>0</v>
      </c>
    </row>
    <row r="51" spans="1:14" x14ac:dyDescent="0.35">
      <c r="A51" s="98"/>
      <c r="B51" s="74"/>
      <c r="C51" s="74"/>
      <c r="D51" s="75"/>
      <c r="E51" s="68"/>
      <c r="F51" s="76"/>
      <c r="G51" s="76"/>
      <c r="H51" s="99">
        <f t="shared" si="0"/>
        <v>0</v>
      </c>
      <c r="I51" s="100"/>
      <c r="J51" s="101"/>
      <c r="K51" s="99">
        <f t="shared" si="1"/>
        <v>0</v>
      </c>
      <c r="L51" s="102">
        <f t="shared" si="5"/>
        <v>0</v>
      </c>
      <c r="M51" s="103">
        <f t="shared" si="6"/>
        <v>0</v>
      </c>
      <c r="N51" s="104">
        <f t="shared" si="7"/>
        <v>0</v>
      </c>
    </row>
    <row r="52" spans="1:14" x14ac:dyDescent="0.35">
      <c r="A52" s="98"/>
      <c r="B52" s="74"/>
      <c r="C52" s="74"/>
      <c r="D52" s="75"/>
      <c r="E52" s="68"/>
      <c r="F52" s="76"/>
      <c r="G52" s="76"/>
      <c r="H52" s="99">
        <f t="shared" si="0"/>
        <v>0</v>
      </c>
      <c r="I52" s="100"/>
      <c r="J52" s="101"/>
      <c r="K52" s="99">
        <f t="shared" si="1"/>
        <v>0</v>
      </c>
      <c r="L52" s="102">
        <f t="shared" si="5"/>
        <v>0</v>
      </c>
      <c r="M52" s="103">
        <f t="shared" si="6"/>
        <v>0</v>
      </c>
      <c r="N52" s="104">
        <f t="shared" si="7"/>
        <v>0</v>
      </c>
    </row>
    <row r="53" spans="1:14" x14ac:dyDescent="0.35">
      <c r="A53" s="98"/>
      <c r="B53" s="74"/>
      <c r="C53" s="74"/>
      <c r="D53" s="75"/>
      <c r="E53" s="68"/>
      <c r="F53" s="76"/>
      <c r="G53" s="76"/>
      <c r="H53" s="99">
        <f t="shared" si="0"/>
        <v>0</v>
      </c>
      <c r="I53" s="100"/>
      <c r="J53" s="101"/>
      <c r="K53" s="99">
        <f t="shared" si="1"/>
        <v>0</v>
      </c>
      <c r="L53" s="102">
        <f t="shared" si="5"/>
        <v>0</v>
      </c>
      <c r="M53" s="103">
        <f t="shared" si="6"/>
        <v>0</v>
      </c>
      <c r="N53" s="104">
        <f t="shared" si="7"/>
        <v>0</v>
      </c>
    </row>
    <row r="54" spans="1:14" x14ac:dyDescent="0.35">
      <c r="A54" s="98"/>
      <c r="B54" s="74"/>
      <c r="C54" s="74"/>
      <c r="D54" s="75"/>
      <c r="E54" s="68"/>
      <c r="F54" s="76"/>
      <c r="G54" s="76"/>
      <c r="H54" s="99">
        <f t="shared" si="0"/>
        <v>0</v>
      </c>
      <c r="I54" s="100"/>
      <c r="J54" s="101"/>
      <c r="K54" s="99">
        <f t="shared" si="1"/>
        <v>0</v>
      </c>
      <c r="L54" s="102">
        <f t="shared" si="5"/>
        <v>0</v>
      </c>
      <c r="M54" s="103">
        <f t="shared" si="6"/>
        <v>0</v>
      </c>
      <c r="N54" s="104">
        <f t="shared" si="7"/>
        <v>0</v>
      </c>
    </row>
    <row r="55" spans="1:14" x14ac:dyDescent="0.35">
      <c r="A55" s="98"/>
      <c r="B55" s="74"/>
      <c r="C55" s="74"/>
      <c r="D55" s="75"/>
      <c r="E55" s="68"/>
      <c r="F55" s="76"/>
      <c r="G55" s="76"/>
      <c r="H55" s="99">
        <f t="shared" si="0"/>
        <v>0</v>
      </c>
      <c r="I55" s="100"/>
      <c r="J55" s="101"/>
      <c r="K55" s="99">
        <f t="shared" si="1"/>
        <v>0</v>
      </c>
      <c r="L55" s="102">
        <f t="shared" si="5"/>
        <v>0</v>
      </c>
      <c r="M55" s="103">
        <f t="shared" si="6"/>
        <v>0</v>
      </c>
      <c r="N55" s="104">
        <f t="shared" si="7"/>
        <v>0</v>
      </c>
    </row>
    <row r="56" spans="1:14" x14ac:dyDescent="0.35">
      <c r="A56" s="98"/>
      <c r="B56" s="74"/>
      <c r="C56" s="74"/>
      <c r="D56" s="75"/>
      <c r="E56" s="68"/>
      <c r="F56" s="76"/>
      <c r="G56" s="76"/>
      <c r="H56" s="99">
        <f t="shared" si="0"/>
        <v>0</v>
      </c>
      <c r="I56" s="100"/>
      <c r="J56" s="101"/>
      <c r="K56" s="99">
        <f t="shared" si="1"/>
        <v>0</v>
      </c>
      <c r="L56" s="102">
        <f t="shared" si="5"/>
        <v>0</v>
      </c>
      <c r="M56" s="103">
        <f t="shared" si="6"/>
        <v>0</v>
      </c>
      <c r="N56" s="104">
        <f t="shared" si="7"/>
        <v>0</v>
      </c>
    </row>
    <row r="57" spans="1:14" x14ac:dyDescent="0.35">
      <c r="A57" s="98"/>
      <c r="B57" s="74"/>
      <c r="C57" s="74"/>
      <c r="D57" s="75"/>
      <c r="E57" s="68"/>
      <c r="F57" s="76"/>
      <c r="G57" s="76"/>
      <c r="H57" s="99">
        <f t="shared" si="0"/>
        <v>0</v>
      </c>
      <c r="I57" s="100"/>
      <c r="J57" s="101"/>
      <c r="K57" s="99">
        <f t="shared" si="1"/>
        <v>0</v>
      </c>
      <c r="L57" s="102">
        <f t="shared" si="5"/>
        <v>0</v>
      </c>
      <c r="M57" s="103">
        <f t="shared" si="6"/>
        <v>0</v>
      </c>
      <c r="N57" s="104">
        <f t="shared" si="7"/>
        <v>0</v>
      </c>
    </row>
    <row r="58" spans="1:14" x14ac:dyDescent="0.35">
      <c r="A58" s="98"/>
      <c r="B58" s="74"/>
      <c r="C58" s="74"/>
      <c r="D58" s="75"/>
      <c r="E58" s="68"/>
      <c r="F58" s="76"/>
      <c r="G58" s="76"/>
      <c r="H58" s="99">
        <f t="shared" si="0"/>
        <v>0</v>
      </c>
      <c r="I58" s="100"/>
      <c r="J58" s="101"/>
      <c r="K58" s="99">
        <f t="shared" si="1"/>
        <v>0</v>
      </c>
      <c r="L58" s="102">
        <f t="shared" si="5"/>
        <v>0</v>
      </c>
      <c r="M58" s="103">
        <f t="shared" si="6"/>
        <v>0</v>
      </c>
      <c r="N58" s="104">
        <f t="shared" si="7"/>
        <v>0</v>
      </c>
    </row>
    <row r="59" spans="1:14" ht="15" thickBot="1" x14ac:dyDescent="0.4">
      <c r="A59" s="105"/>
      <c r="B59" s="106"/>
      <c r="C59" s="106"/>
      <c r="D59" s="107"/>
      <c r="E59" s="108"/>
      <c r="F59" s="109"/>
      <c r="G59" s="109"/>
      <c r="H59" s="110">
        <f t="shared" si="0"/>
        <v>0</v>
      </c>
      <c r="I59" s="111"/>
      <c r="J59" s="112"/>
      <c r="K59" s="110">
        <f t="shared" si="1"/>
        <v>0</v>
      </c>
      <c r="L59" s="113">
        <f t="shared" si="5"/>
        <v>0</v>
      </c>
      <c r="M59" s="114">
        <f t="shared" si="6"/>
        <v>0</v>
      </c>
      <c r="N59" s="115">
        <f t="shared" si="7"/>
        <v>0</v>
      </c>
    </row>
    <row r="60" spans="1:14" ht="15" thickBot="1" x14ac:dyDescent="0.4">
      <c r="A60" s="54"/>
      <c r="B60" s="54"/>
      <c r="C60" s="54"/>
      <c r="D60" s="84"/>
      <c r="E60" s="54"/>
      <c r="F60" s="54"/>
      <c r="G60" s="54"/>
      <c r="H60" s="54"/>
      <c r="I60" s="54"/>
      <c r="J60" s="54"/>
      <c r="K60" s="54"/>
      <c r="L60" s="54"/>
      <c r="M60" s="54"/>
      <c r="N60" s="54"/>
    </row>
    <row r="61" spans="1:14" ht="25.15" customHeight="1" thickBot="1" x14ac:dyDescent="0.4">
      <c r="A61" s="54"/>
      <c r="B61" s="54"/>
      <c r="C61" s="54"/>
      <c r="D61" s="84"/>
      <c r="E61" s="54"/>
      <c r="F61" s="54"/>
      <c r="G61" s="54"/>
      <c r="H61" s="54"/>
      <c r="I61" s="54"/>
      <c r="J61" s="54"/>
      <c r="K61" s="54"/>
      <c r="L61" s="548" t="s">
        <v>33</v>
      </c>
      <c r="M61" s="549"/>
      <c r="N61" s="2"/>
    </row>
    <row r="62" spans="1:14" ht="6" customHeight="1" thickBot="1" x14ac:dyDescent="0.4">
      <c r="A62" s="54"/>
      <c r="B62" s="54"/>
      <c r="C62" s="54"/>
      <c r="D62" s="84"/>
      <c r="E62" s="54"/>
      <c r="F62" s="54"/>
      <c r="G62" s="54"/>
      <c r="H62" s="54"/>
      <c r="I62" s="54"/>
      <c r="J62" s="54"/>
      <c r="K62" s="54"/>
      <c r="L62" s="59"/>
      <c r="M62" s="59"/>
      <c r="N62" s="5"/>
    </row>
    <row r="63" spans="1:14" ht="25.15" customHeight="1" thickBot="1" x14ac:dyDescent="0.4">
      <c r="A63" s="54"/>
      <c r="B63" s="54"/>
      <c r="C63" s="54"/>
      <c r="D63" s="84"/>
      <c r="E63" s="54"/>
      <c r="F63" s="54"/>
      <c r="G63" s="54"/>
      <c r="H63" s="54"/>
      <c r="I63" s="54"/>
      <c r="J63" s="54"/>
      <c r="K63" s="54"/>
      <c r="L63" s="550" t="s">
        <v>35</v>
      </c>
      <c r="M63" s="551"/>
      <c r="N63" s="7"/>
    </row>
    <row r="64" spans="1:14" ht="25.15" customHeight="1" thickBot="1" x14ac:dyDescent="0.4">
      <c r="A64" s="54"/>
      <c r="B64" s="54"/>
      <c r="C64" s="54"/>
      <c r="D64" s="84"/>
      <c r="E64" s="54"/>
      <c r="F64" s="54"/>
      <c r="G64" s="54"/>
      <c r="H64" s="54"/>
      <c r="I64" s="54"/>
      <c r="J64" s="54"/>
      <c r="K64" s="54"/>
      <c r="L64" s="552" t="s">
        <v>34</v>
      </c>
      <c r="M64" s="553"/>
      <c r="N64" s="6"/>
    </row>
    <row r="65" spans="1:14" ht="6" customHeight="1" thickBot="1" x14ac:dyDescent="0.4">
      <c r="A65" s="54"/>
      <c r="B65" s="54"/>
      <c r="C65" s="54"/>
      <c r="D65" s="84"/>
      <c r="E65" s="54"/>
      <c r="F65" s="54"/>
      <c r="G65" s="54"/>
      <c r="H65" s="54"/>
      <c r="I65" s="54"/>
      <c r="J65" s="54"/>
      <c r="K65" s="54"/>
      <c r="L65" s="59"/>
      <c r="M65" s="59"/>
      <c r="N65" s="116"/>
    </row>
    <row r="66" spans="1:14" ht="25.15" customHeight="1" thickBot="1" x14ac:dyDescent="0.4">
      <c r="A66" s="54"/>
      <c r="B66" s="54"/>
      <c r="C66" s="54"/>
      <c r="D66" s="84"/>
      <c r="E66" s="54"/>
      <c r="F66" s="54"/>
      <c r="G66" s="54"/>
      <c r="H66" s="54"/>
      <c r="I66" s="54"/>
      <c r="J66" s="54"/>
      <c r="K66" s="54"/>
      <c r="L66" s="548" t="s">
        <v>36</v>
      </c>
      <c r="M66" s="549"/>
      <c r="N66" s="2"/>
    </row>
    <row r="67" spans="1:14" ht="25.15" customHeight="1" thickBot="1" x14ac:dyDescent="0.4">
      <c r="A67" s="54"/>
      <c r="B67" s="54"/>
      <c r="C67" s="54"/>
      <c r="D67" s="84"/>
      <c r="E67" s="54"/>
      <c r="F67" s="54"/>
      <c r="G67" s="54"/>
      <c r="H67" s="54"/>
      <c r="I67" s="54"/>
      <c r="J67" s="54"/>
      <c r="K67" s="54"/>
      <c r="L67" s="554" t="s">
        <v>37</v>
      </c>
      <c r="M67" s="555"/>
      <c r="N67" s="13">
        <f>N66-N61</f>
        <v>0</v>
      </c>
    </row>
    <row r="68" spans="1:14" ht="25.15" customHeight="1" x14ac:dyDescent="0.35">
      <c r="A68" s="54"/>
      <c r="B68" s="54"/>
      <c r="C68" s="54"/>
      <c r="D68" s="84"/>
      <c r="E68" s="54"/>
      <c r="F68" s="54"/>
      <c r="G68" s="54"/>
      <c r="H68" s="54"/>
      <c r="I68" s="54"/>
      <c r="J68" s="54"/>
      <c r="K68" s="54"/>
      <c r="L68" s="8"/>
      <c r="M68" s="8"/>
      <c r="N68" s="117"/>
    </row>
    <row r="69" spans="1:14" x14ac:dyDescent="0.35">
      <c r="A69" s="437" t="str">
        <f>DADOS!B5</f>
        <v>PORTO SEGURO/BA</v>
      </c>
      <c r="B69" s="437"/>
      <c r="C69" s="437"/>
      <c r="D69" s="437"/>
      <c r="E69" s="54"/>
      <c r="F69" s="54"/>
      <c r="G69" s="118"/>
      <c r="H69" s="118"/>
      <c r="I69" s="118"/>
      <c r="J69" s="444"/>
      <c r="K69" s="444"/>
      <c r="L69" s="444"/>
      <c r="M69" s="444"/>
      <c r="N69" s="444"/>
    </row>
    <row r="70" spans="1:14" x14ac:dyDescent="0.35">
      <c r="A70" s="438" t="s">
        <v>19</v>
      </c>
      <c r="B70" s="438"/>
      <c r="C70" s="438"/>
      <c r="D70" s="438"/>
      <c r="E70" s="54"/>
      <c r="F70" s="54"/>
      <c r="G70" s="97"/>
      <c r="H70" s="97"/>
      <c r="I70" s="97"/>
      <c r="J70" s="438" t="s">
        <v>20</v>
      </c>
      <c r="K70" s="438"/>
      <c r="L70" s="438"/>
      <c r="M70" s="438"/>
      <c r="N70" s="438"/>
    </row>
    <row r="71" spans="1:14" x14ac:dyDescent="0.35">
      <c r="A71" s="54"/>
      <c r="B71" s="54"/>
      <c r="C71" s="54"/>
      <c r="D71" s="84"/>
      <c r="E71" s="54"/>
      <c r="F71" s="54"/>
      <c r="G71" s="54"/>
      <c r="H71" s="54"/>
      <c r="I71" s="54"/>
      <c r="J71" s="54"/>
      <c r="K71" s="54"/>
      <c r="L71" s="54"/>
      <c r="M71" s="54"/>
      <c r="N71" s="54"/>
    </row>
    <row r="72" spans="1:14" x14ac:dyDescent="0.35">
      <c r="A72" s="54"/>
      <c r="B72" s="54"/>
      <c r="C72" s="54"/>
      <c r="D72" s="84"/>
      <c r="E72" s="54"/>
      <c r="F72" s="54"/>
      <c r="G72" s="54"/>
      <c r="H72" s="54"/>
      <c r="I72" s="54"/>
      <c r="J72" s="54"/>
      <c r="K72" s="54"/>
      <c r="L72" s="54"/>
      <c r="M72" s="54"/>
      <c r="N72" s="54"/>
    </row>
    <row r="73" spans="1:14" x14ac:dyDescent="0.35">
      <c r="A73" s="54"/>
      <c r="B73" s="54"/>
      <c r="C73" s="54"/>
      <c r="D73" s="84"/>
      <c r="E73" s="54"/>
      <c r="F73" s="54"/>
      <c r="G73" s="54"/>
      <c r="H73" s="54"/>
      <c r="I73" s="54"/>
      <c r="J73" s="54"/>
      <c r="K73" s="54"/>
      <c r="L73" s="54"/>
      <c r="M73" s="54"/>
      <c r="N73" s="54"/>
    </row>
    <row r="74" spans="1:14" x14ac:dyDescent="0.35">
      <c r="A74" s="54"/>
      <c r="B74" s="54"/>
      <c r="C74" s="54"/>
      <c r="D74" s="84"/>
      <c r="E74" s="54"/>
      <c r="F74" s="54"/>
      <c r="G74" s="54"/>
      <c r="H74" s="54"/>
      <c r="I74" s="54"/>
      <c r="J74" s="54"/>
      <c r="K74" s="54"/>
      <c r="L74" s="54"/>
      <c r="M74" s="54"/>
      <c r="N74" s="54"/>
    </row>
    <row r="75" spans="1:14" x14ac:dyDescent="0.35">
      <c r="A75" s="54"/>
      <c r="B75" s="54"/>
      <c r="C75" s="54"/>
      <c r="D75" s="84"/>
      <c r="E75" s="54"/>
      <c r="F75" s="54"/>
      <c r="G75" s="54"/>
      <c r="H75" s="54"/>
      <c r="I75" s="54"/>
      <c r="J75" s="54"/>
      <c r="K75" s="54"/>
      <c r="L75" s="54"/>
      <c r="M75" s="54"/>
      <c r="N75" s="54"/>
    </row>
    <row r="76" spans="1:14" x14ac:dyDescent="0.35">
      <c r="A76" s="54"/>
      <c r="B76" s="54"/>
      <c r="C76" s="54"/>
      <c r="D76" s="84"/>
      <c r="E76" s="54"/>
      <c r="F76" s="54"/>
      <c r="G76" s="54"/>
      <c r="H76" s="54"/>
      <c r="I76" s="54"/>
      <c r="J76" s="54"/>
      <c r="K76" s="54"/>
      <c r="L76" s="54"/>
      <c r="M76" s="54"/>
      <c r="N76" s="54"/>
    </row>
    <row r="77" spans="1:14" x14ac:dyDescent="0.35">
      <c r="A77" s="439"/>
      <c r="B77" s="439"/>
      <c r="C77" s="439"/>
      <c r="D77" s="439"/>
      <c r="E77" s="54"/>
      <c r="F77" s="54"/>
      <c r="G77" s="54"/>
      <c r="H77" s="54"/>
      <c r="I77" s="54"/>
      <c r="J77" s="54"/>
      <c r="K77" s="54"/>
      <c r="L77" s="54"/>
      <c r="M77" s="54"/>
      <c r="N77" s="54"/>
    </row>
    <row r="78" spans="1:14" x14ac:dyDescent="0.35">
      <c r="A78" s="440" t="s">
        <v>22</v>
      </c>
      <c r="B78" s="440"/>
      <c r="C78" s="440"/>
      <c r="D78" s="440"/>
      <c r="E78" s="54"/>
      <c r="F78" s="54"/>
      <c r="G78" s="54"/>
      <c r="H78" s="54"/>
      <c r="I78" s="54"/>
      <c r="J78" s="54"/>
      <c r="K78" s="54"/>
      <c r="L78" s="54"/>
      <c r="M78" s="54"/>
      <c r="N78" s="54"/>
    </row>
    <row r="79" spans="1:14" x14ac:dyDescent="0.35">
      <c r="A79" s="435" t="s">
        <v>21</v>
      </c>
      <c r="B79" s="435"/>
      <c r="C79" s="436">
        <f>DADOS!B42</f>
        <v>0</v>
      </c>
      <c r="D79" s="436"/>
      <c r="E79" s="54"/>
      <c r="F79" s="54"/>
      <c r="G79" s="54"/>
      <c r="H79" s="54"/>
      <c r="I79" s="54"/>
      <c r="J79" s="54"/>
      <c r="K79" s="54"/>
      <c r="L79" s="54"/>
      <c r="M79" s="54"/>
      <c r="N79" s="54"/>
    </row>
    <row r="80" spans="1:14" x14ac:dyDescent="0.35">
      <c r="A80" s="435" t="s">
        <v>23</v>
      </c>
      <c r="B80" s="435"/>
      <c r="C80" s="436">
        <f>DADOS!B43</f>
        <v>0</v>
      </c>
      <c r="D80" s="436"/>
      <c r="E80" s="54"/>
      <c r="F80" s="54"/>
      <c r="G80" s="54"/>
      <c r="H80" s="54"/>
      <c r="I80" s="54"/>
      <c r="J80" s="54"/>
      <c r="K80" s="54"/>
      <c r="L80" s="54"/>
      <c r="M80" s="54"/>
      <c r="N80" s="54"/>
    </row>
    <row r="81" spans="1:14" x14ac:dyDescent="0.35">
      <c r="A81" s="435" t="s">
        <v>24</v>
      </c>
      <c r="B81" s="435"/>
      <c r="C81" s="436">
        <f>DADOS!B44</f>
        <v>0</v>
      </c>
      <c r="D81" s="436"/>
      <c r="E81" s="54"/>
      <c r="F81" s="54"/>
      <c r="G81" s="54"/>
      <c r="H81" s="54"/>
      <c r="I81" s="54"/>
      <c r="J81" s="54"/>
      <c r="K81" s="54"/>
      <c r="L81" s="54"/>
      <c r="M81" s="54"/>
      <c r="N81" s="54"/>
    </row>
  </sheetData>
  <mergeCells count="28">
    <mergeCell ref="A80:B80"/>
    <mergeCell ref="C80:D80"/>
    <mergeCell ref="A81:B81"/>
    <mergeCell ref="C81:D81"/>
    <mergeCell ref="L61:M61"/>
    <mergeCell ref="L63:M63"/>
    <mergeCell ref="A69:D69"/>
    <mergeCell ref="A70:D70"/>
    <mergeCell ref="A77:D77"/>
    <mergeCell ref="A78:D78"/>
    <mergeCell ref="L64:M64"/>
    <mergeCell ref="L66:M66"/>
    <mergeCell ref="L67:M67"/>
    <mergeCell ref="J69:N69"/>
    <mergeCell ref="J70:N70"/>
    <mergeCell ref="A79:B79"/>
    <mergeCell ref="C79:D79"/>
    <mergeCell ref="A1:D1"/>
    <mergeCell ref="E1:I1"/>
    <mergeCell ref="A4:D4"/>
    <mergeCell ref="E4:F4"/>
    <mergeCell ref="G4:H4"/>
    <mergeCell ref="A6:I6"/>
    <mergeCell ref="A2:D2"/>
    <mergeCell ref="E2:I2"/>
    <mergeCell ref="A3:D3"/>
    <mergeCell ref="E3:F3"/>
    <mergeCell ref="G3:H3"/>
  </mergeCells>
  <printOptions horizontalCentered="1"/>
  <pageMargins left="0.59055118110236227" right="0.59055118110236227" top="1.1000000000000001" bottom="0.61" header="0.31496062992125984" footer="0.17"/>
  <pageSetup paperSize="9" scale="60" fitToHeight="0" orientation="landscape" r:id="rId1"/>
  <headerFooter>
    <oddHeader>&amp;C&amp;G</oddHeader>
    <oddFooter>&amp;RPágina &amp;P de &amp;N</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N36"/>
  <sheetViews>
    <sheetView showGridLines="0" zoomScale="85" zoomScaleNormal="85" workbookViewId="0">
      <selection activeCell="J16" sqref="J16"/>
    </sheetView>
  </sheetViews>
  <sheetFormatPr defaultRowHeight="14.5" x14ac:dyDescent="0.35"/>
  <cols>
    <col min="1" max="1" width="6.26953125" style="53" customWidth="1"/>
    <col min="2" max="2" width="10.7265625" style="53" customWidth="1"/>
    <col min="3" max="3" width="8.7265625" style="53" customWidth="1"/>
    <col min="4" max="4" width="60.7265625" style="53" customWidth="1"/>
    <col min="5" max="5" width="5.7265625" style="53" customWidth="1"/>
    <col min="6" max="6" width="10.7265625" style="53" customWidth="1"/>
    <col min="7" max="11" width="14.7265625" style="53" customWidth="1"/>
    <col min="13" max="13" width="12.26953125" customWidth="1"/>
    <col min="14" max="14" width="10.453125" customWidth="1"/>
  </cols>
  <sheetData>
    <row r="1" spans="1:14" ht="29.5" customHeight="1" thickBot="1" x14ac:dyDescent="0.4">
      <c r="A1" s="544" t="s">
        <v>0</v>
      </c>
      <c r="B1" s="544"/>
      <c r="C1" s="544"/>
      <c r="D1" s="544"/>
      <c r="E1" s="544" t="s">
        <v>1</v>
      </c>
      <c r="F1" s="544"/>
      <c r="G1" s="544"/>
      <c r="H1" s="544"/>
      <c r="I1" s="544"/>
    </row>
    <row r="2" spans="1:14" ht="15" customHeight="1" thickBot="1" x14ac:dyDescent="0.4">
      <c r="A2" s="545" t="str">
        <f>DADOS!B4</f>
        <v>PREFEITURA MUNICIPAL DE PORTO SEGURO</v>
      </c>
      <c r="B2" s="545"/>
      <c r="C2" s="545"/>
      <c r="D2" s="545"/>
      <c r="E2" s="556" t="str">
        <f>DADOS!B8</f>
        <v>Construção de Centro de Atenção Psicossocial Tipo I, no Município de PORTO SEGURO/BA</v>
      </c>
      <c r="F2" s="556"/>
      <c r="G2" s="556"/>
      <c r="H2" s="556"/>
      <c r="I2" s="556"/>
      <c r="M2" s="141" t="s">
        <v>18</v>
      </c>
      <c r="N2" s="15">
        <f>DADOS!B11</f>
        <v>1.2081</v>
      </c>
    </row>
    <row r="3" spans="1:14" ht="20.5" customHeight="1" thickBot="1" x14ac:dyDescent="0.4">
      <c r="A3" s="544" t="s">
        <v>15</v>
      </c>
      <c r="B3" s="544"/>
      <c r="C3" s="544"/>
      <c r="D3" s="544"/>
      <c r="E3" s="544" t="s">
        <v>16</v>
      </c>
      <c r="F3" s="544"/>
      <c r="G3" s="544" t="s">
        <v>116</v>
      </c>
      <c r="H3" s="544"/>
      <c r="I3" s="57" t="s">
        <v>17</v>
      </c>
      <c r="M3" s="61" t="s">
        <v>40</v>
      </c>
      <c r="N3" s="14">
        <v>1</v>
      </c>
    </row>
    <row r="4" spans="1:14" ht="28.15" customHeight="1" thickBot="1" x14ac:dyDescent="0.4">
      <c r="A4" s="545" t="str">
        <f>DADOS!B5</f>
        <v>PORTO SEGURO/BA</v>
      </c>
      <c r="B4" s="545"/>
      <c r="C4" s="545"/>
      <c r="D4" s="545"/>
      <c r="E4" s="546">
        <f>G34</f>
        <v>0</v>
      </c>
      <c r="F4" s="546"/>
      <c r="G4" s="547" t="str">
        <f>DADOS!B9</f>
        <v xml:space="preserve"> SINAPI 02/2026</v>
      </c>
      <c r="H4" s="547"/>
      <c r="I4" s="88">
        <f>DADOS!B10</f>
        <v>0.20810000000000001</v>
      </c>
      <c r="M4" s="9" t="s">
        <v>38</v>
      </c>
      <c r="N4" s="14">
        <v>1</v>
      </c>
    </row>
    <row r="5" spans="1:14" ht="9" customHeight="1" x14ac:dyDescent="0.35">
      <c r="A5" s="46"/>
      <c r="B5" s="46"/>
      <c r="C5" s="46"/>
      <c r="D5" s="46"/>
      <c r="E5" s="48"/>
      <c r="F5" s="48"/>
      <c r="G5" s="87"/>
      <c r="H5" s="87"/>
      <c r="I5" s="88"/>
    </row>
    <row r="6" spans="1:14" ht="19.899999999999999" customHeight="1" x14ac:dyDescent="0.35">
      <c r="A6" s="445" t="s">
        <v>127</v>
      </c>
      <c r="B6" s="445"/>
      <c r="C6" s="445"/>
      <c r="D6" s="445"/>
      <c r="E6" s="445"/>
      <c r="F6" s="445"/>
      <c r="G6" s="445"/>
      <c r="H6" s="445"/>
      <c r="I6" s="445"/>
    </row>
    <row r="7" spans="1:14" ht="7.15" customHeight="1" x14ac:dyDescent="0.35">
      <c r="A7" s="54"/>
      <c r="B7" s="54"/>
      <c r="C7" s="54"/>
      <c r="D7" s="84"/>
      <c r="E7" s="54"/>
      <c r="F7" s="54"/>
      <c r="G7" s="54"/>
      <c r="H7" s="54"/>
      <c r="I7" s="54"/>
      <c r="J7" s="54"/>
      <c r="K7" s="54"/>
    </row>
    <row r="8" spans="1:14" ht="31.15" customHeight="1" x14ac:dyDescent="0.35">
      <c r="A8" s="82" t="s">
        <v>2</v>
      </c>
      <c r="B8" s="82" t="s">
        <v>3</v>
      </c>
      <c r="C8" s="82" t="s">
        <v>4</v>
      </c>
      <c r="D8" s="82" t="s">
        <v>5</v>
      </c>
      <c r="E8" s="82" t="s">
        <v>6</v>
      </c>
      <c r="F8" s="82" t="s">
        <v>7</v>
      </c>
      <c r="G8" s="82" t="s">
        <v>42</v>
      </c>
      <c r="H8" s="82" t="s">
        <v>43</v>
      </c>
      <c r="I8" s="82" t="s">
        <v>44</v>
      </c>
      <c r="J8" s="82" t="s">
        <v>45</v>
      </c>
      <c r="K8" s="82" t="s">
        <v>10</v>
      </c>
    </row>
    <row r="9" spans="1:14" ht="20.5" customHeight="1" x14ac:dyDescent="0.35">
      <c r="A9" s="134">
        <v>1</v>
      </c>
      <c r="B9" s="134"/>
      <c r="C9" s="134"/>
      <c r="D9" s="135" t="s">
        <v>39</v>
      </c>
      <c r="E9" s="136"/>
      <c r="F9" s="137"/>
      <c r="G9" s="137"/>
      <c r="H9" s="137"/>
      <c r="I9" s="137"/>
      <c r="J9" s="137"/>
      <c r="K9" s="137">
        <f>SUM(K10:K29)</f>
        <v>0</v>
      </c>
    </row>
    <row r="10" spans="1:14" x14ac:dyDescent="0.35">
      <c r="A10" s="74"/>
      <c r="B10" s="74"/>
      <c r="C10" s="74"/>
      <c r="D10" s="75"/>
      <c r="E10" s="68"/>
      <c r="F10" s="76"/>
      <c r="G10" s="76"/>
      <c r="H10" s="76">
        <f t="shared" ref="H10:H29" si="0">ROUND(G10*$N$3,2)</f>
        <v>0</v>
      </c>
      <c r="I10" s="76">
        <f t="shared" ref="I10:I29" si="1">ROUND(H10*$N$4,2)</f>
        <v>0</v>
      </c>
      <c r="J10" s="76">
        <f t="shared" ref="J10:J29" si="2">ROUND(I10*$N$2,2)</f>
        <v>0</v>
      </c>
      <c r="K10" s="76">
        <f t="shared" ref="K10:K29" si="3">ROUND(J10*F10,2)</f>
        <v>0</v>
      </c>
    </row>
    <row r="11" spans="1:14" x14ac:dyDescent="0.35">
      <c r="A11" s="74"/>
      <c r="B11" s="74"/>
      <c r="C11" s="74"/>
      <c r="D11" s="75"/>
      <c r="E11" s="68"/>
      <c r="F11" s="76"/>
      <c r="G11" s="76"/>
      <c r="H11" s="76">
        <f t="shared" si="0"/>
        <v>0</v>
      </c>
      <c r="I11" s="76">
        <f t="shared" si="1"/>
        <v>0</v>
      </c>
      <c r="J11" s="76">
        <f t="shared" si="2"/>
        <v>0</v>
      </c>
      <c r="K11" s="76">
        <f t="shared" si="3"/>
        <v>0</v>
      </c>
    </row>
    <row r="12" spans="1:14" s="4" customFormat="1" ht="12.5" x14ac:dyDescent="0.3">
      <c r="A12" s="74"/>
      <c r="B12" s="74"/>
      <c r="C12" s="74"/>
      <c r="D12" s="75"/>
      <c r="E12" s="68"/>
      <c r="F12" s="76"/>
      <c r="G12" s="76"/>
      <c r="H12" s="76">
        <f t="shared" si="0"/>
        <v>0</v>
      </c>
      <c r="I12" s="76">
        <f t="shared" si="1"/>
        <v>0</v>
      </c>
      <c r="J12" s="76">
        <f t="shared" si="2"/>
        <v>0</v>
      </c>
      <c r="K12" s="76">
        <f t="shared" si="3"/>
        <v>0</v>
      </c>
    </row>
    <row r="13" spans="1:14" x14ac:dyDescent="0.35">
      <c r="A13" s="74"/>
      <c r="B13" s="74"/>
      <c r="C13" s="74"/>
      <c r="D13" s="75"/>
      <c r="E13" s="68"/>
      <c r="F13" s="76"/>
      <c r="G13" s="76"/>
      <c r="H13" s="76">
        <f t="shared" si="0"/>
        <v>0</v>
      </c>
      <c r="I13" s="76">
        <f t="shared" si="1"/>
        <v>0</v>
      </c>
      <c r="J13" s="76">
        <f t="shared" si="2"/>
        <v>0</v>
      </c>
      <c r="K13" s="76">
        <f t="shared" si="3"/>
        <v>0</v>
      </c>
    </row>
    <row r="14" spans="1:14" x14ac:dyDescent="0.35">
      <c r="A14" s="74"/>
      <c r="B14" s="74"/>
      <c r="C14" s="74"/>
      <c r="D14" s="75"/>
      <c r="E14" s="68"/>
      <c r="F14" s="76"/>
      <c r="G14" s="76"/>
      <c r="H14" s="76">
        <f t="shared" si="0"/>
        <v>0</v>
      </c>
      <c r="I14" s="76">
        <f t="shared" si="1"/>
        <v>0</v>
      </c>
      <c r="J14" s="76">
        <f t="shared" si="2"/>
        <v>0</v>
      </c>
      <c r="K14" s="76">
        <f t="shared" si="3"/>
        <v>0</v>
      </c>
    </row>
    <row r="15" spans="1:14" x14ac:dyDescent="0.35">
      <c r="A15" s="74"/>
      <c r="B15" s="74"/>
      <c r="C15" s="74"/>
      <c r="D15" s="75"/>
      <c r="E15" s="68"/>
      <c r="F15" s="76"/>
      <c r="G15" s="76"/>
      <c r="H15" s="76">
        <f t="shared" si="0"/>
        <v>0</v>
      </c>
      <c r="I15" s="76">
        <f t="shared" si="1"/>
        <v>0</v>
      </c>
      <c r="J15" s="76">
        <f t="shared" si="2"/>
        <v>0</v>
      </c>
      <c r="K15" s="76">
        <f t="shared" si="3"/>
        <v>0</v>
      </c>
    </row>
    <row r="16" spans="1:14" x14ac:dyDescent="0.35">
      <c r="A16" s="74"/>
      <c r="B16" s="74"/>
      <c r="C16" s="74"/>
      <c r="D16" s="75"/>
      <c r="E16" s="68"/>
      <c r="F16" s="76"/>
      <c r="G16" s="76"/>
      <c r="H16" s="76">
        <f t="shared" si="0"/>
        <v>0</v>
      </c>
      <c r="I16" s="76">
        <f t="shared" si="1"/>
        <v>0</v>
      </c>
      <c r="J16" s="76">
        <f t="shared" si="2"/>
        <v>0</v>
      </c>
      <c r="K16" s="76">
        <f t="shared" si="3"/>
        <v>0</v>
      </c>
    </row>
    <row r="17" spans="1:11" x14ac:dyDescent="0.35">
      <c r="A17" s="74"/>
      <c r="B17" s="74"/>
      <c r="C17" s="74"/>
      <c r="D17" s="75"/>
      <c r="E17" s="68"/>
      <c r="F17" s="76"/>
      <c r="G17" s="76"/>
      <c r="H17" s="76">
        <f t="shared" si="0"/>
        <v>0</v>
      </c>
      <c r="I17" s="76">
        <f t="shared" si="1"/>
        <v>0</v>
      </c>
      <c r="J17" s="76">
        <f t="shared" si="2"/>
        <v>0</v>
      </c>
      <c r="K17" s="76">
        <f t="shared" si="3"/>
        <v>0</v>
      </c>
    </row>
    <row r="18" spans="1:11" x14ac:dyDescent="0.35">
      <c r="A18" s="74"/>
      <c r="B18" s="74"/>
      <c r="C18" s="74"/>
      <c r="D18" s="75"/>
      <c r="E18" s="68"/>
      <c r="F18" s="76"/>
      <c r="G18" s="76"/>
      <c r="H18" s="76">
        <f t="shared" si="0"/>
        <v>0</v>
      </c>
      <c r="I18" s="76">
        <f t="shared" si="1"/>
        <v>0</v>
      </c>
      <c r="J18" s="76">
        <f t="shared" si="2"/>
        <v>0</v>
      </c>
      <c r="K18" s="76">
        <f t="shared" si="3"/>
        <v>0</v>
      </c>
    </row>
    <row r="19" spans="1:11" x14ac:dyDescent="0.35">
      <c r="A19" s="74"/>
      <c r="B19" s="74"/>
      <c r="C19" s="74"/>
      <c r="D19" s="75"/>
      <c r="E19" s="68"/>
      <c r="F19" s="76"/>
      <c r="G19" s="76"/>
      <c r="H19" s="76">
        <f t="shared" si="0"/>
        <v>0</v>
      </c>
      <c r="I19" s="76">
        <f t="shared" si="1"/>
        <v>0</v>
      </c>
      <c r="J19" s="76">
        <f t="shared" si="2"/>
        <v>0</v>
      </c>
      <c r="K19" s="76">
        <f t="shared" si="3"/>
        <v>0</v>
      </c>
    </row>
    <row r="20" spans="1:11" x14ac:dyDescent="0.35">
      <c r="A20" s="74"/>
      <c r="B20" s="74"/>
      <c r="C20" s="74"/>
      <c r="D20" s="75"/>
      <c r="E20" s="68"/>
      <c r="F20" s="76"/>
      <c r="G20" s="76"/>
      <c r="H20" s="76">
        <f t="shared" si="0"/>
        <v>0</v>
      </c>
      <c r="I20" s="76">
        <f t="shared" si="1"/>
        <v>0</v>
      </c>
      <c r="J20" s="76">
        <f t="shared" si="2"/>
        <v>0</v>
      </c>
      <c r="K20" s="76">
        <f t="shared" si="3"/>
        <v>0</v>
      </c>
    </row>
    <row r="21" spans="1:11" x14ac:dyDescent="0.35">
      <c r="A21" s="74"/>
      <c r="B21" s="74"/>
      <c r="C21" s="74"/>
      <c r="D21" s="75"/>
      <c r="E21" s="68"/>
      <c r="F21" s="76"/>
      <c r="G21" s="76"/>
      <c r="H21" s="76">
        <f t="shared" si="0"/>
        <v>0</v>
      </c>
      <c r="I21" s="76">
        <f t="shared" si="1"/>
        <v>0</v>
      </c>
      <c r="J21" s="76">
        <f t="shared" si="2"/>
        <v>0</v>
      </c>
      <c r="K21" s="76">
        <f t="shared" si="3"/>
        <v>0</v>
      </c>
    </row>
    <row r="22" spans="1:11" x14ac:dyDescent="0.35">
      <c r="A22" s="74"/>
      <c r="B22" s="74"/>
      <c r="C22" s="74"/>
      <c r="D22" s="75"/>
      <c r="E22" s="68"/>
      <c r="F22" s="76"/>
      <c r="G22" s="76"/>
      <c r="H22" s="76">
        <f t="shared" si="0"/>
        <v>0</v>
      </c>
      <c r="I22" s="76">
        <f t="shared" si="1"/>
        <v>0</v>
      </c>
      <c r="J22" s="76">
        <f t="shared" si="2"/>
        <v>0</v>
      </c>
      <c r="K22" s="76">
        <f t="shared" si="3"/>
        <v>0</v>
      </c>
    </row>
    <row r="23" spans="1:11" x14ac:dyDescent="0.35">
      <c r="A23" s="74"/>
      <c r="B23" s="74"/>
      <c r="C23" s="74"/>
      <c r="D23" s="75"/>
      <c r="E23" s="68"/>
      <c r="F23" s="76"/>
      <c r="G23" s="76"/>
      <c r="H23" s="76">
        <f t="shared" si="0"/>
        <v>0</v>
      </c>
      <c r="I23" s="76">
        <f t="shared" si="1"/>
        <v>0</v>
      </c>
      <c r="J23" s="76">
        <f t="shared" si="2"/>
        <v>0</v>
      </c>
      <c r="K23" s="76">
        <f t="shared" si="3"/>
        <v>0</v>
      </c>
    </row>
    <row r="24" spans="1:11" x14ac:dyDescent="0.35">
      <c r="A24" s="74"/>
      <c r="B24" s="74"/>
      <c r="C24" s="74"/>
      <c r="D24" s="75"/>
      <c r="E24" s="68"/>
      <c r="F24" s="76"/>
      <c r="G24" s="76"/>
      <c r="H24" s="76">
        <f t="shared" si="0"/>
        <v>0</v>
      </c>
      <c r="I24" s="76">
        <f t="shared" si="1"/>
        <v>0</v>
      </c>
      <c r="J24" s="76">
        <f t="shared" si="2"/>
        <v>0</v>
      </c>
      <c r="K24" s="76">
        <f t="shared" si="3"/>
        <v>0</v>
      </c>
    </row>
    <row r="25" spans="1:11" x14ac:dyDescent="0.35">
      <c r="A25" s="74"/>
      <c r="B25" s="74"/>
      <c r="C25" s="74"/>
      <c r="D25" s="75"/>
      <c r="E25" s="68"/>
      <c r="F25" s="76"/>
      <c r="G25" s="76"/>
      <c r="H25" s="76">
        <f t="shared" si="0"/>
        <v>0</v>
      </c>
      <c r="I25" s="76">
        <f t="shared" si="1"/>
        <v>0</v>
      </c>
      <c r="J25" s="76">
        <f t="shared" si="2"/>
        <v>0</v>
      </c>
      <c r="K25" s="76">
        <f t="shared" si="3"/>
        <v>0</v>
      </c>
    </row>
    <row r="26" spans="1:11" x14ac:dyDescent="0.35">
      <c r="A26" s="74"/>
      <c r="B26" s="74"/>
      <c r="C26" s="74"/>
      <c r="D26" s="75"/>
      <c r="E26" s="68"/>
      <c r="F26" s="76"/>
      <c r="G26" s="76"/>
      <c r="H26" s="76">
        <f t="shared" si="0"/>
        <v>0</v>
      </c>
      <c r="I26" s="76">
        <f t="shared" si="1"/>
        <v>0</v>
      </c>
      <c r="J26" s="76">
        <f t="shared" si="2"/>
        <v>0</v>
      </c>
      <c r="K26" s="76">
        <f t="shared" si="3"/>
        <v>0</v>
      </c>
    </row>
    <row r="27" spans="1:11" x14ac:dyDescent="0.35">
      <c r="A27" s="74"/>
      <c r="B27" s="74"/>
      <c r="C27" s="74"/>
      <c r="D27" s="75"/>
      <c r="E27" s="68"/>
      <c r="F27" s="76"/>
      <c r="G27" s="76"/>
      <c r="H27" s="76">
        <f t="shared" si="0"/>
        <v>0</v>
      </c>
      <c r="I27" s="76">
        <f t="shared" si="1"/>
        <v>0</v>
      </c>
      <c r="J27" s="76">
        <f t="shared" si="2"/>
        <v>0</v>
      </c>
      <c r="K27" s="76">
        <f t="shared" si="3"/>
        <v>0</v>
      </c>
    </row>
    <row r="28" spans="1:11" x14ac:dyDescent="0.35">
      <c r="A28" s="74"/>
      <c r="B28" s="74"/>
      <c r="C28" s="74"/>
      <c r="D28" s="75"/>
      <c r="E28" s="68"/>
      <c r="F28" s="76"/>
      <c r="G28" s="76"/>
      <c r="H28" s="76">
        <f t="shared" si="0"/>
        <v>0</v>
      </c>
      <c r="I28" s="76">
        <f t="shared" si="1"/>
        <v>0</v>
      </c>
      <c r="J28" s="76">
        <f t="shared" si="2"/>
        <v>0</v>
      </c>
      <c r="K28" s="76">
        <f t="shared" si="3"/>
        <v>0</v>
      </c>
    </row>
    <row r="29" spans="1:11" x14ac:dyDescent="0.35">
      <c r="A29" s="74"/>
      <c r="B29" s="74"/>
      <c r="C29" s="74"/>
      <c r="D29" s="75"/>
      <c r="E29" s="68"/>
      <c r="F29" s="76"/>
      <c r="G29" s="76"/>
      <c r="H29" s="76">
        <f t="shared" si="0"/>
        <v>0</v>
      </c>
      <c r="I29" s="76">
        <f t="shared" si="1"/>
        <v>0</v>
      </c>
      <c r="J29" s="76">
        <f t="shared" si="2"/>
        <v>0</v>
      </c>
      <c r="K29" s="76">
        <f t="shared" si="3"/>
        <v>0</v>
      </c>
    </row>
    <row r="30" spans="1:11" x14ac:dyDescent="0.35">
      <c r="A30" s="25"/>
      <c r="B30" s="25"/>
      <c r="C30" s="25"/>
      <c r="D30" s="79"/>
      <c r="E30" s="80"/>
      <c r="F30" s="81"/>
      <c r="G30" s="81"/>
      <c r="H30" s="81"/>
      <c r="I30" s="81"/>
      <c r="J30" s="81"/>
      <c r="K30" s="81"/>
    </row>
    <row r="31" spans="1:11" x14ac:dyDescent="0.35">
      <c r="A31" s="54"/>
      <c r="B31" s="54"/>
      <c r="C31" s="54"/>
      <c r="D31" s="84"/>
      <c r="E31" s="54"/>
      <c r="F31" s="54"/>
      <c r="G31" s="54"/>
      <c r="H31" s="54"/>
      <c r="I31" s="54"/>
      <c r="J31" s="77" t="s">
        <v>12</v>
      </c>
      <c r="K31" s="78">
        <f>ROUND(K33/$N$2,2)</f>
        <v>0</v>
      </c>
    </row>
    <row r="32" spans="1:11" x14ac:dyDescent="0.35">
      <c r="A32" s="54"/>
      <c r="B32" s="54"/>
      <c r="C32" s="54"/>
      <c r="D32" s="84"/>
      <c r="E32" s="54"/>
      <c r="F32" s="54"/>
      <c r="G32" s="54"/>
      <c r="H32" s="54"/>
      <c r="I32" s="54"/>
      <c r="J32" s="77" t="s">
        <v>13</v>
      </c>
      <c r="K32" s="78">
        <f>K33-K31</f>
        <v>0</v>
      </c>
    </row>
    <row r="33" spans="1:11" x14ac:dyDescent="0.35">
      <c r="A33" s="54"/>
      <c r="B33" s="54"/>
      <c r="C33" s="54"/>
      <c r="D33" s="84"/>
      <c r="E33" s="54"/>
      <c r="F33" s="54"/>
      <c r="G33" s="54"/>
      <c r="H33" s="54"/>
      <c r="I33" s="54"/>
      <c r="J33" s="77" t="s">
        <v>14</v>
      </c>
      <c r="K33" s="78">
        <f>K9</f>
        <v>0</v>
      </c>
    </row>
    <row r="34" spans="1:11" ht="25.15" customHeight="1" x14ac:dyDescent="0.35">
      <c r="A34" s="437" t="str">
        <f>DADOS!B5</f>
        <v>PORTO SEGURO/BA</v>
      </c>
      <c r="B34" s="437"/>
      <c r="C34" s="437"/>
      <c r="D34" s="437"/>
      <c r="E34" s="54"/>
      <c r="F34" s="54"/>
      <c r="G34" s="444"/>
      <c r="H34" s="444"/>
      <c r="I34" s="444"/>
      <c r="J34" s="444"/>
      <c r="K34" s="444"/>
    </row>
    <row r="35" spans="1:11" ht="25.15" customHeight="1" x14ac:dyDescent="0.35">
      <c r="A35" s="438" t="s">
        <v>19</v>
      </c>
      <c r="B35" s="438"/>
      <c r="C35" s="438"/>
      <c r="D35" s="438"/>
      <c r="E35" s="54"/>
      <c r="F35" s="54"/>
      <c r="G35" s="438" t="s">
        <v>20</v>
      </c>
      <c r="H35" s="438"/>
      <c r="I35" s="438"/>
      <c r="J35" s="438"/>
      <c r="K35" s="438"/>
    </row>
    <row r="36" spans="1:11" x14ac:dyDescent="0.35">
      <c r="A36" s="54"/>
      <c r="B36" s="54"/>
      <c r="C36" s="54"/>
      <c r="D36" s="84"/>
      <c r="E36" s="54"/>
      <c r="F36" s="54"/>
      <c r="G36" s="54"/>
      <c r="H36" s="54"/>
      <c r="I36" s="54"/>
      <c r="J36" s="54"/>
      <c r="K36" s="54"/>
    </row>
  </sheetData>
  <mergeCells count="15">
    <mergeCell ref="A6:I6"/>
    <mergeCell ref="A35:D35"/>
    <mergeCell ref="G35:K35"/>
    <mergeCell ref="A34:D34"/>
    <mergeCell ref="G34:K34"/>
    <mergeCell ref="A1:D1"/>
    <mergeCell ref="E1:I1"/>
    <mergeCell ref="A4:D4"/>
    <mergeCell ref="E4:F4"/>
    <mergeCell ref="G4:H4"/>
    <mergeCell ref="A2:D2"/>
    <mergeCell ref="E2:I2"/>
    <mergeCell ref="A3:D3"/>
    <mergeCell ref="E3:F3"/>
    <mergeCell ref="G3:H3"/>
  </mergeCells>
  <printOptions horizontalCentered="1"/>
  <pageMargins left="0.59055118110236227" right="0.59055118110236227" top="1.2204724409448819" bottom="0.82677165354330717" header="0.31496062992125984" footer="0.31496062992125984"/>
  <pageSetup paperSize="9" scale="76" fitToHeight="0" orientation="landscape" r:id="rId1"/>
  <headerFooter>
    <oddHeader>&amp;C&amp;G</oddHeader>
    <oddFooter>&amp;RPágina &amp;P de &amp;N</oddFooter>
  </headerFooter>
  <rowBreaks count="1" manualBreakCount="1">
    <brk id="35" max="10" man="1"/>
  </rowBreaks>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Q82"/>
  <sheetViews>
    <sheetView showGridLines="0" topLeftCell="C6" zoomScaleNormal="100" workbookViewId="0">
      <selection activeCell="J16" sqref="J16"/>
    </sheetView>
  </sheetViews>
  <sheetFormatPr defaultColWidth="8.81640625" defaultRowHeight="14.5" x14ac:dyDescent="0.3"/>
  <cols>
    <col min="1" max="1" width="7.7265625" style="119" customWidth="1"/>
    <col min="2" max="2" width="10.7265625" style="119" customWidth="1"/>
    <col min="3" max="3" width="8.7265625" style="119" customWidth="1"/>
    <col min="4" max="4" width="58.453125" style="119" customWidth="1"/>
    <col min="5" max="5" width="5.7265625" style="119" customWidth="1"/>
    <col min="6" max="6" width="10.1796875" style="119" customWidth="1"/>
    <col min="7" max="7" width="15.7265625" style="119" customWidth="1"/>
    <col min="8" max="8" width="16.81640625" style="119" customWidth="1"/>
    <col min="9" max="9" width="1.54296875" style="53" customWidth="1"/>
    <col min="10" max="15" width="14.7265625" style="119" customWidth="1"/>
    <col min="16" max="16" width="11.1796875" style="119" bestFit="1" customWidth="1"/>
    <col min="17" max="17" width="11.26953125" style="119" customWidth="1"/>
    <col min="18" max="16384" width="8.81640625" style="22"/>
  </cols>
  <sheetData>
    <row r="1" spans="1:17" ht="18.649999999999999" customHeight="1" thickBot="1" x14ac:dyDescent="0.35">
      <c r="A1" s="394"/>
      <c r="B1" s="394"/>
      <c r="C1" s="394"/>
      <c r="D1" s="394"/>
      <c r="E1" s="394"/>
      <c r="F1" s="394"/>
      <c r="G1" s="53"/>
      <c r="H1" s="53"/>
      <c r="J1" s="58"/>
      <c r="K1" s="58"/>
      <c r="N1" s="598" t="s">
        <v>106</v>
      </c>
      <c r="O1" s="599"/>
    </row>
    <row r="2" spans="1:17" ht="28.9" customHeight="1" thickTop="1" thickBot="1" x14ac:dyDescent="0.35">
      <c r="A2" s="591"/>
      <c r="B2" s="591"/>
      <c r="C2" s="591"/>
      <c r="D2" s="591"/>
      <c r="E2" s="591"/>
      <c r="F2" s="591"/>
      <c r="G2" s="53"/>
      <c r="H2" s="53"/>
      <c r="J2" s="16"/>
      <c r="K2" s="16"/>
      <c r="N2" s="600">
        <v>1</v>
      </c>
      <c r="O2" s="601"/>
    </row>
    <row r="3" spans="1:17" ht="6" customHeight="1" thickBot="1" x14ac:dyDescent="0.35">
      <c r="A3" s="53"/>
      <c r="B3" s="53"/>
      <c r="C3" s="53"/>
      <c r="D3" s="53"/>
      <c r="E3" s="53"/>
      <c r="F3" s="53"/>
      <c r="G3" s="53"/>
      <c r="H3" s="53"/>
      <c r="J3" s="54"/>
      <c r="K3" s="54"/>
    </row>
    <row r="4" spans="1:17" s="23" customFormat="1" ht="13.9" customHeight="1" thickBot="1" x14ac:dyDescent="0.3">
      <c r="A4" s="544" t="s">
        <v>0</v>
      </c>
      <c r="B4" s="544"/>
      <c r="C4" s="544"/>
      <c r="D4" s="544"/>
      <c r="E4" s="544" t="s">
        <v>1</v>
      </c>
      <c r="F4" s="544"/>
      <c r="G4" s="544"/>
      <c r="H4" s="544"/>
      <c r="I4" s="53"/>
      <c r="J4" s="559" t="s">
        <v>54</v>
      </c>
      <c r="K4" s="559"/>
      <c r="L4" s="559" t="s">
        <v>56</v>
      </c>
      <c r="M4" s="562"/>
      <c r="N4" s="602" t="s">
        <v>58</v>
      </c>
      <c r="O4" s="603"/>
      <c r="P4" s="11"/>
      <c r="Q4" s="11"/>
    </row>
    <row r="5" spans="1:17" ht="30" customHeight="1" thickTop="1" thickBot="1" x14ac:dyDescent="0.35">
      <c r="A5" s="545" t="str">
        <f>DADOS!B4</f>
        <v>PREFEITURA MUNICIPAL DE PORTO SEGURO</v>
      </c>
      <c r="B5" s="545"/>
      <c r="C5" s="545"/>
      <c r="D5" s="545"/>
      <c r="E5" s="556" t="str">
        <f>DADOS!B8</f>
        <v>Construção de Centro de Atenção Psicossocial Tipo I, no Município de PORTO SEGURO/BA</v>
      </c>
      <c r="F5" s="556"/>
      <c r="G5" s="556"/>
      <c r="H5" s="556"/>
      <c r="J5" s="563">
        <f>DADOS!B30</f>
        <v>0</v>
      </c>
      <c r="K5" s="563"/>
      <c r="L5" s="560">
        <f>H67</f>
        <v>0</v>
      </c>
      <c r="M5" s="561"/>
      <c r="N5" s="557"/>
      <c r="O5" s="558"/>
    </row>
    <row r="6" spans="1:17" s="23" customFormat="1" ht="13.9" customHeight="1" thickBot="1" x14ac:dyDescent="0.3">
      <c r="A6" s="544" t="s">
        <v>15</v>
      </c>
      <c r="B6" s="544"/>
      <c r="C6" s="544"/>
      <c r="D6" s="544"/>
      <c r="E6" s="544" t="s">
        <v>16</v>
      </c>
      <c r="F6" s="544"/>
      <c r="G6" s="544" t="s">
        <v>116</v>
      </c>
      <c r="H6" s="544"/>
      <c r="I6" s="53"/>
      <c r="J6" s="559" t="s">
        <v>55</v>
      </c>
      <c r="K6" s="559"/>
      <c r="L6" s="559" t="s">
        <v>57</v>
      </c>
      <c r="M6" s="562"/>
      <c r="N6" s="602" t="s">
        <v>53</v>
      </c>
      <c r="O6" s="603"/>
      <c r="P6" s="11"/>
      <c r="Q6" s="11"/>
    </row>
    <row r="7" spans="1:17" ht="30" customHeight="1" thickTop="1" thickBot="1" x14ac:dyDescent="0.35">
      <c r="A7" s="545" t="str">
        <f>DADOS!B5</f>
        <v>PORTO SEGURO/BA</v>
      </c>
      <c r="B7" s="545"/>
      <c r="C7" s="545"/>
      <c r="D7" s="545"/>
      <c r="E7" s="546">
        <f>F70</f>
        <v>0</v>
      </c>
      <c r="F7" s="546"/>
      <c r="G7" s="590" t="str">
        <f>DADOS!B9</f>
        <v xml:space="preserve"> SINAPI 02/2026</v>
      </c>
      <c r="H7" s="590"/>
      <c r="J7" s="581">
        <f>DADOS!B32</f>
        <v>0</v>
      </c>
      <c r="K7" s="581"/>
      <c r="L7" s="574">
        <f>H67-O67</f>
        <v>0</v>
      </c>
      <c r="M7" s="575"/>
      <c r="N7" s="578">
        <f>N67</f>
        <v>0</v>
      </c>
      <c r="O7" s="579"/>
    </row>
    <row r="8" spans="1:17" ht="6" customHeight="1" thickBot="1" x14ac:dyDescent="0.35">
      <c r="A8" s="54"/>
      <c r="B8" s="54"/>
      <c r="C8" s="54"/>
      <c r="D8" s="84"/>
      <c r="E8" s="54"/>
      <c r="F8" s="54"/>
      <c r="G8" s="54"/>
      <c r="H8" s="54"/>
      <c r="J8" s="54"/>
      <c r="K8" s="54"/>
    </row>
    <row r="9" spans="1:17" s="24" customFormat="1" ht="15" customHeight="1" x14ac:dyDescent="0.25">
      <c r="A9" s="584" t="s">
        <v>2</v>
      </c>
      <c r="B9" s="586" t="s">
        <v>3</v>
      </c>
      <c r="C9" s="586" t="s">
        <v>4</v>
      </c>
      <c r="D9" s="586" t="s">
        <v>5</v>
      </c>
      <c r="E9" s="586" t="s">
        <v>6</v>
      </c>
      <c r="F9" s="586" t="s">
        <v>25</v>
      </c>
      <c r="G9" s="586" t="s">
        <v>9</v>
      </c>
      <c r="H9" s="588" t="s">
        <v>10</v>
      </c>
      <c r="I9" s="53"/>
      <c r="J9" s="567" t="s">
        <v>46</v>
      </c>
      <c r="K9" s="568"/>
      <c r="L9" s="569"/>
      <c r="M9" s="570" t="s">
        <v>50</v>
      </c>
      <c r="N9" s="571"/>
      <c r="O9" s="572"/>
      <c r="P9" s="593" t="s">
        <v>133</v>
      </c>
      <c r="Q9" s="594"/>
    </row>
    <row r="10" spans="1:17" s="24" customFormat="1" ht="15" customHeight="1" x14ac:dyDescent="0.25">
      <c r="A10" s="585"/>
      <c r="B10" s="587"/>
      <c r="C10" s="587"/>
      <c r="D10" s="587"/>
      <c r="E10" s="587"/>
      <c r="F10" s="587"/>
      <c r="G10" s="587"/>
      <c r="H10" s="589"/>
      <c r="I10" s="53"/>
      <c r="J10" s="596" t="s">
        <v>47</v>
      </c>
      <c r="K10" s="597" t="s">
        <v>48</v>
      </c>
      <c r="L10" s="573" t="s">
        <v>49</v>
      </c>
      <c r="M10" s="580" t="s">
        <v>47</v>
      </c>
      <c r="N10" s="576" t="s">
        <v>48</v>
      </c>
      <c r="O10" s="577" t="s">
        <v>49</v>
      </c>
      <c r="P10" s="592" t="s">
        <v>46</v>
      </c>
      <c r="Q10" s="595" t="s">
        <v>50</v>
      </c>
    </row>
    <row r="11" spans="1:17" s="24" customFormat="1" ht="15" customHeight="1" x14ac:dyDescent="0.25">
      <c r="A11" s="585"/>
      <c r="B11" s="587"/>
      <c r="C11" s="587"/>
      <c r="D11" s="587"/>
      <c r="E11" s="587"/>
      <c r="F11" s="587"/>
      <c r="G11" s="587"/>
      <c r="H11" s="589"/>
      <c r="I11" s="53"/>
      <c r="J11" s="596"/>
      <c r="K11" s="597"/>
      <c r="L11" s="573"/>
      <c r="M11" s="580"/>
      <c r="N11" s="576"/>
      <c r="O11" s="577"/>
      <c r="P11" s="592"/>
      <c r="Q11" s="595"/>
    </row>
    <row r="12" spans="1:17" x14ac:dyDescent="0.3">
      <c r="A12" s="138">
        <v>1</v>
      </c>
      <c r="B12" s="134"/>
      <c r="C12" s="134"/>
      <c r="D12" s="135" t="s">
        <v>11</v>
      </c>
      <c r="E12" s="136"/>
      <c r="F12" s="137"/>
      <c r="G12" s="137"/>
      <c r="H12" s="139"/>
      <c r="J12" s="140"/>
      <c r="K12" s="137"/>
      <c r="L12" s="139"/>
      <c r="M12" s="140"/>
      <c r="N12" s="137"/>
      <c r="O12" s="139"/>
      <c r="P12" s="140"/>
      <c r="Q12" s="139"/>
    </row>
    <row r="13" spans="1:17" x14ac:dyDescent="0.3">
      <c r="A13" s="98"/>
      <c r="B13" s="74"/>
      <c r="C13" s="74"/>
      <c r="D13" s="75"/>
      <c r="E13" s="68"/>
      <c r="F13" s="76"/>
      <c r="G13" s="76"/>
      <c r="H13" s="99"/>
      <c r="J13" s="120"/>
      <c r="K13" s="101"/>
      <c r="L13" s="121"/>
      <c r="M13" s="122">
        <f t="shared" ref="M13:M38" si="0">ROUND(J13*G13,2)</f>
        <v>0</v>
      </c>
      <c r="N13" s="123">
        <f t="shared" ref="N13:N38" si="1">ROUND(K13*G13,2)</f>
        <v>0</v>
      </c>
      <c r="O13" s="124">
        <f>M13+N13</f>
        <v>0</v>
      </c>
      <c r="P13" s="125">
        <f>F13-L13</f>
        <v>0</v>
      </c>
      <c r="Q13" s="124">
        <f>H13-O13</f>
        <v>0</v>
      </c>
    </row>
    <row r="14" spans="1:17" x14ac:dyDescent="0.3">
      <c r="A14" s="98"/>
      <c r="B14" s="74"/>
      <c r="C14" s="74"/>
      <c r="D14" s="75"/>
      <c r="E14" s="68"/>
      <c r="F14" s="76"/>
      <c r="G14" s="76"/>
      <c r="H14" s="99"/>
      <c r="J14" s="120"/>
      <c r="K14" s="101"/>
      <c r="L14" s="121"/>
      <c r="M14" s="122">
        <f t="shared" si="0"/>
        <v>0</v>
      </c>
      <c r="N14" s="123">
        <f t="shared" si="1"/>
        <v>0</v>
      </c>
      <c r="O14" s="124">
        <f t="shared" ref="O14:O63" si="2">M14+N14</f>
        <v>0</v>
      </c>
      <c r="P14" s="125">
        <f t="shared" ref="P14:P62" si="3">F14-L14</f>
        <v>0</v>
      </c>
      <c r="Q14" s="124">
        <f t="shared" ref="Q14:Q62" si="4">H14-O14</f>
        <v>0</v>
      </c>
    </row>
    <row r="15" spans="1:17" x14ac:dyDescent="0.3">
      <c r="A15" s="98"/>
      <c r="B15" s="74"/>
      <c r="C15" s="74"/>
      <c r="D15" s="75"/>
      <c r="E15" s="68"/>
      <c r="F15" s="76"/>
      <c r="G15" s="76"/>
      <c r="H15" s="99"/>
      <c r="J15" s="120"/>
      <c r="K15" s="101"/>
      <c r="L15" s="121"/>
      <c r="M15" s="122">
        <f t="shared" si="0"/>
        <v>0</v>
      </c>
      <c r="N15" s="123">
        <f t="shared" si="1"/>
        <v>0</v>
      </c>
      <c r="O15" s="124">
        <f t="shared" si="2"/>
        <v>0</v>
      </c>
      <c r="P15" s="125">
        <f t="shared" si="3"/>
        <v>0</v>
      </c>
      <c r="Q15" s="124">
        <f t="shared" si="4"/>
        <v>0</v>
      </c>
    </row>
    <row r="16" spans="1:17" x14ac:dyDescent="0.3">
      <c r="A16" s="98"/>
      <c r="B16" s="74"/>
      <c r="C16" s="74"/>
      <c r="D16" s="75"/>
      <c r="E16" s="68"/>
      <c r="F16" s="76"/>
      <c r="G16" s="76"/>
      <c r="H16" s="99"/>
      <c r="J16" s="120"/>
      <c r="K16" s="101"/>
      <c r="L16" s="121"/>
      <c r="M16" s="122">
        <f t="shared" si="0"/>
        <v>0</v>
      </c>
      <c r="N16" s="123">
        <f t="shared" si="1"/>
        <v>0</v>
      </c>
      <c r="O16" s="124">
        <f t="shared" si="2"/>
        <v>0</v>
      </c>
      <c r="P16" s="125">
        <f t="shared" si="3"/>
        <v>0</v>
      </c>
      <c r="Q16" s="124">
        <f t="shared" si="4"/>
        <v>0</v>
      </c>
    </row>
    <row r="17" spans="1:17" x14ac:dyDescent="0.3">
      <c r="A17" s="98"/>
      <c r="B17" s="74"/>
      <c r="C17" s="74"/>
      <c r="D17" s="75"/>
      <c r="E17" s="68"/>
      <c r="F17" s="76"/>
      <c r="G17" s="76"/>
      <c r="H17" s="99"/>
      <c r="J17" s="120"/>
      <c r="K17" s="101"/>
      <c r="L17" s="121"/>
      <c r="M17" s="122">
        <f t="shared" si="0"/>
        <v>0</v>
      </c>
      <c r="N17" s="123">
        <f t="shared" si="1"/>
        <v>0</v>
      </c>
      <c r="O17" s="124">
        <f t="shared" si="2"/>
        <v>0</v>
      </c>
      <c r="P17" s="125">
        <f t="shared" si="3"/>
        <v>0</v>
      </c>
      <c r="Q17" s="124">
        <f t="shared" si="4"/>
        <v>0</v>
      </c>
    </row>
    <row r="18" spans="1:17" x14ac:dyDescent="0.3">
      <c r="A18" s="98"/>
      <c r="B18" s="74"/>
      <c r="C18" s="74"/>
      <c r="D18" s="75"/>
      <c r="E18" s="68"/>
      <c r="F18" s="76"/>
      <c r="G18" s="76"/>
      <c r="H18" s="99"/>
      <c r="J18" s="120"/>
      <c r="K18" s="101"/>
      <c r="L18" s="121"/>
      <c r="M18" s="122">
        <f t="shared" si="0"/>
        <v>0</v>
      </c>
      <c r="N18" s="123">
        <f t="shared" si="1"/>
        <v>0</v>
      </c>
      <c r="O18" s="124">
        <f t="shared" si="2"/>
        <v>0</v>
      </c>
      <c r="P18" s="125">
        <f t="shared" si="3"/>
        <v>0</v>
      </c>
      <c r="Q18" s="124">
        <f t="shared" si="4"/>
        <v>0</v>
      </c>
    </row>
    <row r="19" spans="1:17" x14ac:dyDescent="0.3">
      <c r="A19" s="98"/>
      <c r="B19" s="74"/>
      <c r="C19" s="74"/>
      <c r="D19" s="75"/>
      <c r="E19" s="68"/>
      <c r="F19" s="76"/>
      <c r="G19" s="76"/>
      <c r="H19" s="99"/>
      <c r="J19" s="120"/>
      <c r="K19" s="101"/>
      <c r="L19" s="121"/>
      <c r="M19" s="122">
        <f t="shared" si="0"/>
        <v>0</v>
      </c>
      <c r="N19" s="123">
        <f t="shared" si="1"/>
        <v>0</v>
      </c>
      <c r="O19" s="124">
        <f t="shared" si="2"/>
        <v>0</v>
      </c>
      <c r="P19" s="125">
        <f t="shared" si="3"/>
        <v>0</v>
      </c>
      <c r="Q19" s="124">
        <f t="shared" si="4"/>
        <v>0</v>
      </c>
    </row>
    <row r="20" spans="1:17" x14ac:dyDescent="0.3">
      <c r="A20" s="98"/>
      <c r="B20" s="74"/>
      <c r="C20" s="74"/>
      <c r="D20" s="75"/>
      <c r="E20" s="68"/>
      <c r="F20" s="76"/>
      <c r="G20" s="76"/>
      <c r="H20" s="99"/>
      <c r="J20" s="120"/>
      <c r="K20" s="101"/>
      <c r="L20" s="121"/>
      <c r="M20" s="122">
        <f t="shared" si="0"/>
        <v>0</v>
      </c>
      <c r="N20" s="123">
        <f t="shared" si="1"/>
        <v>0</v>
      </c>
      <c r="O20" s="124">
        <f t="shared" si="2"/>
        <v>0</v>
      </c>
      <c r="P20" s="125">
        <f t="shared" si="3"/>
        <v>0</v>
      </c>
      <c r="Q20" s="124">
        <f t="shared" si="4"/>
        <v>0</v>
      </c>
    </row>
    <row r="21" spans="1:17" x14ac:dyDescent="0.3">
      <c r="A21" s="98"/>
      <c r="B21" s="74"/>
      <c r="C21" s="74"/>
      <c r="D21" s="75"/>
      <c r="E21" s="68"/>
      <c r="F21" s="76"/>
      <c r="G21" s="76"/>
      <c r="H21" s="99"/>
      <c r="J21" s="120"/>
      <c r="K21" s="101"/>
      <c r="L21" s="121"/>
      <c r="M21" s="122">
        <f t="shared" si="0"/>
        <v>0</v>
      </c>
      <c r="N21" s="123">
        <f t="shared" si="1"/>
        <v>0</v>
      </c>
      <c r="O21" s="124">
        <f t="shared" si="2"/>
        <v>0</v>
      </c>
      <c r="P21" s="125">
        <f t="shared" si="3"/>
        <v>0</v>
      </c>
      <c r="Q21" s="124">
        <f t="shared" si="4"/>
        <v>0</v>
      </c>
    </row>
    <row r="22" spans="1:17" x14ac:dyDescent="0.3">
      <c r="A22" s="98"/>
      <c r="B22" s="74"/>
      <c r="C22" s="74"/>
      <c r="D22" s="75"/>
      <c r="E22" s="68"/>
      <c r="F22" s="76"/>
      <c r="G22" s="76"/>
      <c r="H22" s="99"/>
      <c r="J22" s="120"/>
      <c r="K22" s="101"/>
      <c r="L22" s="121"/>
      <c r="M22" s="122">
        <f t="shared" si="0"/>
        <v>0</v>
      </c>
      <c r="N22" s="123">
        <f t="shared" si="1"/>
        <v>0</v>
      </c>
      <c r="O22" s="124">
        <f t="shared" si="2"/>
        <v>0</v>
      </c>
      <c r="P22" s="125">
        <f t="shared" si="3"/>
        <v>0</v>
      </c>
      <c r="Q22" s="124">
        <f t="shared" si="4"/>
        <v>0</v>
      </c>
    </row>
    <row r="23" spans="1:17" x14ac:dyDescent="0.3">
      <c r="A23" s="98"/>
      <c r="B23" s="74"/>
      <c r="C23" s="74"/>
      <c r="D23" s="75"/>
      <c r="E23" s="68"/>
      <c r="F23" s="76"/>
      <c r="G23" s="76"/>
      <c r="H23" s="99"/>
      <c r="J23" s="120"/>
      <c r="K23" s="101"/>
      <c r="L23" s="121"/>
      <c r="M23" s="122">
        <f t="shared" si="0"/>
        <v>0</v>
      </c>
      <c r="N23" s="123">
        <f t="shared" si="1"/>
        <v>0</v>
      </c>
      <c r="O23" s="124">
        <f t="shared" si="2"/>
        <v>0</v>
      </c>
      <c r="P23" s="125">
        <f t="shared" si="3"/>
        <v>0</v>
      </c>
      <c r="Q23" s="124">
        <f t="shared" si="4"/>
        <v>0</v>
      </c>
    </row>
    <row r="24" spans="1:17" x14ac:dyDescent="0.3">
      <c r="A24" s="98"/>
      <c r="B24" s="74"/>
      <c r="C24" s="74"/>
      <c r="D24" s="75"/>
      <c r="E24" s="68"/>
      <c r="F24" s="76"/>
      <c r="G24" s="76"/>
      <c r="H24" s="99"/>
      <c r="J24" s="120"/>
      <c r="K24" s="101"/>
      <c r="L24" s="121"/>
      <c r="M24" s="122">
        <f t="shared" si="0"/>
        <v>0</v>
      </c>
      <c r="N24" s="123">
        <f t="shared" si="1"/>
        <v>0</v>
      </c>
      <c r="O24" s="124">
        <f t="shared" si="2"/>
        <v>0</v>
      </c>
      <c r="P24" s="125">
        <f t="shared" si="3"/>
        <v>0</v>
      </c>
      <c r="Q24" s="124">
        <f t="shared" si="4"/>
        <v>0</v>
      </c>
    </row>
    <row r="25" spans="1:17" x14ac:dyDescent="0.3">
      <c r="A25" s="98"/>
      <c r="B25" s="74"/>
      <c r="C25" s="74"/>
      <c r="D25" s="75"/>
      <c r="E25" s="68"/>
      <c r="F25" s="76"/>
      <c r="G25" s="76"/>
      <c r="H25" s="99"/>
      <c r="J25" s="120"/>
      <c r="K25" s="101"/>
      <c r="L25" s="121"/>
      <c r="M25" s="122">
        <f t="shared" si="0"/>
        <v>0</v>
      </c>
      <c r="N25" s="123">
        <f t="shared" si="1"/>
        <v>0</v>
      </c>
      <c r="O25" s="124">
        <f t="shared" si="2"/>
        <v>0</v>
      </c>
      <c r="P25" s="125">
        <f t="shared" si="3"/>
        <v>0</v>
      </c>
      <c r="Q25" s="124">
        <f t="shared" si="4"/>
        <v>0</v>
      </c>
    </row>
    <row r="26" spans="1:17" x14ac:dyDescent="0.3">
      <c r="A26" s="98"/>
      <c r="B26" s="74"/>
      <c r="C26" s="74"/>
      <c r="D26" s="75"/>
      <c r="E26" s="68"/>
      <c r="F26" s="76"/>
      <c r="G26" s="76"/>
      <c r="H26" s="99"/>
      <c r="J26" s="120"/>
      <c r="K26" s="101"/>
      <c r="L26" s="121"/>
      <c r="M26" s="122">
        <f t="shared" si="0"/>
        <v>0</v>
      </c>
      <c r="N26" s="123">
        <f t="shared" si="1"/>
        <v>0</v>
      </c>
      <c r="O26" s="124">
        <f t="shared" si="2"/>
        <v>0</v>
      </c>
      <c r="P26" s="125">
        <f t="shared" si="3"/>
        <v>0</v>
      </c>
      <c r="Q26" s="124">
        <f t="shared" si="4"/>
        <v>0</v>
      </c>
    </row>
    <row r="27" spans="1:17" x14ac:dyDescent="0.3">
      <c r="A27" s="98"/>
      <c r="B27" s="74"/>
      <c r="C27" s="74"/>
      <c r="D27" s="75"/>
      <c r="E27" s="68"/>
      <c r="F27" s="76"/>
      <c r="G27" s="76"/>
      <c r="H27" s="99"/>
      <c r="J27" s="120"/>
      <c r="K27" s="101"/>
      <c r="L27" s="121"/>
      <c r="M27" s="122">
        <f t="shared" si="0"/>
        <v>0</v>
      </c>
      <c r="N27" s="123">
        <f t="shared" si="1"/>
        <v>0</v>
      </c>
      <c r="O27" s="124">
        <f t="shared" si="2"/>
        <v>0</v>
      </c>
      <c r="P27" s="125">
        <f t="shared" si="3"/>
        <v>0</v>
      </c>
      <c r="Q27" s="124">
        <f t="shared" si="4"/>
        <v>0</v>
      </c>
    </row>
    <row r="28" spans="1:17" x14ac:dyDescent="0.3">
      <c r="A28" s="98"/>
      <c r="B28" s="74"/>
      <c r="C28" s="74"/>
      <c r="D28" s="75"/>
      <c r="E28" s="68"/>
      <c r="F28" s="76"/>
      <c r="G28" s="76"/>
      <c r="H28" s="99"/>
      <c r="J28" s="120"/>
      <c r="K28" s="101"/>
      <c r="L28" s="121"/>
      <c r="M28" s="122">
        <f t="shared" si="0"/>
        <v>0</v>
      </c>
      <c r="N28" s="123">
        <f t="shared" si="1"/>
        <v>0</v>
      </c>
      <c r="O28" s="124">
        <f t="shared" si="2"/>
        <v>0</v>
      </c>
      <c r="P28" s="125">
        <f t="shared" si="3"/>
        <v>0</v>
      </c>
      <c r="Q28" s="124">
        <f t="shared" si="4"/>
        <v>0</v>
      </c>
    </row>
    <row r="29" spans="1:17" x14ac:dyDescent="0.3">
      <c r="A29" s="98"/>
      <c r="B29" s="74"/>
      <c r="C29" s="74"/>
      <c r="D29" s="75"/>
      <c r="E29" s="68"/>
      <c r="F29" s="76"/>
      <c r="G29" s="76"/>
      <c r="H29" s="99"/>
      <c r="J29" s="120"/>
      <c r="K29" s="101"/>
      <c r="L29" s="121"/>
      <c r="M29" s="122">
        <f t="shared" si="0"/>
        <v>0</v>
      </c>
      <c r="N29" s="123">
        <f t="shared" si="1"/>
        <v>0</v>
      </c>
      <c r="O29" s="124">
        <f t="shared" si="2"/>
        <v>0</v>
      </c>
      <c r="P29" s="125">
        <f t="shared" si="3"/>
        <v>0</v>
      </c>
      <c r="Q29" s="124">
        <f t="shared" si="4"/>
        <v>0</v>
      </c>
    </row>
    <row r="30" spans="1:17" x14ac:dyDescent="0.3">
      <c r="A30" s="98"/>
      <c r="B30" s="74"/>
      <c r="C30" s="74"/>
      <c r="D30" s="75"/>
      <c r="E30" s="68"/>
      <c r="F30" s="76"/>
      <c r="G30" s="76"/>
      <c r="H30" s="99"/>
      <c r="J30" s="120"/>
      <c r="K30" s="101"/>
      <c r="L30" s="121"/>
      <c r="M30" s="122">
        <f t="shared" si="0"/>
        <v>0</v>
      </c>
      <c r="N30" s="123">
        <f t="shared" si="1"/>
        <v>0</v>
      </c>
      <c r="O30" s="124">
        <f t="shared" si="2"/>
        <v>0</v>
      </c>
      <c r="P30" s="125">
        <f t="shared" si="3"/>
        <v>0</v>
      </c>
      <c r="Q30" s="124">
        <f t="shared" si="4"/>
        <v>0</v>
      </c>
    </row>
    <row r="31" spans="1:17" x14ac:dyDescent="0.3">
      <c r="A31" s="98"/>
      <c r="B31" s="74"/>
      <c r="C31" s="74"/>
      <c r="D31" s="75"/>
      <c r="E31" s="68"/>
      <c r="F31" s="76"/>
      <c r="G31" s="76"/>
      <c r="H31" s="99"/>
      <c r="J31" s="120"/>
      <c r="K31" s="101"/>
      <c r="L31" s="121"/>
      <c r="M31" s="122">
        <f t="shared" si="0"/>
        <v>0</v>
      </c>
      <c r="N31" s="123">
        <f t="shared" si="1"/>
        <v>0</v>
      </c>
      <c r="O31" s="124">
        <f t="shared" si="2"/>
        <v>0</v>
      </c>
      <c r="P31" s="125">
        <f t="shared" si="3"/>
        <v>0</v>
      </c>
      <c r="Q31" s="124">
        <f t="shared" si="4"/>
        <v>0</v>
      </c>
    </row>
    <row r="32" spans="1:17" x14ac:dyDescent="0.3">
      <c r="A32" s="98"/>
      <c r="B32" s="74"/>
      <c r="C32" s="74"/>
      <c r="D32" s="75"/>
      <c r="E32" s="68"/>
      <c r="F32" s="76"/>
      <c r="G32" s="76"/>
      <c r="H32" s="99"/>
      <c r="J32" s="120"/>
      <c r="K32" s="101"/>
      <c r="L32" s="121"/>
      <c r="M32" s="122">
        <f t="shared" si="0"/>
        <v>0</v>
      </c>
      <c r="N32" s="123">
        <f t="shared" si="1"/>
        <v>0</v>
      </c>
      <c r="O32" s="124">
        <f t="shared" si="2"/>
        <v>0</v>
      </c>
      <c r="P32" s="125">
        <f t="shared" si="3"/>
        <v>0</v>
      </c>
      <c r="Q32" s="124">
        <f t="shared" si="4"/>
        <v>0</v>
      </c>
    </row>
    <row r="33" spans="1:17" x14ac:dyDescent="0.3">
      <c r="A33" s="98"/>
      <c r="B33" s="74"/>
      <c r="C33" s="74"/>
      <c r="D33" s="75"/>
      <c r="E33" s="68"/>
      <c r="F33" s="76"/>
      <c r="G33" s="76"/>
      <c r="H33" s="99"/>
      <c r="J33" s="120"/>
      <c r="K33" s="101"/>
      <c r="L33" s="121"/>
      <c r="M33" s="122">
        <f t="shared" si="0"/>
        <v>0</v>
      </c>
      <c r="N33" s="123">
        <f t="shared" si="1"/>
        <v>0</v>
      </c>
      <c r="O33" s="124">
        <f t="shared" si="2"/>
        <v>0</v>
      </c>
      <c r="P33" s="125">
        <f t="shared" si="3"/>
        <v>0</v>
      </c>
      <c r="Q33" s="124">
        <f t="shared" si="4"/>
        <v>0</v>
      </c>
    </row>
    <row r="34" spans="1:17" x14ac:dyDescent="0.3">
      <c r="A34" s="98"/>
      <c r="B34" s="74"/>
      <c r="C34" s="74"/>
      <c r="D34" s="75"/>
      <c r="E34" s="68"/>
      <c r="F34" s="76"/>
      <c r="G34" s="76"/>
      <c r="H34" s="99"/>
      <c r="J34" s="120"/>
      <c r="K34" s="101"/>
      <c r="L34" s="121"/>
      <c r="M34" s="122">
        <f t="shared" si="0"/>
        <v>0</v>
      </c>
      <c r="N34" s="123">
        <f t="shared" si="1"/>
        <v>0</v>
      </c>
      <c r="O34" s="124">
        <f t="shared" si="2"/>
        <v>0</v>
      </c>
      <c r="P34" s="125">
        <f t="shared" si="3"/>
        <v>0</v>
      </c>
      <c r="Q34" s="124">
        <f t="shared" si="4"/>
        <v>0</v>
      </c>
    </row>
    <row r="35" spans="1:17" x14ac:dyDescent="0.3">
      <c r="A35" s="98"/>
      <c r="B35" s="74"/>
      <c r="C35" s="74"/>
      <c r="D35" s="75"/>
      <c r="E35" s="68"/>
      <c r="F35" s="76"/>
      <c r="G35" s="76"/>
      <c r="H35" s="99"/>
      <c r="J35" s="120"/>
      <c r="K35" s="101"/>
      <c r="L35" s="121"/>
      <c r="M35" s="122">
        <f t="shared" si="0"/>
        <v>0</v>
      </c>
      <c r="N35" s="123">
        <f t="shared" si="1"/>
        <v>0</v>
      </c>
      <c r="O35" s="124">
        <f t="shared" si="2"/>
        <v>0</v>
      </c>
      <c r="P35" s="125">
        <f t="shared" si="3"/>
        <v>0</v>
      </c>
      <c r="Q35" s="124">
        <f t="shared" si="4"/>
        <v>0</v>
      </c>
    </row>
    <row r="36" spans="1:17" x14ac:dyDescent="0.3">
      <c r="A36" s="98"/>
      <c r="B36" s="74"/>
      <c r="C36" s="74"/>
      <c r="D36" s="75"/>
      <c r="E36" s="68"/>
      <c r="F36" s="76"/>
      <c r="G36" s="76"/>
      <c r="H36" s="99"/>
      <c r="J36" s="120"/>
      <c r="K36" s="101"/>
      <c r="L36" s="121"/>
      <c r="M36" s="122">
        <f t="shared" si="0"/>
        <v>0</v>
      </c>
      <c r="N36" s="123">
        <f t="shared" si="1"/>
        <v>0</v>
      </c>
      <c r="O36" s="124">
        <f t="shared" si="2"/>
        <v>0</v>
      </c>
      <c r="P36" s="125">
        <f t="shared" si="3"/>
        <v>0</v>
      </c>
      <c r="Q36" s="124">
        <f t="shared" si="4"/>
        <v>0</v>
      </c>
    </row>
    <row r="37" spans="1:17" x14ac:dyDescent="0.3">
      <c r="A37" s="98"/>
      <c r="B37" s="74"/>
      <c r="C37" s="74"/>
      <c r="D37" s="75"/>
      <c r="E37" s="68"/>
      <c r="F37" s="76"/>
      <c r="G37" s="76"/>
      <c r="H37" s="99"/>
      <c r="J37" s="120"/>
      <c r="K37" s="101"/>
      <c r="L37" s="121"/>
      <c r="M37" s="122">
        <f t="shared" si="0"/>
        <v>0</v>
      </c>
      <c r="N37" s="123">
        <f t="shared" si="1"/>
        <v>0</v>
      </c>
      <c r="O37" s="124">
        <f t="shared" si="2"/>
        <v>0</v>
      </c>
      <c r="P37" s="125">
        <f t="shared" si="3"/>
        <v>0</v>
      </c>
      <c r="Q37" s="124">
        <f t="shared" si="4"/>
        <v>0</v>
      </c>
    </row>
    <row r="38" spans="1:17" x14ac:dyDescent="0.3">
      <c r="A38" s="98"/>
      <c r="B38" s="74"/>
      <c r="C38" s="74"/>
      <c r="D38" s="75"/>
      <c r="E38" s="68"/>
      <c r="F38" s="76"/>
      <c r="G38" s="76"/>
      <c r="H38" s="99"/>
      <c r="J38" s="120"/>
      <c r="K38" s="101"/>
      <c r="L38" s="121"/>
      <c r="M38" s="122">
        <f t="shared" si="0"/>
        <v>0</v>
      </c>
      <c r="N38" s="123">
        <f t="shared" si="1"/>
        <v>0</v>
      </c>
      <c r="O38" s="124">
        <f t="shared" si="2"/>
        <v>0</v>
      </c>
      <c r="P38" s="125">
        <f t="shared" si="3"/>
        <v>0</v>
      </c>
      <c r="Q38" s="124">
        <f t="shared" si="4"/>
        <v>0</v>
      </c>
    </row>
    <row r="39" spans="1:17" x14ac:dyDescent="0.3">
      <c r="A39" s="98"/>
      <c r="B39" s="74"/>
      <c r="C39" s="74"/>
      <c r="D39" s="75"/>
      <c r="E39" s="68"/>
      <c r="F39" s="76"/>
      <c r="G39" s="76"/>
      <c r="H39" s="99"/>
      <c r="J39" s="120"/>
      <c r="K39" s="101"/>
      <c r="L39" s="121"/>
      <c r="M39" s="122">
        <f t="shared" ref="M39:M52" si="5">ROUND(J39*G39,2)</f>
        <v>0</v>
      </c>
      <c r="N39" s="123">
        <f t="shared" ref="N39:N52" si="6">ROUND(K39*G39,2)</f>
        <v>0</v>
      </c>
      <c r="O39" s="124">
        <f t="shared" ref="O39:O52" si="7">M39+N39</f>
        <v>0</v>
      </c>
      <c r="P39" s="125">
        <f t="shared" si="3"/>
        <v>0</v>
      </c>
      <c r="Q39" s="124">
        <f t="shared" si="4"/>
        <v>0</v>
      </c>
    </row>
    <row r="40" spans="1:17" x14ac:dyDescent="0.3">
      <c r="A40" s="98"/>
      <c r="B40" s="74"/>
      <c r="C40" s="74"/>
      <c r="D40" s="75"/>
      <c r="E40" s="68"/>
      <c r="F40" s="76"/>
      <c r="G40" s="76"/>
      <c r="H40" s="99"/>
      <c r="J40" s="120"/>
      <c r="K40" s="101"/>
      <c r="L40" s="121"/>
      <c r="M40" s="122">
        <f t="shared" si="5"/>
        <v>0</v>
      </c>
      <c r="N40" s="123">
        <f t="shared" si="6"/>
        <v>0</v>
      </c>
      <c r="O40" s="124">
        <f t="shared" si="7"/>
        <v>0</v>
      </c>
      <c r="P40" s="125">
        <f t="shared" si="3"/>
        <v>0</v>
      </c>
      <c r="Q40" s="124">
        <f t="shared" si="4"/>
        <v>0</v>
      </c>
    </row>
    <row r="41" spans="1:17" x14ac:dyDescent="0.3">
      <c r="A41" s="98"/>
      <c r="B41" s="74"/>
      <c r="C41" s="74"/>
      <c r="D41" s="75"/>
      <c r="E41" s="68"/>
      <c r="F41" s="76"/>
      <c r="G41" s="76"/>
      <c r="H41" s="99"/>
      <c r="J41" s="120"/>
      <c r="K41" s="101"/>
      <c r="L41" s="121"/>
      <c r="M41" s="122">
        <f t="shared" si="5"/>
        <v>0</v>
      </c>
      <c r="N41" s="123">
        <f t="shared" si="6"/>
        <v>0</v>
      </c>
      <c r="O41" s="124">
        <f t="shared" si="7"/>
        <v>0</v>
      </c>
      <c r="P41" s="125">
        <f t="shared" si="3"/>
        <v>0</v>
      </c>
      <c r="Q41" s="124">
        <f t="shared" si="4"/>
        <v>0</v>
      </c>
    </row>
    <row r="42" spans="1:17" x14ac:dyDescent="0.3">
      <c r="A42" s="98"/>
      <c r="B42" s="74"/>
      <c r="C42" s="74"/>
      <c r="D42" s="75"/>
      <c r="E42" s="68"/>
      <c r="F42" s="76"/>
      <c r="G42" s="76"/>
      <c r="H42" s="99"/>
      <c r="J42" s="120"/>
      <c r="K42" s="101"/>
      <c r="L42" s="121"/>
      <c r="M42" s="122">
        <f t="shared" si="5"/>
        <v>0</v>
      </c>
      <c r="N42" s="123">
        <f t="shared" si="6"/>
        <v>0</v>
      </c>
      <c r="O42" s="124">
        <f t="shared" si="7"/>
        <v>0</v>
      </c>
      <c r="P42" s="125">
        <f t="shared" si="3"/>
        <v>0</v>
      </c>
      <c r="Q42" s="124">
        <f t="shared" si="4"/>
        <v>0</v>
      </c>
    </row>
    <row r="43" spans="1:17" x14ac:dyDescent="0.3">
      <c r="A43" s="98"/>
      <c r="B43" s="74"/>
      <c r="C43" s="74"/>
      <c r="D43" s="75"/>
      <c r="E43" s="68"/>
      <c r="F43" s="76"/>
      <c r="G43" s="76"/>
      <c r="H43" s="99"/>
      <c r="J43" s="120"/>
      <c r="K43" s="101"/>
      <c r="L43" s="121"/>
      <c r="M43" s="122">
        <f t="shared" si="5"/>
        <v>0</v>
      </c>
      <c r="N43" s="123">
        <f t="shared" si="6"/>
        <v>0</v>
      </c>
      <c r="O43" s="124">
        <f t="shared" si="7"/>
        <v>0</v>
      </c>
      <c r="P43" s="125">
        <f t="shared" si="3"/>
        <v>0</v>
      </c>
      <c r="Q43" s="124">
        <f t="shared" si="4"/>
        <v>0</v>
      </c>
    </row>
    <row r="44" spans="1:17" x14ac:dyDescent="0.3">
      <c r="A44" s="98"/>
      <c r="B44" s="74"/>
      <c r="C44" s="74"/>
      <c r="D44" s="75"/>
      <c r="E44" s="68"/>
      <c r="F44" s="76"/>
      <c r="G44" s="76"/>
      <c r="H44" s="99"/>
      <c r="J44" s="120"/>
      <c r="K44" s="101"/>
      <c r="L44" s="121"/>
      <c r="M44" s="122">
        <f t="shared" si="5"/>
        <v>0</v>
      </c>
      <c r="N44" s="123">
        <f t="shared" si="6"/>
        <v>0</v>
      </c>
      <c r="O44" s="124">
        <f t="shared" si="7"/>
        <v>0</v>
      </c>
      <c r="P44" s="125">
        <f t="shared" si="3"/>
        <v>0</v>
      </c>
      <c r="Q44" s="124">
        <f t="shared" si="4"/>
        <v>0</v>
      </c>
    </row>
    <row r="45" spans="1:17" x14ac:dyDescent="0.3">
      <c r="A45" s="98"/>
      <c r="B45" s="74"/>
      <c r="C45" s="74"/>
      <c r="D45" s="75"/>
      <c r="E45" s="68"/>
      <c r="F45" s="76"/>
      <c r="G45" s="76"/>
      <c r="H45" s="99"/>
      <c r="J45" s="120"/>
      <c r="K45" s="101"/>
      <c r="L45" s="121"/>
      <c r="M45" s="122">
        <f t="shared" si="5"/>
        <v>0</v>
      </c>
      <c r="N45" s="123">
        <f t="shared" si="6"/>
        <v>0</v>
      </c>
      <c r="O45" s="124">
        <f t="shared" si="7"/>
        <v>0</v>
      </c>
      <c r="P45" s="125">
        <f t="shared" si="3"/>
        <v>0</v>
      </c>
      <c r="Q45" s="124">
        <f t="shared" si="4"/>
        <v>0</v>
      </c>
    </row>
    <row r="46" spans="1:17" x14ac:dyDescent="0.3">
      <c r="A46" s="98"/>
      <c r="B46" s="74"/>
      <c r="C46" s="74"/>
      <c r="D46" s="75"/>
      <c r="E46" s="68"/>
      <c r="F46" s="76"/>
      <c r="G46" s="76"/>
      <c r="H46" s="99"/>
      <c r="J46" s="120"/>
      <c r="K46" s="101"/>
      <c r="L46" s="121"/>
      <c r="M46" s="122">
        <f t="shared" si="5"/>
        <v>0</v>
      </c>
      <c r="N46" s="123">
        <f t="shared" si="6"/>
        <v>0</v>
      </c>
      <c r="O46" s="124">
        <f t="shared" si="7"/>
        <v>0</v>
      </c>
      <c r="P46" s="125">
        <f t="shared" si="3"/>
        <v>0</v>
      </c>
      <c r="Q46" s="124">
        <f t="shared" si="4"/>
        <v>0</v>
      </c>
    </row>
    <row r="47" spans="1:17" x14ac:dyDescent="0.3">
      <c r="A47" s="98"/>
      <c r="B47" s="74"/>
      <c r="C47" s="74"/>
      <c r="D47" s="75"/>
      <c r="E47" s="68"/>
      <c r="F47" s="76"/>
      <c r="G47" s="76"/>
      <c r="H47" s="99"/>
      <c r="J47" s="120"/>
      <c r="K47" s="101"/>
      <c r="L47" s="121"/>
      <c r="M47" s="122">
        <f t="shared" si="5"/>
        <v>0</v>
      </c>
      <c r="N47" s="123">
        <f t="shared" si="6"/>
        <v>0</v>
      </c>
      <c r="O47" s="124">
        <f t="shared" si="7"/>
        <v>0</v>
      </c>
      <c r="P47" s="125">
        <f t="shared" si="3"/>
        <v>0</v>
      </c>
      <c r="Q47" s="124">
        <f t="shared" si="4"/>
        <v>0</v>
      </c>
    </row>
    <row r="48" spans="1:17" x14ac:dyDescent="0.3">
      <c r="A48" s="98"/>
      <c r="B48" s="74"/>
      <c r="C48" s="74"/>
      <c r="D48" s="75"/>
      <c r="E48" s="68"/>
      <c r="F48" s="76"/>
      <c r="G48" s="76"/>
      <c r="H48" s="99"/>
      <c r="J48" s="120"/>
      <c r="K48" s="101"/>
      <c r="L48" s="121"/>
      <c r="M48" s="122">
        <f t="shared" si="5"/>
        <v>0</v>
      </c>
      <c r="N48" s="123">
        <f t="shared" si="6"/>
        <v>0</v>
      </c>
      <c r="O48" s="124">
        <f t="shared" si="7"/>
        <v>0</v>
      </c>
      <c r="P48" s="125">
        <f t="shared" si="3"/>
        <v>0</v>
      </c>
      <c r="Q48" s="124">
        <f t="shared" si="4"/>
        <v>0</v>
      </c>
    </row>
    <row r="49" spans="1:17" x14ac:dyDescent="0.3">
      <c r="A49" s="98"/>
      <c r="B49" s="74"/>
      <c r="C49" s="74"/>
      <c r="D49" s="75"/>
      <c r="E49" s="68"/>
      <c r="F49" s="76"/>
      <c r="G49" s="76"/>
      <c r="H49" s="99"/>
      <c r="J49" s="120"/>
      <c r="K49" s="101"/>
      <c r="L49" s="121"/>
      <c r="M49" s="122">
        <f t="shared" si="5"/>
        <v>0</v>
      </c>
      <c r="N49" s="123">
        <f t="shared" si="6"/>
        <v>0</v>
      </c>
      <c r="O49" s="124">
        <f t="shared" si="7"/>
        <v>0</v>
      </c>
      <c r="P49" s="125">
        <f t="shared" si="3"/>
        <v>0</v>
      </c>
      <c r="Q49" s="124">
        <f t="shared" si="4"/>
        <v>0</v>
      </c>
    </row>
    <row r="50" spans="1:17" x14ac:dyDescent="0.3">
      <c r="A50" s="98"/>
      <c r="B50" s="74"/>
      <c r="C50" s="74"/>
      <c r="D50" s="75"/>
      <c r="E50" s="68"/>
      <c r="F50" s="76"/>
      <c r="G50" s="76"/>
      <c r="H50" s="99"/>
      <c r="J50" s="120"/>
      <c r="K50" s="101"/>
      <c r="L50" s="121"/>
      <c r="M50" s="122">
        <f t="shared" si="5"/>
        <v>0</v>
      </c>
      <c r="N50" s="123">
        <f t="shared" si="6"/>
        <v>0</v>
      </c>
      <c r="O50" s="124">
        <f t="shared" si="7"/>
        <v>0</v>
      </c>
      <c r="P50" s="125">
        <f t="shared" si="3"/>
        <v>0</v>
      </c>
      <c r="Q50" s="124">
        <f t="shared" si="4"/>
        <v>0</v>
      </c>
    </row>
    <row r="51" spans="1:17" x14ac:dyDescent="0.3">
      <c r="A51" s="98"/>
      <c r="B51" s="74"/>
      <c r="C51" s="74"/>
      <c r="D51" s="75"/>
      <c r="E51" s="68"/>
      <c r="F51" s="76"/>
      <c r="G51" s="76"/>
      <c r="H51" s="99"/>
      <c r="J51" s="120"/>
      <c r="K51" s="101"/>
      <c r="L51" s="121"/>
      <c r="M51" s="122">
        <f t="shared" si="5"/>
        <v>0</v>
      </c>
      <c r="N51" s="123">
        <f t="shared" si="6"/>
        <v>0</v>
      </c>
      <c r="O51" s="124">
        <f t="shared" si="7"/>
        <v>0</v>
      </c>
      <c r="P51" s="125">
        <f t="shared" si="3"/>
        <v>0</v>
      </c>
      <c r="Q51" s="124">
        <f t="shared" si="4"/>
        <v>0</v>
      </c>
    </row>
    <row r="52" spans="1:17" x14ac:dyDescent="0.3">
      <c r="A52" s="98"/>
      <c r="B52" s="74"/>
      <c r="C52" s="74"/>
      <c r="D52" s="75"/>
      <c r="E52" s="68"/>
      <c r="F52" s="76"/>
      <c r="G52" s="76"/>
      <c r="H52" s="99"/>
      <c r="J52" s="120"/>
      <c r="K52" s="101"/>
      <c r="L52" s="121"/>
      <c r="M52" s="122">
        <f t="shared" si="5"/>
        <v>0</v>
      </c>
      <c r="N52" s="123">
        <f t="shared" si="6"/>
        <v>0</v>
      </c>
      <c r="O52" s="124">
        <f t="shared" si="7"/>
        <v>0</v>
      </c>
      <c r="P52" s="125">
        <f t="shared" si="3"/>
        <v>0</v>
      </c>
      <c r="Q52" s="124">
        <f t="shared" si="4"/>
        <v>0</v>
      </c>
    </row>
    <row r="53" spans="1:17" x14ac:dyDescent="0.3">
      <c r="A53" s="98"/>
      <c r="B53" s="74"/>
      <c r="C53" s="74"/>
      <c r="D53" s="75"/>
      <c r="E53" s="68"/>
      <c r="F53" s="76"/>
      <c r="G53" s="76"/>
      <c r="H53" s="99"/>
      <c r="J53" s="120"/>
      <c r="K53" s="101"/>
      <c r="L53" s="121"/>
      <c r="M53" s="122">
        <f>ROUND(J53*G53,2)</f>
        <v>0</v>
      </c>
      <c r="N53" s="123">
        <f>ROUND(K53*G53,2)</f>
        <v>0</v>
      </c>
      <c r="O53" s="124">
        <f t="shared" si="2"/>
        <v>0</v>
      </c>
      <c r="P53" s="125">
        <f t="shared" si="3"/>
        <v>0</v>
      </c>
      <c r="Q53" s="124">
        <f t="shared" si="4"/>
        <v>0</v>
      </c>
    </row>
    <row r="54" spans="1:17" x14ac:dyDescent="0.3">
      <c r="A54" s="98"/>
      <c r="B54" s="74"/>
      <c r="C54" s="74"/>
      <c r="D54" s="75"/>
      <c r="E54" s="68"/>
      <c r="F54" s="76"/>
      <c r="G54" s="76"/>
      <c r="H54" s="99"/>
      <c r="J54" s="120"/>
      <c r="K54" s="101"/>
      <c r="L54" s="121"/>
      <c r="M54" s="122">
        <f>ROUND(J54*G54,2)</f>
        <v>0</v>
      </c>
      <c r="N54" s="123">
        <f>ROUND(K54*G54,2)</f>
        <v>0</v>
      </c>
      <c r="O54" s="124">
        <f t="shared" si="2"/>
        <v>0</v>
      </c>
      <c r="P54" s="125">
        <f t="shared" si="3"/>
        <v>0</v>
      </c>
      <c r="Q54" s="124">
        <f t="shared" si="4"/>
        <v>0</v>
      </c>
    </row>
    <row r="55" spans="1:17" x14ac:dyDescent="0.3">
      <c r="A55" s="98"/>
      <c r="B55" s="74"/>
      <c r="C55" s="74"/>
      <c r="D55" s="75"/>
      <c r="E55" s="68"/>
      <c r="F55" s="76"/>
      <c r="G55" s="76"/>
      <c r="H55" s="99"/>
      <c r="J55" s="120"/>
      <c r="K55" s="101"/>
      <c r="L55" s="121"/>
      <c r="M55" s="122">
        <f t="shared" ref="M55:M60" si="8">ROUND(J55*G55,2)</f>
        <v>0</v>
      </c>
      <c r="N55" s="123">
        <f t="shared" ref="N55:N60" si="9">ROUND(K55*G55,2)</f>
        <v>0</v>
      </c>
      <c r="O55" s="124">
        <f t="shared" ref="O55:O60" si="10">M55+N55</f>
        <v>0</v>
      </c>
      <c r="P55" s="125">
        <f t="shared" si="3"/>
        <v>0</v>
      </c>
      <c r="Q55" s="124">
        <f t="shared" si="4"/>
        <v>0</v>
      </c>
    </row>
    <row r="56" spans="1:17" x14ac:dyDescent="0.3">
      <c r="A56" s="98"/>
      <c r="B56" s="74"/>
      <c r="C56" s="74"/>
      <c r="D56" s="75"/>
      <c r="E56" s="68"/>
      <c r="F56" s="76"/>
      <c r="G56" s="76"/>
      <c r="H56" s="99"/>
      <c r="J56" s="120"/>
      <c r="K56" s="101"/>
      <c r="L56" s="121"/>
      <c r="M56" s="122">
        <f t="shared" si="8"/>
        <v>0</v>
      </c>
      <c r="N56" s="123">
        <f t="shared" si="9"/>
        <v>0</v>
      </c>
      <c r="O56" s="124">
        <f t="shared" si="10"/>
        <v>0</v>
      </c>
      <c r="P56" s="125">
        <f t="shared" si="3"/>
        <v>0</v>
      </c>
      <c r="Q56" s="124">
        <f t="shared" si="4"/>
        <v>0</v>
      </c>
    </row>
    <row r="57" spans="1:17" x14ac:dyDescent="0.3">
      <c r="A57" s="98"/>
      <c r="B57" s="74"/>
      <c r="C57" s="74"/>
      <c r="D57" s="75"/>
      <c r="E57" s="68"/>
      <c r="F57" s="76"/>
      <c r="G57" s="76"/>
      <c r="H57" s="99"/>
      <c r="J57" s="120"/>
      <c r="K57" s="101"/>
      <c r="L57" s="121"/>
      <c r="M57" s="122">
        <f t="shared" si="8"/>
        <v>0</v>
      </c>
      <c r="N57" s="123">
        <f t="shared" si="9"/>
        <v>0</v>
      </c>
      <c r="O57" s="124">
        <f t="shared" si="10"/>
        <v>0</v>
      </c>
      <c r="P57" s="125">
        <f t="shared" si="3"/>
        <v>0</v>
      </c>
      <c r="Q57" s="124">
        <f t="shared" si="4"/>
        <v>0</v>
      </c>
    </row>
    <row r="58" spans="1:17" x14ac:dyDescent="0.3">
      <c r="A58" s="98"/>
      <c r="B58" s="74"/>
      <c r="C58" s="74"/>
      <c r="D58" s="75"/>
      <c r="E58" s="68"/>
      <c r="F58" s="76"/>
      <c r="G58" s="76"/>
      <c r="H58" s="99"/>
      <c r="J58" s="120"/>
      <c r="K58" s="101"/>
      <c r="L58" s="121"/>
      <c r="M58" s="122">
        <f t="shared" si="8"/>
        <v>0</v>
      </c>
      <c r="N58" s="123">
        <f t="shared" si="9"/>
        <v>0</v>
      </c>
      <c r="O58" s="124">
        <f t="shared" si="10"/>
        <v>0</v>
      </c>
      <c r="P58" s="125">
        <f t="shared" si="3"/>
        <v>0</v>
      </c>
      <c r="Q58" s="124">
        <f t="shared" si="4"/>
        <v>0</v>
      </c>
    </row>
    <row r="59" spans="1:17" x14ac:dyDescent="0.3">
      <c r="A59" s="98"/>
      <c r="B59" s="74"/>
      <c r="C59" s="74"/>
      <c r="D59" s="75"/>
      <c r="E59" s="68"/>
      <c r="F59" s="76"/>
      <c r="G59" s="76"/>
      <c r="H59" s="99"/>
      <c r="J59" s="120"/>
      <c r="K59" s="101"/>
      <c r="L59" s="121"/>
      <c r="M59" s="122">
        <f t="shared" si="8"/>
        <v>0</v>
      </c>
      <c r="N59" s="123">
        <f t="shared" si="9"/>
        <v>0</v>
      </c>
      <c r="O59" s="124">
        <f t="shared" si="10"/>
        <v>0</v>
      </c>
      <c r="P59" s="125">
        <f t="shared" si="3"/>
        <v>0</v>
      </c>
      <c r="Q59" s="124">
        <f t="shared" si="4"/>
        <v>0</v>
      </c>
    </row>
    <row r="60" spans="1:17" x14ac:dyDescent="0.3">
      <c r="A60" s="98"/>
      <c r="B60" s="74"/>
      <c r="C60" s="74"/>
      <c r="D60" s="75"/>
      <c r="E60" s="68"/>
      <c r="F60" s="76"/>
      <c r="G60" s="76"/>
      <c r="H60" s="99"/>
      <c r="J60" s="120"/>
      <c r="K60" s="101"/>
      <c r="L60" s="121"/>
      <c r="M60" s="122">
        <f t="shared" si="8"/>
        <v>0</v>
      </c>
      <c r="N60" s="123">
        <f t="shared" si="9"/>
        <v>0</v>
      </c>
      <c r="O60" s="124">
        <f t="shared" si="10"/>
        <v>0</v>
      </c>
      <c r="P60" s="125">
        <f t="shared" si="3"/>
        <v>0</v>
      </c>
      <c r="Q60" s="124">
        <f t="shared" si="4"/>
        <v>0</v>
      </c>
    </row>
    <row r="61" spans="1:17" x14ac:dyDescent="0.3">
      <c r="A61" s="98"/>
      <c r="B61" s="74"/>
      <c r="C61" s="74"/>
      <c r="D61" s="75"/>
      <c r="E61" s="68"/>
      <c r="F61" s="76"/>
      <c r="G61" s="76"/>
      <c r="H61" s="99"/>
      <c r="J61" s="120"/>
      <c r="K61" s="101"/>
      <c r="L61" s="121"/>
      <c r="M61" s="122">
        <f>ROUND(J61*G61,2)</f>
        <v>0</v>
      </c>
      <c r="N61" s="123">
        <f>ROUND(K61*G61,2)</f>
        <v>0</v>
      </c>
      <c r="O61" s="124">
        <f t="shared" si="2"/>
        <v>0</v>
      </c>
      <c r="P61" s="125">
        <f t="shared" si="3"/>
        <v>0</v>
      </c>
      <c r="Q61" s="124">
        <f t="shared" si="4"/>
        <v>0</v>
      </c>
    </row>
    <row r="62" spans="1:17" x14ac:dyDescent="0.3">
      <c r="A62" s="98"/>
      <c r="B62" s="74"/>
      <c r="C62" s="74"/>
      <c r="D62" s="75"/>
      <c r="E62" s="68"/>
      <c r="F62" s="76"/>
      <c r="G62" s="76"/>
      <c r="H62" s="99"/>
      <c r="J62" s="120"/>
      <c r="K62" s="101"/>
      <c r="L62" s="121"/>
      <c r="M62" s="122">
        <f>ROUND(J62*G62,2)</f>
        <v>0</v>
      </c>
      <c r="N62" s="123">
        <f>ROUND(K62*G62,2)</f>
        <v>0</v>
      </c>
      <c r="O62" s="124">
        <f t="shared" si="2"/>
        <v>0</v>
      </c>
      <c r="P62" s="125">
        <f t="shared" si="3"/>
        <v>0</v>
      </c>
      <c r="Q62" s="124">
        <f t="shared" si="4"/>
        <v>0</v>
      </c>
    </row>
    <row r="63" spans="1:17" ht="15" thickBot="1" x14ac:dyDescent="0.35">
      <c r="A63" s="105"/>
      <c r="B63" s="106"/>
      <c r="C63" s="106"/>
      <c r="D63" s="107"/>
      <c r="E63" s="108"/>
      <c r="F63" s="109"/>
      <c r="G63" s="109"/>
      <c r="H63" s="110"/>
      <c r="J63" s="126"/>
      <c r="K63" s="112"/>
      <c r="L63" s="127"/>
      <c r="M63" s="128">
        <f>ROUND(J63*G63,2)</f>
        <v>0</v>
      </c>
      <c r="N63" s="129">
        <f>ROUND(K63*G63,2)</f>
        <v>0</v>
      </c>
      <c r="O63" s="130">
        <f t="shared" si="2"/>
        <v>0</v>
      </c>
      <c r="P63" s="131">
        <f>F63-L63</f>
        <v>0</v>
      </c>
      <c r="Q63" s="130">
        <f>H63-O63</f>
        <v>0</v>
      </c>
    </row>
    <row r="64" spans="1:17" ht="15" thickBot="1" x14ac:dyDescent="0.35">
      <c r="A64" s="25"/>
      <c r="B64" s="25"/>
      <c r="C64" s="25"/>
      <c r="D64" s="79"/>
      <c r="E64" s="80"/>
      <c r="F64" s="81"/>
      <c r="G64" s="81"/>
      <c r="H64" s="81"/>
      <c r="J64" s="81"/>
      <c r="K64" s="81"/>
      <c r="L64" s="132"/>
      <c r="M64" s="132"/>
      <c r="N64" s="132"/>
      <c r="O64" s="132"/>
    </row>
    <row r="65" spans="1:17" ht="19.149999999999999" customHeight="1" x14ac:dyDescent="0.3">
      <c r="A65" s="54"/>
      <c r="B65" s="54"/>
      <c r="C65" s="54"/>
      <c r="D65" s="84"/>
      <c r="E65" s="54"/>
      <c r="F65" s="54"/>
      <c r="G65" s="54"/>
      <c r="H65" s="582" t="s">
        <v>52</v>
      </c>
      <c r="J65" s="54"/>
      <c r="K65" s="54"/>
      <c r="M65" s="564" t="s">
        <v>51</v>
      </c>
      <c r="N65" s="565"/>
      <c r="O65" s="566"/>
      <c r="Q65" s="146" t="s">
        <v>121</v>
      </c>
    </row>
    <row r="66" spans="1:17" ht="15" thickBot="1" x14ac:dyDescent="0.35">
      <c r="A66" s="54"/>
      <c r="B66" s="54"/>
      <c r="C66" s="54"/>
      <c r="D66" s="84"/>
      <c r="E66" s="54"/>
      <c r="F66" s="54"/>
      <c r="G66" s="54"/>
      <c r="H66" s="583"/>
      <c r="J66" s="54"/>
      <c r="K66" s="54"/>
      <c r="M66" s="143" t="s">
        <v>47</v>
      </c>
      <c r="N66" s="144" t="s">
        <v>48</v>
      </c>
      <c r="O66" s="145" t="s">
        <v>49</v>
      </c>
      <c r="Q66" s="142" t="s">
        <v>133</v>
      </c>
    </row>
    <row r="67" spans="1:17" ht="20.5" customHeight="1" thickTop="1" thickBot="1" x14ac:dyDescent="0.35">
      <c r="A67" s="54"/>
      <c r="B67" s="54"/>
      <c r="C67" s="54"/>
      <c r="D67" s="84"/>
      <c r="E67" s="54"/>
      <c r="F67" s="54"/>
      <c r="G67" s="54"/>
      <c r="H67" s="19"/>
      <c r="J67" s="54"/>
      <c r="K67" s="54"/>
      <c r="M67" s="17"/>
      <c r="N67" s="20"/>
      <c r="O67" s="18"/>
      <c r="Q67" s="147"/>
    </row>
    <row r="68" spans="1:17" x14ac:dyDescent="0.3">
      <c r="A68" s="54"/>
      <c r="B68" s="54"/>
      <c r="C68" s="54"/>
      <c r="D68" s="84"/>
      <c r="E68" s="54"/>
      <c r="F68" s="54"/>
      <c r="G68" s="54"/>
      <c r="H68" s="54"/>
      <c r="J68" s="54"/>
      <c r="K68" s="54"/>
      <c r="M68" s="54"/>
      <c r="N68" s="54"/>
      <c r="O68" s="54"/>
    </row>
    <row r="69" spans="1:17" x14ac:dyDescent="0.3">
      <c r="A69" s="54"/>
      <c r="B69" s="54"/>
      <c r="C69" s="54"/>
      <c r="D69" s="84"/>
      <c r="E69" s="54"/>
      <c r="F69" s="54"/>
      <c r="G69" s="54"/>
      <c r="H69" s="54"/>
      <c r="J69" s="54"/>
      <c r="K69" s="54"/>
      <c r="M69" s="54"/>
      <c r="N69" s="54"/>
      <c r="O69" s="54"/>
    </row>
    <row r="70" spans="1:17" x14ac:dyDescent="0.3">
      <c r="A70" s="437" t="str">
        <f>DADOS!B5</f>
        <v>PORTO SEGURO/BA</v>
      </c>
      <c r="B70" s="437"/>
      <c r="C70" s="437"/>
      <c r="D70" s="437"/>
      <c r="E70" s="54"/>
      <c r="F70" s="444"/>
      <c r="G70" s="444"/>
      <c r="H70" s="444"/>
      <c r="J70" s="133"/>
      <c r="K70" s="133"/>
      <c r="M70" s="54"/>
      <c r="N70" s="54"/>
      <c r="O70" s="54"/>
    </row>
    <row r="71" spans="1:17" x14ac:dyDescent="0.3">
      <c r="A71" s="438" t="s">
        <v>19</v>
      </c>
      <c r="B71" s="438"/>
      <c r="C71" s="438"/>
      <c r="D71" s="438"/>
      <c r="E71" s="54"/>
      <c r="F71" s="438" t="s">
        <v>20</v>
      </c>
      <c r="G71" s="438"/>
      <c r="H71" s="438"/>
      <c r="J71" s="89"/>
      <c r="K71" s="89"/>
      <c r="M71" s="54"/>
      <c r="N71" s="54"/>
      <c r="O71" s="54"/>
    </row>
    <row r="72" spans="1:17" x14ac:dyDescent="0.3">
      <c r="A72" s="54"/>
      <c r="B72" s="54"/>
      <c r="C72" s="54"/>
      <c r="D72" s="84"/>
      <c r="E72" s="54"/>
      <c r="F72" s="54"/>
      <c r="G72" s="54"/>
      <c r="H72" s="54"/>
      <c r="J72" s="54"/>
      <c r="K72" s="54"/>
      <c r="M72" s="54"/>
      <c r="N72" s="54"/>
      <c r="O72" s="54"/>
    </row>
    <row r="73" spans="1:17" x14ac:dyDescent="0.3">
      <c r="A73" s="54"/>
      <c r="B73" s="54"/>
      <c r="C73" s="54"/>
      <c r="D73" s="84"/>
      <c r="E73" s="54"/>
      <c r="F73" s="54"/>
      <c r="G73" s="54"/>
      <c r="H73" s="54"/>
      <c r="J73" s="54"/>
      <c r="K73" s="54"/>
      <c r="M73" s="54"/>
      <c r="N73" s="54"/>
      <c r="O73" s="54"/>
    </row>
    <row r="74" spans="1:17" x14ac:dyDescent="0.3">
      <c r="A74" s="54"/>
      <c r="B74" s="54"/>
      <c r="C74" s="54"/>
      <c r="D74" s="84"/>
      <c r="E74" s="54"/>
      <c r="F74" s="54"/>
      <c r="G74" s="54"/>
      <c r="H74" s="54"/>
      <c r="J74" s="54"/>
      <c r="K74" s="54"/>
      <c r="M74" s="54"/>
      <c r="N74" s="54"/>
      <c r="O74" s="54"/>
    </row>
    <row r="75" spans="1:17" x14ac:dyDescent="0.3">
      <c r="A75" s="54"/>
      <c r="B75" s="54"/>
      <c r="C75" s="54"/>
      <c r="D75" s="84"/>
      <c r="E75" s="54"/>
      <c r="F75" s="54"/>
      <c r="G75" s="54"/>
      <c r="H75" s="54"/>
      <c r="J75" s="54"/>
      <c r="K75" s="54"/>
      <c r="M75" s="54"/>
      <c r="N75" s="54"/>
      <c r="O75" s="54"/>
    </row>
    <row r="76" spans="1:17" x14ac:dyDescent="0.3">
      <c r="A76" s="54"/>
      <c r="B76" s="54"/>
      <c r="C76" s="54"/>
      <c r="D76" s="84"/>
      <c r="E76" s="54"/>
      <c r="F76" s="54"/>
      <c r="G76" s="54"/>
      <c r="H76" s="54"/>
      <c r="J76" s="54"/>
      <c r="K76" s="54"/>
      <c r="M76" s="54"/>
      <c r="N76" s="54"/>
      <c r="O76" s="54"/>
    </row>
    <row r="77" spans="1:17" x14ac:dyDescent="0.3">
      <c r="A77" s="54"/>
      <c r="B77" s="54"/>
      <c r="C77" s="54"/>
      <c r="D77" s="84"/>
      <c r="E77" s="54"/>
      <c r="F77" s="54"/>
      <c r="G77" s="54"/>
      <c r="H77" s="54"/>
      <c r="J77" s="54"/>
      <c r="K77" s="54"/>
      <c r="M77" s="54"/>
      <c r="N77" s="54"/>
      <c r="O77" s="54"/>
    </row>
    <row r="78" spans="1:17" x14ac:dyDescent="0.3">
      <c r="A78" s="439"/>
      <c r="B78" s="439"/>
      <c r="C78" s="439"/>
      <c r="D78" s="439"/>
      <c r="E78" s="54"/>
      <c r="F78" s="54"/>
      <c r="G78" s="54"/>
      <c r="H78" s="54"/>
      <c r="J78" s="54"/>
      <c r="K78" s="54"/>
      <c r="M78" s="54"/>
      <c r="N78" s="54"/>
      <c r="O78" s="54"/>
    </row>
    <row r="79" spans="1:17" x14ac:dyDescent="0.3">
      <c r="A79" s="440" t="s">
        <v>22</v>
      </c>
      <c r="B79" s="440"/>
      <c r="C79" s="440"/>
      <c r="D79" s="440"/>
      <c r="E79" s="54"/>
      <c r="F79" s="54"/>
      <c r="G79" s="54"/>
      <c r="H79" s="54"/>
      <c r="J79" s="54"/>
      <c r="K79" s="54"/>
      <c r="M79" s="54"/>
      <c r="N79" s="54"/>
      <c r="O79" s="54"/>
    </row>
    <row r="80" spans="1:17" x14ac:dyDescent="0.3">
      <c r="A80" s="435" t="s">
        <v>21</v>
      </c>
      <c r="B80" s="435"/>
      <c r="C80" s="436">
        <f>DADOS!B42</f>
        <v>0</v>
      </c>
      <c r="D80" s="436"/>
      <c r="E80" s="54"/>
      <c r="F80" s="54"/>
      <c r="G80" s="54"/>
      <c r="H80" s="54"/>
      <c r="J80" s="54"/>
      <c r="K80" s="54"/>
      <c r="M80" s="54"/>
      <c r="N80" s="54"/>
      <c r="O80" s="54"/>
    </row>
    <row r="81" spans="1:15" x14ac:dyDescent="0.3">
      <c r="A81" s="435" t="s">
        <v>23</v>
      </c>
      <c r="B81" s="435"/>
      <c r="C81" s="436">
        <f>DADOS!B43</f>
        <v>0</v>
      </c>
      <c r="D81" s="436"/>
      <c r="E81" s="54"/>
      <c r="F81" s="54"/>
      <c r="G81" s="54"/>
      <c r="H81" s="54"/>
      <c r="J81" s="54"/>
      <c r="K81" s="54"/>
      <c r="M81" s="54"/>
      <c r="N81" s="54"/>
      <c r="O81" s="54"/>
    </row>
    <row r="82" spans="1:15" x14ac:dyDescent="0.3">
      <c r="A82" s="435" t="s">
        <v>24</v>
      </c>
      <c r="B82" s="435"/>
      <c r="C82" s="436">
        <f>DADOS!B44</f>
        <v>0</v>
      </c>
      <c r="D82" s="436"/>
      <c r="E82" s="54"/>
      <c r="F82" s="54"/>
      <c r="G82" s="54"/>
      <c r="H82" s="54"/>
      <c r="J82" s="54"/>
      <c r="K82" s="54"/>
      <c r="M82" s="54"/>
      <c r="N82" s="54"/>
      <c r="O82" s="54"/>
    </row>
  </sheetData>
  <mergeCells count="59">
    <mergeCell ref="A2:F2"/>
    <mergeCell ref="A1:F1"/>
    <mergeCell ref="P10:P11"/>
    <mergeCell ref="P9:Q9"/>
    <mergeCell ref="Q10:Q11"/>
    <mergeCell ref="J10:J11"/>
    <mergeCell ref="K10:K11"/>
    <mergeCell ref="A5:D5"/>
    <mergeCell ref="E5:H5"/>
    <mergeCell ref="A4:D4"/>
    <mergeCell ref="E4:H4"/>
    <mergeCell ref="G9:G11"/>
    <mergeCell ref="N1:O1"/>
    <mergeCell ref="N2:O2"/>
    <mergeCell ref="N4:O4"/>
    <mergeCell ref="N6:O6"/>
    <mergeCell ref="A82:B82"/>
    <mergeCell ref="C82:D82"/>
    <mergeCell ref="C9:C11"/>
    <mergeCell ref="D9:D11"/>
    <mergeCell ref="A80:B80"/>
    <mergeCell ref="C80:D80"/>
    <mergeCell ref="A81:B81"/>
    <mergeCell ref="C81:D81"/>
    <mergeCell ref="A79:D79"/>
    <mergeCell ref="A71:D71"/>
    <mergeCell ref="F71:H71"/>
    <mergeCell ref="A78:D78"/>
    <mergeCell ref="A6:D6"/>
    <mergeCell ref="E6:F6"/>
    <mergeCell ref="A7:D7"/>
    <mergeCell ref="E7:F7"/>
    <mergeCell ref="A70:D70"/>
    <mergeCell ref="F70:H70"/>
    <mergeCell ref="H65:H66"/>
    <mergeCell ref="A9:A11"/>
    <mergeCell ref="B9:B11"/>
    <mergeCell ref="E9:E11"/>
    <mergeCell ref="H9:H11"/>
    <mergeCell ref="G6:H6"/>
    <mergeCell ref="G7:H7"/>
    <mergeCell ref="F9:F11"/>
    <mergeCell ref="M65:O65"/>
    <mergeCell ref="J9:L9"/>
    <mergeCell ref="M9:O9"/>
    <mergeCell ref="L10:L11"/>
    <mergeCell ref="L7:M7"/>
    <mergeCell ref="N10:N11"/>
    <mergeCell ref="O10:O11"/>
    <mergeCell ref="N7:O7"/>
    <mergeCell ref="M10:M11"/>
    <mergeCell ref="J7:K7"/>
    <mergeCell ref="N5:O5"/>
    <mergeCell ref="J4:K4"/>
    <mergeCell ref="J6:K6"/>
    <mergeCell ref="L5:M5"/>
    <mergeCell ref="L6:M6"/>
    <mergeCell ref="J5:K5"/>
    <mergeCell ref="L4:M4"/>
  </mergeCells>
  <printOptions horizontalCentered="1"/>
  <pageMargins left="0.59055118110236227" right="0.59055118110236227" top="0.59055118110236227" bottom="0.6" header="0.22" footer="0.17"/>
  <pageSetup paperSize="9" scale="60" fitToHeight="0" orientation="landscape" r:id="rId1"/>
  <headerFooter>
    <oddHeader>&amp;C&amp;G</oddHeader>
    <oddFooter>&amp;RPágina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21</vt:i4>
      </vt:variant>
    </vt:vector>
  </HeadingPairs>
  <TitlesOfParts>
    <vt:vector size="34" baseType="lpstr">
      <vt:lpstr>DADOS</vt:lpstr>
      <vt:lpstr>ORÇAMENTO SINTÉTICO</vt:lpstr>
      <vt:lpstr>PLQ</vt:lpstr>
      <vt:lpstr>ORÇAMENTO ANALÍTICO</vt:lpstr>
      <vt:lpstr>CURVA ABC</vt:lpstr>
      <vt:lpstr>encargos</vt:lpstr>
      <vt:lpstr>BDI SERV.</vt:lpstr>
      <vt:lpstr>COMPOSIÇÃO PRÓPRIA</vt:lpstr>
      <vt:lpstr>CRONOGRAMA</vt:lpstr>
      <vt:lpstr>COTAÇÕES</vt:lpstr>
      <vt:lpstr>PLANILHA REPROGRAMAÇÃO</vt:lpstr>
      <vt:lpstr>PLANILHA SERVIÇOS EXTRAS</vt:lpstr>
      <vt:lpstr>PLANILHA CONTROLE BM</vt:lpstr>
      <vt:lpstr>'BDI SERV.'!Area_de_impressao</vt:lpstr>
      <vt:lpstr>'COMPOSIÇÃO PRÓPRIA'!Area_de_impressao</vt:lpstr>
      <vt:lpstr>CRONOGRAMA!Area_de_impressao</vt:lpstr>
      <vt:lpstr>'CURVA ABC'!Area_de_impressao</vt:lpstr>
      <vt:lpstr>'ORÇAMENTO ANALÍTICO'!Area_de_impressao</vt:lpstr>
      <vt:lpstr>'ORÇAMENTO SINTÉTICO'!Area_de_impressao</vt:lpstr>
      <vt:lpstr>'PLANILHA CONTROLE BM'!Area_de_impressao</vt:lpstr>
      <vt:lpstr>'PLANILHA REPROGRAMAÇÃO'!Area_de_impressao</vt:lpstr>
      <vt:lpstr>'PLANILHA SERVIÇOS EXTRAS'!Area_de_impressao</vt:lpstr>
      <vt:lpstr>PLQ!Area_de_impressao</vt:lpstr>
      <vt:lpstr>JR_PAGE_ANCHOR_0_1</vt:lpstr>
      <vt:lpstr>'COMPOSIÇÃO PRÓPRIA'!Titulos_de_impressao</vt:lpstr>
      <vt:lpstr>COTAÇÕES!Titulos_de_impressao</vt:lpstr>
      <vt:lpstr>CRONOGRAMA!Titulos_de_impressao</vt:lpstr>
      <vt:lpstr>'CURVA ABC'!Titulos_de_impressao</vt:lpstr>
      <vt:lpstr>'ORÇAMENTO ANALÍTICO'!Titulos_de_impressao</vt:lpstr>
      <vt:lpstr>'ORÇAMENTO SINTÉTICO'!Titulos_de_impressao</vt:lpstr>
      <vt:lpstr>'PLANILHA CONTROLE BM'!Titulos_de_impressao</vt:lpstr>
      <vt:lpstr>'PLANILHA REPROGRAMAÇÃO'!Titulos_de_impressao</vt:lpstr>
      <vt:lpstr>'PLANILHA SERVIÇOS EXTRAS'!Titulos_de_impressao</vt:lpstr>
      <vt:lpstr>PLQ!Titulos_de_impressao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dc:creator>
  <cp:lastModifiedBy>João Pedro</cp:lastModifiedBy>
  <cp:lastPrinted>2026-05-06T13:49:55Z</cp:lastPrinted>
  <dcterms:created xsi:type="dcterms:W3CDTF">2019-04-18T22:31:43Z</dcterms:created>
  <dcterms:modified xsi:type="dcterms:W3CDTF">2026-10-27T14:42:58Z</dcterms:modified>
</cp:coreProperties>
</file>