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B\Desktop\Ana\anDARAI-PAVIMENTAÇÃO\PAVIMENTAÇÃO\EDITÁVEL\"/>
    </mc:Choice>
  </mc:AlternateContent>
  <xr:revisionPtr revIDLastSave="0" documentId="13_ncr:1_{BD73FBBE-8EDC-46C7-8BB4-159DDC8ACAE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VIMENTAÇÃO SEDE" sheetId="9" r:id="rId1"/>
    <sheet name="SINALIZAÇÃO" sheetId="10" r:id="rId2"/>
    <sheet name="CHUVA" sheetId="8" r:id="rId3"/>
  </sheets>
  <externalReferences>
    <externalReference r:id="rId4"/>
    <externalReference r:id="rId5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RE" hidden="1">#REF!</definedName>
    <definedName name="ademir" hidden="1">{#N/A,#N/A,FALSE,"Cronograma";#N/A,#N/A,FALSE,"Cronogr. 2"}</definedName>
    <definedName name="_xlnm.Database">TEXT([1]Dados!$G$29,"mm-aaaa")</definedName>
    <definedName name="bosta" hidden="1">{#N/A,#N/A,FALSE,"Cronograma";#N/A,#N/A,FALSE,"Cronogr. 2"}</definedName>
    <definedName name="CA´L" hidden="1">{#N/A,#N/A,FALSE,"Cronograma";#N/A,#N/A,FALSE,"Cronogr. 2"}</definedName>
    <definedName name="concorrentes" hidden="1">{#N/A,#N/A,FALSE,"Cronograma";#N/A,#N/A,FALSE,"Cronogr. 2"}</definedName>
    <definedName name="Fonte">[2]PLANILHA!$I1</definedName>
    <definedName name="Popular" hidden="1">{#N/A,#N/A,FALSE,"Cronograma";#N/A,#N/A,FALSE,"Cronogr. 2"}</definedName>
    <definedName name="rio" hidden="1">{#N/A,#N/A,FALSE,"Cronograma";#N/A,#N/A,FALSE,"Cronogr. 2"}</definedName>
    <definedName name="SINAPI_AC" hidden="1">#REF!</definedName>
    <definedName name="ss" hidden="1">{#N/A,#N/A,FALSE,"Cronograma";#N/A,#N/A,FALSE,"Cronogr. 2"}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0" i="9" l="1"/>
  <c r="M8" i="9"/>
  <c r="M7" i="9"/>
  <c r="M6" i="9"/>
  <c r="M5" i="9"/>
  <c r="D33" i="9"/>
  <c r="C33" i="9"/>
  <c r="L10" i="9"/>
  <c r="L9" i="9"/>
  <c r="L8" i="9"/>
  <c r="L7" i="9"/>
  <c r="L6" i="9"/>
  <c r="L5" i="9"/>
  <c r="F9" i="9" l="1"/>
  <c r="C9" i="9"/>
  <c r="H9" i="9" s="1"/>
  <c r="I9" i="9" s="1"/>
  <c r="C23" i="9"/>
  <c r="L11" i="9"/>
  <c r="E11" i="9"/>
  <c r="C8" i="9"/>
  <c r="H8" i="9" s="1"/>
  <c r="F21" i="9"/>
  <c r="D21" i="9"/>
  <c r="E21" i="9" s="1"/>
  <c r="D19" i="9"/>
  <c r="E19" i="9" s="1"/>
  <c r="F19" i="9"/>
  <c r="C7" i="9"/>
  <c r="H7" i="9" s="1"/>
  <c r="I7" i="9" s="1"/>
  <c r="J7" i="9" s="1"/>
  <c r="G19" i="9" s="1"/>
  <c r="H6" i="9"/>
  <c r="H10" i="9"/>
  <c r="H5" i="9"/>
  <c r="C17" i="8"/>
  <c r="C19" i="8" s="1"/>
  <c r="C11" i="10"/>
  <c r="B11" i="10"/>
  <c r="A10" i="10"/>
  <c r="B5" i="10"/>
  <c r="E4" i="10"/>
  <c r="C4" i="10"/>
  <c r="D4" i="10" s="1"/>
  <c r="E3" i="10"/>
  <c r="E5" i="10" s="1"/>
  <c r="C3" i="10"/>
  <c r="D3" i="10" s="1"/>
  <c r="D5" i="10" s="1"/>
  <c r="J9" i="9" l="1"/>
  <c r="G21" i="9" s="1"/>
  <c r="C11" i="9"/>
  <c r="G23" i="9"/>
  <c r="K7" i="9"/>
  <c r="K9" i="9"/>
  <c r="F11" i="9"/>
  <c r="M9" i="9"/>
  <c r="M11" i="9" s="1"/>
  <c r="F23" i="9"/>
  <c r="E23" i="9"/>
  <c r="H11" i="9"/>
  <c r="I11" i="9" l="1"/>
  <c r="J11" i="9" l="1"/>
  <c r="K11" i="9"/>
</calcChain>
</file>

<file path=xl/sharedStrings.xml><?xml version="1.0" encoding="utf-8"?>
<sst xmlns="http://schemas.openxmlformats.org/spreadsheetml/2006/main" count="90" uniqueCount="54">
  <si>
    <t>TOTAL</t>
  </si>
  <si>
    <t>-</t>
  </si>
  <si>
    <t>PLACA SINALIZAÇÃO VERTICAL</t>
  </si>
  <si>
    <t xml:space="preserve">QUADRO DE QUANTITATIVOS </t>
  </si>
  <si>
    <t xml:space="preserve">RUA </t>
  </si>
  <si>
    <t>COMPRIMENTO(m)</t>
  </si>
  <si>
    <t>LARGURA MÉDIA (m)</t>
  </si>
  <si>
    <t>TIPO DE CALÇAMENTO</t>
  </si>
  <si>
    <t>MEIO FIO (m)</t>
  </si>
  <si>
    <t>QUANTIDADE</t>
  </si>
  <si>
    <t>ÁREA (m²)</t>
  </si>
  <si>
    <t>PISO TATIL - APENAS NAS RAMPAS (m²)</t>
  </si>
  <si>
    <t>QUADRO DE RAMPAS COM PISO TATIL</t>
  </si>
  <si>
    <t>MEIO FIO COM DESCONTO DE INTERSEÇÕES (m)</t>
  </si>
  <si>
    <t>PISO TATIL NO PASSEIO 0,25x0,25 (m²)</t>
  </si>
  <si>
    <t>LIMPEZA (m²)</t>
  </si>
  <si>
    <t>PARÂMETROS DA EQUAÇÃO ENCONTRADO NO PROGRAMA PLÚVIO 2.1</t>
  </si>
  <si>
    <t>K</t>
  </si>
  <si>
    <t>a</t>
  </si>
  <si>
    <t>b</t>
  </si>
  <si>
    <t>c</t>
  </si>
  <si>
    <t>t</t>
  </si>
  <si>
    <t>min</t>
  </si>
  <si>
    <t>T</t>
  </si>
  <si>
    <t>anos</t>
  </si>
  <si>
    <t xml:space="preserve">   a</t>
  </si>
  <si>
    <t>im</t>
  </si>
  <si>
    <t>KT/(t+b)c</t>
  </si>
  <si>
    <t>mm/h</t>
  </si>
  <si>
    <t>is</t>
  </si>
  <si>
    <t>L/SEG HAC</t>
  </si>
  <si>
    <t>SINALIZAÇÃO</t>
  </si>
  <si>
    <t>CINTA DE CONFINAMENTO EM CONCRETO PRÉ-FABRICADO (80X80X0,8X25)cm</t>
  </si>
  <si>
    <t>ÁREA TOTAL DAS RAMPAS (m²)</t>
  </si>
  <si>
    <t>PLACA IDENTIFICAÇÃO DA VIA</t>
  </si>
  <si>
    <t xml:space="preserve">ÁREA DE PASSEIO: COM DESCONTO DAS ÁREA DAS RAMPAS (m²)  </t>
  </si>
  <si>
    <t>RUA A: E0-E8+3,14</t>
  </si>
  <si>
    <t>periodo retorno</t>
  </si>
  <si>
    <t>preciptação</t>
  </si>
  <si>
    <t>RUA 08 :E0 -E8 +18.10</t>
  </si>
  <si>
    <t>RUA 08 :E8 +18.10-E17+17,40</t>
  </si>
  <si>
    <t>PREFEITURA MUNICIPAL DE SERRINHA/BA</t>
  </si>
  <si>
    <t>ÁREA DE PAVIMENTAÇÃO EM INTERTRAVADO (m²)</t>
  </si>
  <si>
    <t>ÁREA DE PAVIMENTAÇÃO EM PARALELEPIPEDO (m²)</t>
  </si>
  <si>
    <t xml:space="preserve"> PASSEIO (m³) E=6 CM</t>
  </si>
  <si>
    <t>INTERTRAVADO</t>
  </si>
  <si>
    <t>PARALELEPIPEDO</t>
  </si>
  <si>
    <t>TRAVESSA POSTO 14</t>
  </si>
  <si>
    <t>TRAVESSA 12A</t>
  </si>
  <si>
    <t>TRAVESSA 12B</t>
  </si>
  <si>
    <t>TRAVESSA 12C</t>
  </si>
  <si>
    <t>TRAVESSA 12D</t>
  </si>
  <si>
    <t>TRAVESSA 12E</t>
  </si>
  <si>
    <t>PREFEITURA MUNICIPAL DE ANDARAÍ-BA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</si>
</sst>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0_);_(* \(#,##0.000\);_(* &quot;-&quot;???_);_(@_)"/>
    <numFmt numFmtId="165" formatCode="_-* #,##0.000_-;\-* #,##0.000_-;_-* &quot;-&quot;???_-;_-@_-"/>
    <numFmt numFmtId="166" formatCode="&quot;R$&quot;\ #,##0.00"/>
  </numFmts>
  <fonts count="20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1"/>
    </font>
    <font>
      <sz val="11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4"/>
      <name val="Times New Roman"/>
      <family val="1"/>
    </font>
    <font>
      <b/>
      <sz val="1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  <xf numFmtId="0" fontId="1" fillId="0" borderId="0"/>
  </cellStyleXfs>
  <cellXfs count="64">
    <xf numFmtId="0" fontId="0" fillId="0" borderId="0" xfId="0"/>
    <xf numFmtId="0" fontId="6" fillId="0" borderId="0" xfId="1"/>
    <xf numFmtId="4" fontId="6" fillId="0" borderId="0" xfId="1" applyNumberFormat="1"/>
    <xf numFmtId="2" fontId="6" fillId="0" borderId="0" xfId="1" applyNumberFormat="1"/>
    <xf numFmtId="0" fontId="7" fillId="0" borderId="0" xfId="3"/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/>
    </xf>
    <xf numFmtId="2" fontId="13" fillId="3" borderId="1" xfId="0" applyNumberFormat="1" applyFont="1" applyFill="1" applyBorder="1" applyAlignment="1">
      <alignment horizontal="center"/>
    </xf>
    <xf numFmtId="2" fontId="13" fillId="3" borderId="1" xfId="0" applyNumberFormat="1" applyFont="1" applyFill="1" applyBorder="1" applyAlignment="1">
      <alignment horizontal="center" vertical="center"/>
    </xf>
    <xf numFmtId="4" fontId="13" fillId="3" borderId="1" xfId="13" applyNumberFormat="1" applyFont="1" applyFill="1" applyBorder="1" applyAlignment="1">
      <alignment horizontal="center" vertical="center" wrapText="1"/>
    </xf>
    <xf numFmtId="2" fontId="13" fillId="5" borderId="1" xfId="0" applyNumberFormat="1" applyFont="1" applyFill="1" applyBorder="1" applyAlignment="1">
      <alignment horizontal="center" vertical="center"/>
    </xf>
    <xf numFmtId="0" fontId="13" fillId="6" borderId="1" xfId="14" applyFont="1" applyFill="1" applyBorder="1" applyAlignment="1">
      <alignment horizontal="center" vertical="center" wrapText="1"/>
    </xf>
    <xf numFmtId="2" fontId="14" fillId="0" borderId="1" xfId="14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left" vertical="center" wrapText="1"/>
    </xf>
    <xf numFmtId="4" fontId="13" fillId="5" borderId="1" xfId="14" applyNumberFormat="1" applyFont="1" applyFill="1" applyBorder="1" applyAlignment="1">
      <alignment horizontal="center"/>
    </xf>
    <xf numFmtId="0" fontId="7" fillId="0" borderId="6" xfId="15" applyBorder="1"/>
    <xf numFmtId="0" fontId="7" fillId="0" borderId="7" xfId="15" applyBorder="1"/>
    <xf numFmtId="0" fontId="7" fillId="0" borderId="8" xfId="15" applyBorder="1"/>
    <xf numFmtId="0" fontId="7" fillId="0" borderId="0" xfId="15"/>
    <xf numFmtId="0" fontId="7" fillId="0" borderId="9" xfId="15" applyBorder="1"/>
    <xf numFmtId="0" fontId="15" fillId="0" borderId="8" xfId="15" applyFont="1" applyBorder="1" applyAlignment="1">
      <alignment horizontal="center"/>
    </xf>
    <xf numFmtId="0" fontId="7" fillId="0" borderId="8" xfId="15" applyBorder="1" applyAlignment="1">
      <alignment horizontal="center"/>
    </xf>
    <xf numFmtId="0" fontId="16" fillId="0" borderId="0" xfId="0" applyFont="1"/>
    <xf numFmtId="0" fontId="7" fillId="0" borderId="0" xfId="15" applyAlignment="1">
      <alignment horizontal="right"/>
    </xf>
    <xf numFmtId="0" fontId="7" fillId="2" borderId="0" xfId="15" applyFill="1" applyAlignment="1">
      <alignment horizontal="right"/>
    </xf>
    <xf numFmtId="164" fontId="7" fillId="2" borderId="0" xfId="2" applyNumberFormat="1" applyFont="1" applyFill="1" applyBorder="1" applyAlignment="1">
      <alignment horizontal="right"/>
    </xf>
    <xf numFmtId="0" fontId="0" fillId="0" borderId="0" xfId="15" applyFont="1" applyAlignment="1">
      <alignment horizontal="right"/>
    </xf>
    <xf numFmtId="0" fontId="0" fillId="0" borderId="8" xfId="15" applyFont="1" applyBorder="1" applyAlignment="1">
      <alignment horizontal="center"/>
    </xf>
    <xf numFmtId="165" fontId="15" fillId="0" borderId="0" xfId="0" applyNumberFormat="1" applyFont="1"/>
    <xf numFmtId="2" fontId="7" fillId="0" borderId="0" xfId="15" applyNumberFormat="1" applyAlignment="1">
      <alignment horizontal="right"/>
    </xf>
    <xf numFmtId="0" fontId="15" fillId="0" borderId="10" xfId="15" applyFont="1" applyBorder="1" applyAlignment="1">
      <alignment horizontal="center"/>
    </xf>
    <xf numFmtId="2" fontId="15" fillId="0" borderId="11" xfId="15" applyNumberFormat="1" applyFont="1" applyBorder="1" applyAlignment="1">
      <alignment horizontal="right"/>
    </xf>
    <xf numFmtId="0" fontId="10" fillId="0" borderId="11" xfId="15" applyFont="1" applyBorder="1" applyAlignment="1">
      <alignment horizontal="right"/>
    </xf>
    <xf numFmtId="0" fontId="7" fillId="0" borderId="11" xfId="15" applyBorder="1" applyAlignment="1">
      <alignment horizontal="right"/>
    </xf>
    <xf numFmtId="0" fontId="7" fillId="0" borderId="11" xfId="15" applyBorder="1"/>
    <xf numFmtId="0" fontId="7" fillId="0" borderId="12" xfId="15" applyBorder="1"/>
    <xf numFmtId="4" fontId="11" fillId="2" borderId="1" xfId="1" applyNumberFormat="1" applyFont="1" applyFill="1" applyBorder="1" applyAlignment="1">
      <alignment horizontal="center" vertical="center"/>
    </xf>
    <xf numFmtId="0" fontId="13" fillId="6" borderId="3" xfId="14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1" fillId="0" borderId="0" xfId="1" applyFont="1"/>
    <xf numFmtId="0" fontId="12" fillId="3" borderId="0" xfId="0" applyFont="1" applyFill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/>
    </xf>
    <xf numFmtId="0" fontId="11" fillId="3" borderId="13" xfId="1" applyFont="1" applyFill="1" applyBorder="1" applyAlignment="1">
      <alignment horizontal="center"/>
    </xf>
    <xf numFmtId="0" fontId="11" fillId="3" borderId="2" xfId="1" applyFont="1" applyFill="1" applyBorder="1" applyAlignment="1">
      <alignment horizontal="center"/>
    </xf>
    <xf numFmtId="166" fontId="6" fillId="0" borderId="0" xfId="1" applyNumberFormat="1"/>
    <xf numFmtId="2" fontId="18" fillId="0" borderId="1" xfId="0" applyNumberFormat="1" applyFont="1" applyBorder="1" applyAlignment="1">
      <alignment horizontal="center" vertical="center" wrapText="1"/>
    </xf>
    <xf numFmtId="0" fontId="13" fillId="0" borderId="1" xfId="14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/>
    </xf>
    <xf numFmtId="0" fontId="11" fillId="3" borderId="13" xfId="1" applyFont="1" applyFill="1" applyBorder="1" applyAlignment="1">
      <alignment horizontal="center"/>
    </xf>
    <xf numFmtId="0" fontId="11" fillId="3" borderId="2" xfId="1" applyFont="1" applyFill="1" applyBorder="1" applyAlignment="1">
      <alignment horizontal="center"/>
    </xf>
    <xf numFmtId="0" fontId="15" fillId="8" borderId="5" xfId="15" applyFont="1" applyFill="1" applyBorder="1" applyAlignment="1">
      <alignment horizontal="center"/>
    </xf>
    <xf numFmtId="0" fontId="15" fillId="8" borderId="6" xfId="15" applyFont="1" applyFill="1" applyBorder="1" applyAlignment="1">
      <alignment horizontal="center"/>
    </xf>
    <xf numFmtId="0" fontId="15" fillId="0" borderId="8" xfId="15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19" fillId="0" borderId="0" xfId="1" applyFont="1" applyAlignment="1">
      <alignment horizontal="center" wrapText="1"/>
    </xf>
  </cellXfs>
  <cellStyles count="18">
    <cellStyle name="Moeda" xfId="13" builtinId="4"/>
    <cellStyle name="Moeda 2" xfId="12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3" xfId="4" xr:uid="{00000000-0005-0000-0000-000005000000}"/>
    <cellStyle name="Normal 3 2" xfId="9" xr:uid="{00000000-0005-0000-0000-000006000000}"/>
    <cellStyle name="Normal 4" xfId="16" xr:uid="{00000000-0005-0000-0000-000007000000}"/>
    <cellStyle name="Normal 5" xfId="17" xr:uid="{00000000-0005-0000-0000-000008000000}"/>
    <cellStyle name="Normal_Rua do Largo " xfId="15" xr:uid="{00000000-0005-0000-0000-000009000000}"/>
    <cellStyle name="Normal_TABELA DE PAVIMENTAÇÃO" xfId="14" xr:uid="{00000000-0005-0000-0000-00000A000000}"/>
    <cellStyle name="Vírgula 17 2" xfId="5" xr:uid="{00000000-0005-0000-0000-00000B000000}"/>
    <cellStyle name="Vírgula 17 2 2" xfId="10" xr:uid="{00000000-0005-0000-0000-00000C000000}"/>
    <cellStyle name="Vírgula 2" xfId="2" xr:uid="{00000000-0005-0000-0000-00000D000000}"/>
    <cellStyle name="Vírgula 2 2" xfId="8" xr:uid="{00000000-0005-0000-0000-00000E000000}"/>
    <cellStyle name="Vírgula 2 2 3" xfId="6" xr:uid="{00000000-0005-0000-0000-00000F000000}"/>
    <cellStyle name="Vírgula 2 2 3 2" xfId="11" xr:uid="{00000000-0005-0000-0000-000010000000}"/>
    <cellStyle name="Vírgula 3" xfId="7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19</xdr:row>
      <xdr:rowOff>161925</xdr:rowOff>
    </xdr:from>
    <xdr:to>
      <xdr:col>8</xdr:col>
      <xdr:colOff>438879</xdr:colOff>
      <xdr:row>61</xdr:row>
      <xdr:rowOff>124881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6623FD5-C2FD-A34A-5AA5-E3B8FB8F0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3676650"/>
          <a:ext cx="5220429" cy="75639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DUSTINA\PAVIMENTA&#199;&#195;O%20ADUSTINA\S&#195;O%20FRANCISCO%20E%20BOM%20JESUS\PLANILHA%20M&#218;LTIPLA%202.5%20PAVIMENTA&#199;&#195;O%20s&#227;o%20jos&#233;%20R4%20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DUSTINA\PAVIMENTA&#199;&#195;O%20ADUSTINA\Nova%20pasta\PLANILHA%20PAVIMENTA&#199;&#195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/>
      <sheetData sheetId="1"/>
      <sheetData sheetId="2">
        <row r="29">
          <cell r="G29">
            <v>43070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RUAS"/>
      <sheetName val="CRONOGRAMA"/>
      <sheetName val="BDI"/>
      <sheetName val="memorial de calculo"/>
      <sheetName val="MENSALISTA"/>
      <sheetName val="HORISTA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99"/>
  <sheetViews>
    <sheetView showGridLines="0" tabSelected="1" zoomScale="80" zoomScaleNormal="80" workbookViewId="0">
      <selection activeCell="H26" sqref="H26"/>
    </sheetView>
  </sheetViews>
  <sheetFormatPr defaultColWidth="12.625" defaultRowHeight="14.25" x14ac:dyDescent="0.2"/>
  <cols>
    <col min="1" max="1" width="7.125" style="1" customWidth="1"/>
    <col min="2" max="2" width="30" style="1" customWidth="1"/>
    <col min="3" max="3" width="15.25" style="1" customWidth="1"/>
    <col min="4" max="4" width="14.875" style="1" customWidth="1"/>
    <col min="5" max="5" width="20" style="1" customWidth="1"/>
    <col min="6" max="6" width="23.125" style="1" customWidth="1"/>
    <col min="7" max="7" width="20.125" style="1" customWidth="1"/>
    <col min="8" max="8" width="14.5" style="1" customWidth="1"/>
    <col min="9" max="9" width="18.875" style="1" customWidth="1"/>
    <col min="10" max="10" width="18.125" style="1" customWidth="1"/>
    <col min="11" max="11" width="14.75" style="1" customWidth="1"/>
    <col min="12" max="12" width="18.375" style="1" customWidth="1"/>
    <col min="13" max="13" width="13.625" style="1" customWidth="1"/>
    <col min="14" max="16384" width="12.625" style="1"/>
  </cols>
  <sheetData>
    <row r="1" spans="1:13" ht="15.75" customHeight="1" x14ac:dyDescent="0.2">
      <c r="B1" s="63" t="s">
        <v>53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3" ht="15.75" customHeight="1" x14ac:dyDescent="0.2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ht="15.75" customHeight="1" x14ac:dyDescent="0.2">
      <c r="B3" s="52" t="s">
        <v>3</v>
      </c>
      <c r="C3" s="53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94.5" x14ac:dyDescent="0.2">
      <c r="B4" s="5" t="s">
        <v>4</v>
      </c>
      <c r="C4" s="5" t="s">
        <v>5</v>
      </c>
      <c r="D4" s="5" t="s">
        <v>6</v>
      </c>
      <c r="E4" s="5" t="s">
        <v>42</v>
      </c>
      <c r="F4" s="5" t="s">
        <v>43</v>
      </c>
      <c r="G4" s="5" t="s">
        <v>7</v>
      </c>
      <c r="H4" s="5" t="s">
        <v>8</v>
      </c>
      <c r="I4" s="5" t="s">
        <v>13</v>
      </c>
      <c r="J4" s="42" t="s">
        <v>35</v>
      </c>
      <c r="K4" s="5" t="s">
        <v>44</v>
      </c>
      <c r="L4" s="5" t="s">
        <v>32</v>
      </c>
      <c r="M4" s="5" t="s">
        <v>15</v>
      </c>
    </row>
    <row r="5" spans="1:13" s="4" customFormat="1" ht="15.75" x14ac:dyDescent="0.2">
      <c r="A5" s="1"/>
      <c r="B5" s="6" t="s">
        <v>47</v>
      </c>
      <c r="C5" s="7">
        <v>126.74</v>
      </c>
      <c r="D5" s="7"/>
      <c r="E5" s="7">
        <v>757.57</v>
      </c>
      <c r="F5" s="7"/>
      <c r="G5" s="8" t="s">
        <v>45</v>
      </c>
      <c r="H5" s="50">
        <f>C5*2</f>
        <v>253.48</v>
      </c>
      <c r="I5" s="50"/>
      <c r="J5" s="50"/>
      <c r="K5" s="50"/>
      <c r="L5" s="7">
        <f>6+6</f>
        <v>12</v>
      </c>
      <c r="M5" s="50">
        <f t="shared" ref="M5:M10" si="0">E5+F5</f>
        <v>757.57</v>
      </c>
    </row>
    <row r="6" spans="1:13" s="4" customFormat="1" ht="15.75" x14ac:dyDescent="0.2">
      <c r="A6" s="1"/>
      <c r="B6" s="6" t="s">
        <v>48</v>
      </c>
      <c r="C6" s="7">
        <v>39.18</v>
      </c>
      <c r="D6" s="7"/>
      <c r="E6" s="7">
        <v>251.47</v>
      </c>
      <c r="F6" s="7"/>
      <c r="G6" s="8" t="s">
        <v>45</v>
      </c>
      <c r="H6" s="50">
        <f t="shared" ref="H6:H10" si="1">C6*2</f>
        <v>78.36</v>
      </c>
      <c r="I6" s="50"/>
      <c r="J6" s="50"/>
      <c r="K6" s="50"/>
      <c r="L6" s="7">
        <f>6.5+6.5</f>
        <v>13</v>
      </c>
      <c r="M6" s="50">
        <f t="shared" si="0"/>
        <v>251.47</v>
      </c>
    </row>
    <row r="7" spans="1:13" s="4" customFormat="1" ht="15.75" x14ac:dyDescent="0.2">
      <c r="A7" s="1"/>
      <c r="B7" s="6" t="s">
        <v>49</v>
      </c>
      <c r="C7" s="7">
        <f>7.65+65.59+25.49</f>
        <v>98.73</v>
      </c>
      <c r="D7" s="7"/>
      <c r="E7" s="7"/>
      <c r="F7" s="7">
        <v>690.68</v>
      </c>
      <c r="G7" s="8" t="s">
        <v>46</v>
      </c>
      <c r="H7" s="50">
        <f t="shared" si="1"/>
        <v>197.46</v>
      </c>
      <c r="I7" s="50">
        <f>H7</f>
        <v>197.46</v>
      </c>
      <c r="J7" s="50">
        <f>I7*1.2-E19</f>
        <v>212.47200000000001</v>
      </c>
      <c r="K7" s="50">
        <f>(J7*0.06)</f>
        <v>12.74832</v>
      </c>
      <c r="L7" s="7">
        <f>7+7</f>
        <v>14</v>
      </c>
      <c r="M7" s="50">
        <f t="shared" si="0"/>
        <v>690.68</v>
      </c>
    </row>
    <row r="8" spans="1:13" s="4" customFormat="1" ht="15.75" x14ac:dyDescent="0.2">
      <c r="A8" s="1"/>
      <c r="B8" s="6" t="s">
        <v>50</v>
      </c>
      <c r="C8" s="7">
        <f>48.59+11.79</f>
        <v>60.38</v>
      </c>
      <c r="D8" s="7"/>
      <c r="E8" s="7">
        <v>388.44</v>
      </c>
      <c r="F8" s="7"/>
      <c r="G8" s="8" t="s">
        <v>45</v>
      </c>
      <c r="H8" s="50">
        <f t="shared" si="1"/>
        <v>120.76</v>
      </c>
      <c r="I8" s="50"/>
      <c r="J8" s="50"/>
      <c r="K8" s="50"/>
      <c r="L8" s="7">
        <f>6.5+5.6</f>
        <v>12.1</v>
      </c>
      <c r="M8" s="50">
        <f t="shared" si="0"/>
        <v>388.44</v>
      </c>
    </row>
    <row r="9" spans="1:13" s="4" customFormat="1" ht="15.75" x14ac:dyDescent="0.2">
      <c r="A9" s="1"/>
      <c r="B9" s="6" t="s">
        <v>51</v>
      </c>
      <c r="C9" s="7">
        <f>201.95+56.31</f>
        <v>258.26</v>
      </c>
      <c r="D9" s="7"/>
      <c r="E9" s="7"/>
      <c r="F9" s="7">
        <f>1552.73</f>
        <v>1552.73</v>
      </c>
      <c r="G9" s="8" t="s">
        <v>46</v>
      </c>
      <c r="H9" s="50">
        <f>C9*2</f>
        <v>516.52</v>
      </c>
      <c r="I9" s="50">
        <f>H9-6</f>
        <v>510.52</v>
      </c>
      <c r="J9" s="50">
        <f>I9*1.2-E21</f>
        <v>563.66399999999987</v>
      </c>
      <c r="K9" s="50">
        <f>(J9*0.06)</f>
        <v>33.819839999999992</v>
      </c>
      <c r="L9" s="7">
        <f>6+6+6.1</f>
        <v>18.100000000000001</v>
      </c>
      <c r="M9" s="50">
        <f t="shared" si="0"/>
        <v>1552.73</v>
      </c>
    </row>
    <row r="10" spans="1:13" s="4" customFormat="1" ht="15.75" x14ac:dyDescent="0.2">
      <c r="A10" s="1"/>
      <c r="B10" s="6" t="s">
        <v>52</v>
      </c>
      <c r="C10" s="7">
        <v>68.41</v>
      </c>
      <c r="D10" s="7"/>
      <c r="E10" s="7">
        <v>344.71</v>
      </c>
      <c r="F10" s="7"/>
      <c r="G10" s="8" t="s">
        <v>45</v>
      </c>
      <c r="H10" s="50">
        <f t="shared" si="1"/>
        <v>136.82</v>
      </c>
      <c r="I10" s="50"/>
      <c r="J10" s="50"/>
      <c r="K10" s="50"/>
      <c r="L10" s="7">
        <f>5.5+5</f>
        <v>10.5</v>
      </c>
      <c r="M10" s="50">
        <f t="shared" si="0"/>
        <v>344.71</v>
      </c>
    </row>
    <row r="11" spans="1:13" ht="15.75" customHeight="1" x14ac:dyDescent="0.25">
      <c r="B11" s="9" t="s">
        <v>0</v>
      </c>
      <c r="C11" s="10">
        <f>SUM(C5:C10)</f>
        <v>651.69999999999993</v>
      </c>
      <c r="D11" s="11" t="s">
        <v>1</v>
      </c>
      <c r="E11" s="10">
        <f>SUM(E5:E10)</f>
        <v>1742.19</v>
      </c>
      <c r="F11" s="10">
        <f>SUM(F5:F10)</f>
        <v>2243.41</v>
      </c>
      <c r="G11" s="12"/>
      <c r="H11" s="10">
        <f t="shared" ref="H11:M11" si="2">SUM(H5:H10)</f>
        <v>1303.3999999999999</v>
      </c>
      <c r="I11" s="10">
        <f t="shared" si="2"/>
        <v>707.98</v>
      </c>
      <c r="J11" s="10">
        <f t="shared" si="2"/>
        <v>776.13599999999985</v>
      </c>
      <c r="K11" s="10">
        <f t="shared" si="2"/>
        <v>46.568159999999992</v>
      </c>
      <c r="L11" s="10">
        <f t="shared" si="2"/>
        <v>79.7</v>
      </c>
      <c r="M11" s="10">
        <f t="shared" si="2"/>
        <v>3985.6</v>
      </c>
    </row>
    <row r="12" spans="1:13" ht="15.75" customHeight="1" x14ac:dyDescent="0.2">
      <c r="F12" s="3"/>
    </row>
    <row r="13" spans="1:13" ht="15.75" customHeight="1" x14ac:dyDescent="0.2">
      <c r="E13" s="2"/>
      <c r="F13" s="2"/>
    </row>
    <row r="14" spans="1:13" ht="15.75" customHeight="1" x14ac:dyDescent="0.2">
      <c r="F14" s="2"/>
    </row>
    <row r="15" spans="1:13" ht="15.75" customHeight="1" x14ac:dyDescent="0.2">
      <c r="B15" s="45" t="s">
        <v>12</v>
      </c>
      <c r="C15" s="45"/>
      <c r="D15" s="45"/>
      <c r="E15" s="45"/>
      <c r="F15" s="45"/>
      <c r="G15" s="45"/>
    </row>
    <row r="16" spans="1:13" ht="47.25" x14ac:dyDescent="0.2">
      <c r="B16" s="14" t="s">
        <v>4</v>
      </c>
      <c r="C16" s="14" t="s">
        <v>9</v>
      </c>
      <c r="D16" s="14" t="s">
        <v>10</v>
      </c>
      <c r="E16" s="14" t="s">
        <v>33</v>
      </c>
      <c r="F16" s="14" t="s">
        <v>11</v>
      </c>
      <c r="G16" s="14" t="s">
        <v>14</v>
      </c>
    </row>
    <row r="17" spans="2:8" ht="15.75" x14ac:dyDescent="0.2">
      <c r="B17" s="6" t="s">
        <v>47</v>
      </c>
      <c r="C17" s="15">
        <v>0</v>
      </c>
      <c r="D17" s="15"/>
      <c r="E17" s="15"/>
      <c r="F17" s="15"/>
      <c r="G17" s="15"/>
      <c r="H17" s="3"/>
    </row>
    <row r="18" spans="2:8" ht="15.75" x14ac:dyDescent="0.2">
      <c r="B18" s="6" t="s">
        <v>48</v>
      </c>
      <c r="C18" s="15">
        <v>0</v>
      </c>
      <c r="D18" s="15"/>
      <c r="E18" s="15"/>
      <c r="F18" s="15"/>
      <c r="G18" s="15"/>
      <c r="H18" s="3"/>
    </row>
    <row r="19" spans="2:8" ht="15.75" x14ac:dyDescent="0.2">
      <c r="B19" s="6" t="s">
        <v>49</v>
      </c>
      <c r="C19" s="15">
        <v>4</v>
      </c>
      <c r="D19" s="15">
        <f t="shared" ref="D19:D21" si="3">1.2*5.1</f>
        <v>6.1199999999999992</v>
      </c>
      <c r="E19" s="15">
        <f>C19*D19</f>
        <v>24.479999999999997</v>
      </c>
      <c r="F19" s="15">
        <f t="shared" ref="F19" si="4">C19*((1.2+1.5+1.2)*0.25)</f>
        <v>3.9000000000000004</v>
      </c>
      <c r="G19" s="15">
        <f>J7/1.2*0.25</f>
        <v>44.265000000000001</v>
      </c>
      <c r="H19" s="3"/>
    </row>
    <row r="20" spans="2:8" ht="15.75" x14ac:dyDescent="0.2">
      <c r="B20" s="6" t="s">
        <v>50</v>
      </c>
      <c r="C20" s="15">
        <v>0</v>
      </c>
      <c r="D20" s="15"/>
      <c r="E20" s="15"/>
      <c r="F20" s="15"/>
      <c r="G20" s="15"/>
      <c r="H20" s="3"/>
    </row>
    <row r="21" spans="2:8" ht="15.75" x14ac:dyDescent="0.2">
      <c r="B21" s="6" t="s">
        <v>51</v>
      </c>
      <c r="C21" s="15">
        <v>8</v>
      </c>
      <c r="D21" s="15">
        <f t="shared" si="3"/>
        <v>6.1199999999999992</v>
      </c>
      <c r="E21" s="15">
        <f>C21*D21</f>
        <v>48.959999999999994</v>
      </c>
      <c r="F21" s="15">
        <f>C21*((1.2+1.5+1.2)*0.25)</f>
        <v>7.8000000000000007</v>
      </c>
      <c r="G21" s="15">
        <f>J9/1.2*0.25</f>
        <v>117.42999999999998</v>
      </c>
      <c r="H21" s="3"/>
    </row>
    <row r="22" spans="2:8" ht="15.75" x14ac:dyDescent="0.2">
      <c r="B22" s="6" t="s">
        <v>52</v>
      </c>
      <c r="C22" s="15">
        <v>0</v>
      </c>
      <c r="D22" s="15"/>
      <c r="E22" s="15"/>
      <c r="F22" s="15"/>
      <c r="G22" s="15"/>
      <c r="H22" s="3"/>
    </row>
    <row r="23" spans="2:8" ht="15.75" customHeight="1" x14ac:dyDescent="0.25">
      <c r="B23" s="16" t="s">
        <v>0</v>
      </c>
      <c r="C23" s="10">
        <f>SUM(C17:C22)</f>
        <v>12</v>
      </c>
      <c r="D23" s="17" t="s">
        <v>1</v>
      </c>
      <c r="E23" s="10">
        <f>SUM(E17:E22)</f>
        <v>73.44</v>
      </c>
      <c r="F23" s="10">
        <f>SUM(F17:F22)</f>
        <v>11.700000000000001</v>
      </c>
      <c r="G23" s="10">
        <f>SUM(G17:G22)</f>
        <v>161.69499999999999</v>
      </c>
    </row>
    <row r="24" spans="2:8" ht="22.5" customHeight="1" x14ac:dyDescent="0.2"/>
    <row r="25" spans="2:8" ht="15.75" customHeight="1" x14ac:dyDescent="0.25">
      <c r="B25" s="46" t="s">
        <v>31</v>
      </c>
      <c r="C25" s="47"/>
      <c r="D25" s="48"/>
    </row>
    <row r="26" spans="2:8" ht="47.25" x14ac:dyDescent="0.2">
      <c r="B26" s="40" t="s">
        <v>4</v>
      </c>
      <c r="C26" s="14" t="s">
        <v>34</v>
      </c>
      <c r="D26" s="14" t="s">
        <v>2</v>
      </c>
      <c r="F26" s="3"/>
    </row>
    <row r="27" spans="2:8" ht="15.75" customHeight="1" x14ac:dyDescent="0.2">
      <c r="B27" s="6" t="s">
        <v>47</v>
      </c>
      <c r="C27" s="51">
        <v>1</v>
      </c>
      <c r="D27" s="51"/>
      <c r="F27" s="2"/>
    </row>
    <row r="28" spans="2:8" ht="15.75" customHeight="1" x14ac:dyDescent="0.2">
      <c r="B28" s="6" t="s">
        <v>48</v>
      </c>
      <c r="C28" s="51">
        <v>1</v>
      </c>
      <c r="D28" s="51"/>
      <c r="F28" s="2"/>
    </row>
    <row r="29" spans="2:8" ht="15.75" customHeight="1" x14ac:dyDescent="0.2">
      <c r="B29" s="6" t="s">
        <v>49</v>
      </c>
      <c r="C29" s="51">
        <v>1</v>
      </c>
      <c r="D29" s="51"/>
      <c r="F29" s="2"/>
    </row>
    <row r="30" spans="2:8" ht="15.75" customHeight="1" x14ac:dyDescent="0.2">
      <c r="B30" s="6" t="s">
        <v>50</v>
      </c>
      <c r="C30" s="51">
        <v>1</v>
      </c>
      <c r="D30" s="51"/>
      <c r="F30" s="2"/>
    </row>
    <row r="31" spans="2:8" ht="15.75" customHeight="1" x14ac:dyDescent="0.2">
      <c r="B31" s="6" t="s">
        <v>51</v>
      </c>
      <c r="C31" s="51">
        <v>1</v>
      </c>
      <c r="D31" s="51">
        <v>1</v>
      </c>
      <c r="F31" s="2"/>
    </row>
    <row r="32" spans="2:8" ht="15.75" customHeight="1" x14ac:dyDescent="0.2">
      <c r="B32" s="6" t="s">
        <v>52</v>
      </c>
      <c r="C32" s="51">
        <v>1</v>
      </c>
      <c r="D32" s="51"/>
      <c r="F32" s="2"/>
    </row>
    <row r="33" spans="2:9" ht="15.75" customHeight="1" x14ac:dyDescent="0.2">
      <c r="B33" s="16" t="s">
        <v>0</v>
      </c>
      <c r="C33" s="13">
        <f>SUM(C27:C32)</f>
        <v>6</v>
      </c>
      <c r="D33" s="13">
        <f>SUM(D27:D32)</f>
        <v>1</v>
      </c>
    </row>
    <row r="34" spans="2:9" ht="15.75" customHeight="1" x14ac:dyDescent="0.2"/>
    <row r="35" spans="2:9" ht="15.75" customHeight="1" x14ac:dyDescent="0.2"/>
    <row r="36" spans="2:9" ht="15.75" customHeight="1" x14ac:dyDescent="0.25">
      <c r="I36" s="43"/>
    </row>
    <row r="37" spans="2:9" ht="15.75" customHeight="1" x14ac:dyDescent="0.2">
      <c r="G37" s="49"/>
    </row>
    <row r="38" spans="2:9" ht="15.75" customHeight="1" x14ac:dyDescent="0.2"/>
    <row r="39" spans="2:9" ht="15.75" customHeight="1" x14ac:dyDescent="0.25">
      <c r="G39" s="43"/>
    </row>
    <row r="40" spans="2:9" ht="15.75" customHeight="1" x14ac:dyDescent="0.2"/>
    <row r="41" spans="2:9" ht="15.75" customHeight="1" x14ac:dyDescent="0.2">
      <c r="G41" s="2"/>
    </row>
    <row r="42" spans="2:9" ht="15.75" customHeight="1" x14ac:dyDescent="0.2"/>
    <row r="43" spans="2:9" ht="15.75" customHeight="1" x14ac:dyDescent="0.2"/>
    <row r="44" spans="2:9" ht="15.75" customHeight="1" x14ac:dyDescent="0.2"/>
    <row r="45" spans="2:9" ht="15.75" customHeight="1" x14ac:dyDescent="0.2"/>
    <row r="46" spans="2:9" ht="15.75" customHeight="1" x14ac:dyDescent="0.2"/>
    <row r="47" spans="2:9" ht="15.75" customHeight="1" x14ac:dyDescent="0.2"/>
    <row r="48" spans="2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</sheetData>
  <mergeCells count="2">
    <mergeCell ref="B3:C3"/>
    <mergeCell ref="B1:M2"/>
  </mergeCells>
  <phoneticPr fontId="8" type="noConversion"/>
  <pageMargins left="0.51181102362204722" right="0.51181102362204722" top="0.78740157480314965" bottom="0.78740157480314965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activeCell="B9" sqref="B9"/>
    </sheetView>
  </sheetViews>
  <sheetFormatPr defaultRowHeight="14.25" x14ac:dyDescent="0.2"/>
  <cols>
    <col min="1" max="1" width="25.75" customWidth="1"/>
    <col min="2" max="2" width="33.5" customWidth="1"/>
    <col min="3" max="3" width="15" customWidth="1"/>
    <col min="4" max="4" width="10.25" customWidth="1"/>
    <col min="5" max="5" width="17.375" customWidth="1"/>
    <col min="6" max="6" width="26" customWidth="1"/>
  </cols>
  <sheetData>
    <row r="1" spans="1:6" ht="18" x14ac:dyDescent="0.2">
      <c r="A1" s="54" t="s">
        <v>12</v>
      </c>
      <c r="B1" s="54"/>
      <c r="C1" s="54"/>
      <c r="D1" s="54"/>
      <c r="E1" s="54"/>
      <c r="F1" s="54"/>
    </row>
    <row r="2" spans="1:6" ht="78.75" x14ac:dyDescent="0.2">
      <c r="A2" s="14" t="s">
        <v>4</v>
      </c>
      <c r="B2" s="14" t="s">
        <v>9</v>
      </c>
      <c r="C2" s="14" t="s">
        <v>10</v>
      </c>
      <c r="D2" s="14" t="s">
        <v>33</v>
      </c>
      <c r="E2" s="14" t="s">
        <v>11</v>
      </c>
      <c r="F2" s="14" t="s">
        <v>14</v>
      </c>
    </row>
    <row r="3" spans="1:6" ht="31.5" x14ac:dyDescent="0.2">
      <c r="A3" s="6" t="s">
        <v>40</v>
      </c>
      <c r="B3" s="15">
        <v>2</v>
      </c>
      <c r="C3" s="15">
        <f t="shared" ref="C3:C4" si="0">1.2*5.1</f>
        <v>6.1199999999999992</v>
      </c>
      <c r="D3" s="15">
        <f t="shared" ref="D3:D4" si="1">B3*C3</f>
        <v>12.239999999999998</v>
      </c>
      <c r="E3" s="15">
        <f t="shared" ref="E3:E4" si="2">B3*((1.2+1.5+1.2)*0.25)</f>
        <v>1.9500000000000002</v>
      </c>
      <c r="F3" s="15"/>
    </row>
    <row r="4" spans="1:6" ht="15.75" x14ac:dyDescent="0.2">
      <c r="A4" s="6" t="s">
        <v>36</v>
      </c>
      <c r="B4" s="15">
        <v>6</v>
      </c>
      <c r="C4" s="15">
        <f t="shared" si="0"/>
        <v>6.1199999999999992</v>
      </c>
      <c r="D4" s="15">
        <f t="shared" si="1"/>
        <v>36.72</v>
      </c>
      <c r="E4" s="15">
        <f t="shared" si="2"/>
        <v>5.8500000000000005</v>
      </c>
      <c r="F4" s="15"/>
    </row>
    <row r="5" spans="1:6" ht="15.75" x14ac:dyDescent="0.25">
      <c r="A5" s="16" t="s">
        <v>0</v>
      </c>
      <c r="B5" s="13">
        <f>SUM(B3:B4)</f>
        <v>8</v>
      </c>
      <c r="C5" s="17" t="s">
        <v>1</v>
      </c>
      <c r="D5" s="13">
        <f>SUM(D3:D4)</f>
        <v>48.959999999999994</v>
      </c>
      <c r="E5" s="13">
        <f>SUM(E3:E4)</f>
        <v>7.8000000000000007</v>
      </c>
      <c r="F5" s="13"/>
    </row>
    <row r="6" spans="1:6" x14ac:dyDescent="0.2">
      <c r="A6" s="1"/>
      <c r="B6" s="1"/>
      <c r="C6" s="1"/>
      <c r="D6" s="1"/>
      <c r="E6" s="1"/>
      <c r="F6" s="1"/>
    </row>
    <row r="7" spans="1:6" ht="15" x14ac:dyDescent="0.25">
      <c r="A7" s="55" t="s">
        <v>31</v>
      </c>
      <c r="B7" s="56"/>
      <c r="C7" s="57"/>
      <c r="D7" s="1"/>
      <c r="E7" s="1"/>
      <c r="F7" s="1"/>
    </row>
    <row r="8" spans="1:6" ht="47.25" x14ac:dyDescent="0.2">
      <c r="A8" s="40" t="s">
        <v>4</v>
      </c>
      <c r="B8" s="14" t="s">
        <v>34</v>
      </c>
      <c r="C8" s="14" t="s">
        <v>2</v>
      </c>
      <c r="D8" s="1"/>
      <c r="E8" s="3"/>
      <c r="F8" s="1"/>
    </row>
    <row r="9" spans="1:6" ht="15.75" x14ac:dyDescent="0.2">
      <c r="A9" s="6" t="s">
        <v>39</v>
      </c>
      <c r="B9" s="39">
        <v>2</v>
      </c>
      <c r="C9" s="39">
        <v>2</v>
      </c>
      <c r="D9" s="1"/>
      <c r="E9" s="2"/>
      <c r="F9" s="1"/>
    </row>
    <row r="10" spans="1:6" ht="15" x14ac:dyDescent="0.2">
      <c r="A10" s="41" t="e">
        <f>#REF!</f>
        <v>#REF!</v>
      </c>
      <c r="B10" s="39">
        <v>2</v>
      </c>
      <c r="C10" s="39">
        <v>1</v>
      </c>
      <c r="D10" s="1"/>
      <c r="E10" s="2"/>
      <c r="F10" s="1"/>
    </row>
    <row r="11" spans="1:6" ht="15.75" x14ac:dyDescent="0.2">
      <c r="A11" s="16" t="s">
        <v>0</v>
      </c>
      <c r="B11" s="13">
        <f>SUM(B9:B10)</f>
        <v>4</v>
      </c>
      <c r="C11" s="13">
        <f>SUM(C9:C10)</f>
        <v>3</v>
      </c>
      <c r="D11" s="1"/>
      <c r="E11" s="1"/>
      <c r="F11" s="1"/>
    </row>
  </sheetData>
  <mergeCells count="2">
    <mergeCell ref="A1:F1"/>
    <mergeCell ref="A7:C7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19"/>
  <sheetViews>
    <sheetView workbookViewId="0">
      <selection activeCell="C20" sqref="C20"/>
    </sheetView>
  </sheetViews>
  <sheetFormatPr defaultRowHeight="14.25" x14ac:dyDescent="0.2"/>
  <sheetData>
    <row r="2" spans="2:9" ht="15" thickBot="1" x14ac:dyDescent="0.25"/>
    <row r="3" spans="2:9" x14ac:dyDescent="0.2">
      <c r="B3" s="58" t="s">
        <v>41</v>
      </c>
      <c r="C3" s="59"/>
      <c r="D3" s="59"/>
      <c r="E3" s="59"/>
      <c r="F3" s="59"/>
      <c r="G3" s="59"/>
      <c r="H3" s="18"/>
      <c r="I3" s="19"/>
    </row>
    <row r="4" spans="2:9" x14ac:dyDescent="0.2">
      <c r="B4" s="20"/>
      <c r="C4" s="21"/>
      <c r="D4" s="21"/>
      <c r="E4" s="21"/>
      <c r="F4" s="21"/>
      <c r="G4" s="21"/>
      <c r="H4" s="21"/>
      <c r="I4" s="22"/>
    </row>
    <row r="5" spans="2:9" x14ac:dyDescent="0.2">
      <c r="B5" s="60" t="s">
        <v>16</v>
      </c>
      <c r="C5" s="61"/>
      <c r="D5" s="61"/>
      <c r="E5" s="61"/>
      <c r="F5" s="61"/>
      <c r="G5" s="61"/>
      <c r="H5" s="61"/>
      <c r="I5" s="62"/>
    </row>
    <row r="6" spans="2:9" x14ac:dyDescent="0.2">
      <c r="B6" s="20"/>
      <c r="C6" s="21"/>
      <c r="D6" s="21"/>
      <c r="E6" s="21"/>
      <c r="F6" s="21"/>
      <c r="G6" s="21"/>
      <c r="H6" s="21"/>
      <c r="I6" s="22"/>
    </row>
    <row r="7" spans="2:9" x14ac:dyDescent="0.2">
      <c r="B7" s="20"/>
      <c r="C7" s="21"/>
      <c r="D7" s="21"/>
      <c r="E7" s="21"/>
      <c r="F7" s="21"/>
      <c r="G7" s="21"/>
      <c r="H7" s="21"/>
      <c r="I7" s="22"/>
    </row>
    <row r="8" spans="2:9" ht="18.75" x14ac:dyDescent="0.3">
      <c r="B8" s="24" t="s">
        <v>17</v>
      </c>
      <c r="C8" s="25">
        <v>4568.2950000000001</v>
      </c>
      <c r="D8" s="26"/>
      <c r="E8" s="26"/>
      <c r="F8" s="21"/>
      <c r="G8" s="21"/>
      <c r="H8" s="21"/>
      <c r="I8" s="22"/>
    </row>
    <row r="9" spans="2:9" x14ac:dyDescent="0.2">
      <c r="B9" s="24" t="s">
        <v>18</v>
      </c>
      <c r="C9" s="27">
        <v>0.20499999999999999</v>
      </c>
      <c r="D9" s="26"/>
      <c r="E9" s="26"/>
      <c r="F9" s="21"/>
      <c r="G9" s="21"/>
      <c r="H9" s="21"/>
      <c r="I9" s="22"/>
    </row>
    <row r="10" spans="2:9" x14ac:dyDescent="0.2">
      <c r="B10" s="24" t="s">
        <v>19</v>
      </c>
      <c r="C10" s="28">
        <v>35.155000000000001</v>
      </c>
      <c r="D10" s="26"/>
      <c r="E10" s="26"/>
      <c r="F10" s="21"/>
      <c r="G10" s="21"/>
      <c r="H10" s="21"/>
      <c r="I10" s="22"/>
    </row>
    <row r="11" spans="2:9" x14ac:dyDescent="0.2">
      <c r="B11" s="24" t="s">
        <v>20</v>
      </c>
      <c r="C11" s="27">
        <v>1.0389999999999999</v>
      </c>
      <c r="D11" s="26"/>
      <c r="E11" s="26"/>
      <c r="F11" s="21"/>
      <c r="G11" s="21"/>
      <c r="H11" s="21"/>
      <c r="I11" s="22"/>
    </row>
    <row r="12" spans="2:9" x14ac:dyDescent="0.2">
      <c r="B12" s="24" t="s">
        <v>21</v>
      </c>
      <c r="C12" s="26">
        <v>10</v>
      </c>
      <c r="D12" s="29" t="s">
        <v>22</v>
      </c>
      <c r="E12" s="26" t="s">
        <v>38</v>
      </c>
      <c r="F12" s="21"/>
      <c r="G12" s="21"/>
      <c r="H12" s="21"/>
      <c r="I12" s="22"/>
    </row>
    <row r="13" spans="2:9" x14ac:dyDescent="0.2">
      <c r="B13" s="30" t="s">
        <v>23</v>
      </c>
      <c r="C13" s="26">
        <v>5</v>
      </c>
      <c r="D13" s="29" t="s">
        <v>24</v>
      </c>
      <c r="E13" s="26" t="s">
        <v>37</v>
      </c>
      <c r="F13" s="21"/>
      <c r="G13" s="21"/>
      <c r="H13" s="21"/>
      <c r="I13" s="22"/>
    </row>
    <row r="14" spans="2:9" x14ac:dyDescent="0.2">
      <c r="B14" s="24"/>
      <c r="C14" t="s">
        <v>25</v>
      </c>
      <c r="D14" s="26"/>
      <c r="E14" s="26"/>
      <c r="F14" s="21"/>
      <c r="G14" s="21"/>
      <c r="H14" s="21"/>
      <c r="I14" s="22"/>
    </row>
    <row r="15" spans="2:9" x14ac:dyDescent="0.2">
      <c r="B15" s="23" t="s">
        <v>26</v>
      </c>
      <c r="C15" t="s">
        <v>27</v>
      </c>
      <c r="D15" s="26"/>
      <c r="E15" s="26"/>
      <c r="F15" s="21"/>
      <c r="G15" s="21"/>
      <c r="H15" s="21"/>
      <c r="I15" s="22"/>
    </row>
    <row r="16" spans="2:9" x14ac:dyDescent="0.2">
      <c r="B16" s="24"/>
      <c r="C16" s="26"/>
      <c r="D16" s="26"/>
      <c r="E16" s="26"/>
      <c r="F16" s="21"/>
      <c r="G16" s="21"/>
      <c r="H16" s="21"/>
      <c r="I16" s="22"/>
    </row>
    <row r="17" spans="2:9" x14ac:dyDescent="0.2">
      <c r="B17" s="23" t="s">
        <v>26</v>
      </c>
      <c r="C17" s="31">
        <f>C8*POWER(5,C9)/POWER((C12+C10),C11)</f>
        <v>121.28402944639153</v>
      </c>
      <c r="D17" s="26" t="s">
        <v>28</v>
      </c>
      <c r="E17" s="26"/>
      <c r="F17" s="21"/>
      <c r="G17" s="21"/>
      <c r="H17" s="21"/>
      <c r="I17" s="22"/>
    </row>
    <row r="18" spans="2:9" x14ac:dyDescent="0.2">
      <c r="B18" s="24"/>
      <c r="C18" s="32"/>
      <c r="D18" s="26"/>
      <c r="E18" s="26"/>
      <c r="F18" s="21"/>
      <c r="G18" s="21"/>
      <c r="H18" s="21"/>
      <c r="I18" s="22"/>
    </row>
    <row r="19" spans="2:9" ht="15" thickBot="1" x14ac:dyDescent="0.25">
      <c r="B19" s="33" t="s">
        <v>29</v>
      </c>
      <c r="C19" s="34">
        <f>C17/0.36</f>
        <v>336.90008179553206</v>
      </c>
      <c r="D19" s="35" t="s">
        <v>30</v>
      </c>
      <c r="E19" s="36"/>
      <c r="F19" s="37"/>
      <c r="G19" s="37"/>
      <c r="H19" s="37"/>
      <c r="I19" s="38"/>
    </row>
  </sheetData>
  <mergeCells count="2">
    <mergeCell ref="B3:G3"/>
    <mergeCell ref="B5:I5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PAVIMENTAÇÃO SEDE</vt:lpstr>
      <vt:lpstr>SINALIZAÇÃO</vt:lpstr>
      <vt:lpstr>CHUVA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UPB</cp:lastModifiedBy>
  <cp:revision>0</cp:revision>
  <cp:lastPrinted>2025-07-17T16:27:33Z</cp:lastPrinted>
  <dcterms:created xsi:type="dcterms:W3CDTF">2021-11-18T10:45:49Z</dcterms:created>
  <dcterms:modified xsi:type="dcterms:W3CDTF">2025-08-22T18:55:18Z</dcterms:modified>
</cp:coreProperties>
</file>