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B\Desktop\Ana\anDARAI-PAVIMENTAÇÃO\PAVIMENTAÇÃO\EDITÁVEL\"/>
    </mc:Choice>
  </mc:AlternateContent>
  <xr:revisionPtr revIDLastSave="0" documentId="13_ncr:1_{3BCC4988-992A-4DC1-87C8-812FF303DF1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VIMENTAÇÃO SEDE" sheetId="9" r:id="rId1"/>
    <sheet name="SINALIZAÇÃO" sheetId="10" r:id="rId2"/>
    <sheet name="CHUVA" sheetId="8" r:id="rId3"/>
  </sheets>
  <externalReferences>
    <externalReference r:id="rId4"/>
    <externalReference r:id="rId5"/>
  </externalReference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CRE" hidden="1">#REF!</definedName>
    <definedName name="ademir" hidden="1">{#N/A,#N/A,FALSE,"Cronograma";#N/A,#N/A,FALSE,"Cronogr. 2"}</definedName>
    <definedName name="_xlnm.Database">TEXT([1]Dados!$G$29,"mm-aaaa")</definedName>
    <definedName name="bosta" hidden="1">{#N/A,#N/A,FALSE,"Cronograma";#N/A,#N/A,FALSE,"Cronogr. 2"}</definedName>
    <definedName name="CA´L" hidden="1">{#N/A,#N/A,FALSE,"Cronograma";#N/A,#N/A,FALSE,"Cronogr. 2"}</definedName>
    <definedName name="concorrentes" hidden="1">{#N/A,#N/A,FALSE,"Cronograma";#N/A,#N/A,FALSE,"Cronogr. 2"}</definedName>
    <definedName name="Fonte">[2]PLANILHA!$I1</definedName>
    <definedName name="Popular" hidden="1">{#N/A,#N/A,FALSE,"Cronograma";#N/A,#N/A,FALSE,"Cronogr. 2"}</definedName>
    <definedName name="rio" hidden="1">{#N/A,#N/A,FALSE,"Cronograma";#N/A,#N/A,FALSE,"Cronogr. 2"}</definedName>
    <definedName name="SINAPI_AC" hidden="1">#REF!</definedName>
    <definedName name="ss" hidden="1">{#N/A,#N/A,FALSE,"Cronograma";#N/A,#N/A,FALSE,"Cronogr. 2"}</definedName>
    <definedName name="wrn.Cronograma." hidden="1">{#N/A,#N/A,FALSE,"Cronograma";#N/A,#N/A,FALSE,"Cronogr. 2"}</definedName>
    <definedName name="wrn.GERAL." hidden="1">{#N/A,#N/A,FALSE,"ET-CAPA";#N/A,#N/A,FALSE,"ET-PAG1";#N/A,#N/A,FALSE,"ET-PAG2";#N/A,#N/A,FALSE,"ET-PAG3";#N/A,#N/A,FALSE,"ET-PAG4";#N/A,#N/A,FALSE,"ET-PAG5"}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3" i="9" l="1"/>
  <c r="M10" i="9"/>
  <c r="H10" i="9"/>
  <c r="I10" i="9" s="1"/>
  <c r="L6" i="9"/>
  <c r="L9" i="9"/>
  <c r="H11" i="9"/>
  <c r="M11" i="9"/>
  <c r="C10" i="9"/>
  <c r="F31" i="9"/>
  <c r="D31" i="9"/>
  <c r="E31" i="9" s="1"/>
  <c r="B31" i="9"/>
  <c r="A4" i="10"/>
  <c r="A3" i="10"/>
  <c r="B27" i="9"/>
  <c r="B28" i="9"/>
  <c r="F28" i="9"/>
  <c r="D28" i="9"/>
  <c r="E28" i="9"/>
  <c r="M7" i="9"/>
  <c r="M6" i="9"/>
  <c r="H6" i="9"/>
  <c r="C7" i="9"/>
  <c r="H7" i="9" s="1"/>
  <c r="I7" i="9" s="1"/>
  <c r="J7" i="9" l="1"/>
  <c r="G28" i="9" s="1"/>
  <c r="J10" i="9"/>
  <c r="K10" i="9"/>
  <c r="G31" i="9"/>
  <c r="K7" i="9"/>
  <c r="M8" i="9"/>
  <c r="F8" i="10" l="1"/>
  <c r="C37" i="10"/>
  <c r="B37" i="10"/>
  <c r="B19" i="10"/>
  <c r="E18" i="10"/>
  <c r="C18" i="10"/>
  <c r="D18" i="10" s="1"/>
  <c r="E17" i="10"/>
  <c r="C17" i="10"/>
  <c r="D17" i="10" s="1"/>
  <c r="E16" i="10"/>
  <c r="C16" i="10"/>
  <c r="D16" i="10" s="1"/>
  <c r="E15" i="10"/>
  <c r="C15" i="10"/>
  <c r="D15" i="10" s="1"/>
  <c r="E14" i="10"/>
  <c r="C14" i="10"/>
  <c r="D14" i="10" s="1"/>
  <c r="E13" i="10"/>
  <c r="C13" i="10"/>
  <c r="D13" i="10" s="1"/>
  <c r="E12" i="10"/>
  <c r="C12" i="10"/>
  <c r="D12" i="10" s="1"/>
  <c r="E11" i="10"/>
  <c r="C11" i="10"/>
  <c r="D11" i="10" s="1"/>
  <c r="E10" i="10"/>
  <c r="C10" i="10"/>
  <c r="D10" i="10" s="1"/>
  <c r="E9" i="10"/>
  <c r="C9" i="10"/>
  <c r="D9" i="10" s="1"/>
  <c r="E8" i="10"/>
  <c r="E6" i="10"/>
  <c r="C6" i="10"/>
  <c r="D6" i="10" s="1"/>
  <c r="E5" i="10"/>
  <c r="C5" i="10"/>
  <c r="D5" i="10" s="1"/>
  <c r="E3" i="10"/>
  <c r="C3" i="10"/>
  <c r="D3" i="10" s="1"/>
  <c r="H21" i="9"/>
  <c r="I21" i="9" s="1"/>
  <c r="D61" i="9"/>
  <c r="C61" i="9"/>
  <c r="C17" i="8"/>
  <c r="C19" i="8" s="1"/>
  <c r="L14" i="9"/>
  <c r="L12" i="9"/>
  <c r="F22" i="9"/>
  <c r="E22" i="9"/>
  <c r="M21" i="9"/>
  <c r="M20" i="9"/>
  <c r="M19" i="9"/>
  <c r="C20" i="9"/>
  <c r="C22" i="9" s="1"/>
  <c r="F40" i="9"/>
  <c r="H19" i="9"/>
  <c r="I19" i="9" s="1"/>
  <c r="H18" i="9"/>
  <c r="I18" i="9" s="1"/>
  <c r="H17" i="9"/>
  <c r="I17" i="9" s="1"/>
  <c r="M16" i="9"/>
  <c r="M15" i="9"/>
  <c r="H16" i="9"/>
  <c r="I16" i="9" s="1"/>
  <c r="H15" i="9"/>
  <c r="I15" i="9" s="1"/>
  <c r="H12" i="9"/>
  <c r="I12" i="9" s="1"/>
  <c r="H13" i="9"/>
  <c r="I13" i="9" s="1"/>
  <c r="H14" i="9"/>
  <c r="I14" i="9" s="1"/>
  <c r="M14" i="9"/>
  <c r="M13" i="9"/>
  <c r="D34" i="9"/>
  <c r="E34" i="9" s="1"/>
  <c r="M12" i="9"/>
  <c r="M9" i="9"/>
  <c r="H9" i="9"/>
  <c r="M17" i="9"/>
  <c r="M18" i="9"/>
  <c r="H8" i="9"/>
  <c r="I8" i="9" s="1"/>
  <c r="F29" i="9"/>
  <c r="F33" i="9"/>
  <c r="F34" i="9"/>
  <c r="F35" i="9"/>
  <c r="F36" i="9"/>
  <c r="F37" i="9"/>
  <c r="F38" i="9"/>
  <c r="F39" i="9"/>
  <c r="F41" i="9"/>
  <c r="F42" i="9"/>
  <c r="D29" i="9"/>
  <c r="E29" i="9" s="1"/>
  <c r="D33" i="9"/>
  <c r="E33" i="9" s="1"/>
  <c r="D35" i="9"/>
  <c r="E35" i="9" s="1"/>
  <c r="D36" i="9"/>
  <c r="E36" i="9" s="1"/>
  <c r="D37" i="9"/>
  <c r="E37" i="9" s="1"/>
  <c r="D38" i="9"/>
  <c r="E38" i="9" s="1"/>
  <c r="D39" i="9"/>
  <c r="E39" i="9" s="1"/>
  <c r="D40" i="9"/>
  <c r="E40" i="9" s="1"/>
  <c r="D41" i="9"/>
  <c r="E41" i="9" s="1"/>
  <c r="D42" i="9"/>
  <c r="E42" i="9" s="1"/>
  <c r="B29" i="9"/>
  <c r="B48" i="9" s="1"/>
  <c r="B30" i="9"/>
  <c r="B32" i="9"/>
  <c r="B50" i="9" s="1"/>
  <c r="B33" i="9"/>
  <c r="B51" i="9" s="1"/>
  <c r="B34" i="9"/>
  <c r="B52" i="9" s="1"/>
  <c r="B35" i="9"/>
  <c r="B53" i="9" s="1"/>
  <c r="B36" i="9"/>
  <c r="B54" i="9" s="1"/>
  <c r="B37" i="9"/>
  <c r="B55" i="9" s="1"/>
  <c r="B38" i="9"/>
  <c r="B56" i="9" s="1"/>
  <c r="B39" i="9"/>
  <c r="B57" i="9" s="1"/>
  <c r="B40" i="9"/>
  <c r="B58" i="9" s="1"/>
  <c r="B41" i="9"/>
  <c r="B59" i="9" s="1"/>
  <c r="B42" i="9"/>
  <c r="B60" i="9" s="1"/>
  <c r="E43" i="9" l="1"/>
  <c r="F43" i="9"/>
  <c r="J12" i="9"/>
  <c r="G33" i="9" s="1"/>
  <c r="J19" i="9"/>
  <c r="G40" i="9" s="1"/>
  <c r="A15" i="10"/>
  <c r="A33" i="10" s="1"/>
  <c r="J13" i="9"/>
  <c r="G34" i="9" s="1"/>
  <c r="J15" i="9"/>
  <c r="G36" i="9" s="1"/>
  <c r="F6" i="10"/>
  <c r="A16" i="10"/>
  <c r="A34" i="10" s="1"/>
  <c r="D19" i="10"/>
  <c r="J16" i="9"/>
  <c r="G37" i="9" s="1"/>
  <c r="E19" i="10"/>
  <c r="A14" i="10"/>
  <c r="A32" i="10" s="1"/>
  <c r="A13" i="10"/>
  <c r="A31" i="10" s="1"/>
  <c r="A12" i="10"/>
  <c r="A30" i="10" s="1"/>
  <c r="J17" i="9"/>
  <c r="G38" i="9" s="1"/>
  <c r="A11" i="10"/>
  <c r="A29" i="10" s="1"/>
  <c r="J18" i="9"/>
  <c r="G39" i="9" s="1"/>
  <c r="A10" i="10"/>
  <c r="A28" i="10" s="1"/>
  <c r="A9" i="10"/>
  <c r="A27" i="10" s="1"/>
  <c r="A8" i="10"/>
  <c r="A26" i="10" s="1"/>
  <c r="J14" i="9"/>
  <c r="A6" i="10"/>
  <c r="A25" i="10" s="1"/>
  <c r="A18" i="10"/>
  <c r="A36" i="10" s="1"/>
  <c r="A5" i="10"/>
  <c r="A24" i="10" s="1"/>
  <c r="J8" i="9"/>
  <c r="G29" i="9" s="1"/>
  <c r="F9" i="10"/>
  <c r="J21" i="9"/>
  <c r="G42" i="9" s="1"/>
  <c r="A17" i="10"/>
  <c r="A35" i="10" s="1"/>
  <c r="M22" i="9"/>
  <c r="H20" i="9"/>
  <c r="L22" i="9"/>
  <c r="K14" i="9" l="1"/>
  <c r="G35" i="9"/>
  <c r="K12" i="9"/>
  <c r="K19" i="9"/>
  <c r="F11" i="10"/>
  <c r="F12" i="10"/>
  <c r="F10" i="10"/>
  <c r="F18" i="10"/>
  <c r="K8" i="9"/>
  <c r="F5" i="10"/>
  <c r="F3" i="10"/>
  <c r="I20" i="9"/>
  <c r="H22" i="9"/>
  <c r="F16" i="10"/>
  <c r="K18" i="9"/>
  <c r="F15" i="10"/>
  <c r="K15" i="9"/>
  <c r="K21" i="9"/>
  <c r="K17" i="9"/>
  <c r="F14" i="10"/>
  <c r="K16" i="9"/>
  <c r="F13" i="10"/>
  <c r="K13" i="9"/>
  <c r="I22" i="9" l="1"/>
  <c r="J20" i="9"/>
  <c r="K20" i="9" l="1"/>
  <c r="K22" i="9" s="1"/>
  <c r="G41" i="9"/>
  <c r="G43" i="9" s="1"/>
  <c r="J22" i="9"/>
  <c r="F17" i="10" l="1"/>
  <c r="F19" i="10" s="1"/>
</calcChain>
</file>

<file path=xl/sharedStrings.xml><?xml version="1.0" encoding="utf-8"?>
<sst xmlns="http://schemas.openxmlformats.org/spreadsheetml/2006/main" count="99" uniqueCount="65">
  <si>
    <t>TOTAL</t>
  </si>
  <si>
    <t>-</t>
  </si>
  <si>
    <t>PLACA SINALIZAÇÃO VERTICAL</t>
  </si>
  <si>
    <t xml:space="preserve">QUADRO DE QUANTITATIVOS </t>
  </si>
  <si>
    <t xml:space="preserve">RUA </t>
  </si>
  <si>
    <t>LARGURA MÉDIA (m)</t>
  </si>
  <si>
    <t>TIPO DE CALÇAMENTO</t>
  </si>
  <si>
    <t>MEIO FIO (m)</t>
  </si>
  <si>
    <t>QUANTIDADE</t>
  </si>
  <si>
    <t>ÁREA (m²)</t>
  </si>
  <si>
    <t>PISO TATIL - APENAS NAS RAMPAS (m²)</t>
  </si>
  <si>
    <t>QUADRO DE RAMPAS COM PISO TATIL</t>
  </si>
  <si>
    <t>MEIO FIO COM DESCONTO DE INTERSEÇÕES (m)</t>
  </si>
  <si>
    <t>PISO TATIL NO PASSEIO 0,25x0,25 (m²)</t>
  </si>
  <si>
    <t>LIMPEZA (m²)</t>
  </si>
  <si>
    <t>PARÂMETROS DA EQUAÇÃO ENCONTRADO NO PROGRAMA PLÚVIO 2.1</t>
  </si>
  <si>
    <t>K</t>
  </si>
  <si>
    <t>a</t>
  </si>
  <si>
    <t>b</t>
  </si>
  <si>
    <t>c</t>
  </si>
  <si>
    <t>t</t>
  </si>
  <si>
    <t>min</t>
  </si>
  <si>
    <t>T</t>
  </si>
  <si>
    <t>anos</t>
  </si>
  <si>
    <t xml:space="preserve">   a</t>
  </si>
  <si>
    <t>im</t>
  </si>
  <si>
    <t>KT/(t+b)c</t>
  </si>
  <si>
    <t>mm/h</t>
  </si>
  <si>
    <t>is</t>
  </si>
  <si>
    <t>L/SEG HAC</t>
  </si>
  <si>
    <t>SINALIZAÇÃO</t>
  </si>
  <si>
    <t>CINTA DE CONFINAMENTO EM CONCRETO PRÉ-FABRICADO (80X80X0,8X25)cm</t>
  </si>
  <si>
    <t>ÁREA TOTAL DAS RAMPAS (m²)</t>
  </si>
  <si>
    <t>PLACA IDENTIFICAÇÃO DA VIA</t>
  </si>
  <si>
    <t xml:space="preserve">ÁREA DE PASSEIO: COM DESCONTO DAS ÁREA DAS RAMPAS (m²)  </t>
  </si>
  <si>
    <t>periodo retorno</t>
  </si>
  <si>
    <t>preciptação</t>
  </si>
  <si>
    <t>PREFEITURA MUNICIPAL DE SERRINHA/BA</t>
  </si>
  <si>
    <t>ÁREA DE PAVIMENTAÇÃO EM INTERTRAVADO (m²)</t>
  </si>
  <si>
    <t>ÁREA DE PAVIMENTAÇÃO EM PARALELEPIPEDO (m²)</t>
  </si>
  <si>
    <t xml:space="preserve"> PASSEIO (m³) E=6 CM</t>
  </si>
  <si>
    <t>TRAVESSA DO CAMPO</t>
  </si>
  <si>
    <t>RUA DA MATA VERDE</t>
  </si>
  <si>
    <t>RUA 1</t>
  </si>
  <si>
    <t>RUA 2</t>
  </si>
  <si>
    <t>RUA 3</t>
  </si>
  <si>
    <t>RUA 4</t>
  </si>
  <si>
    <t>TRAVESSA 1</t>
  </si>
  <si>
    <t>TRAVESSA 2</t>
  </si>
  <si>
    <t>TRAVESSA 3</t>
  </si>
  <si>
    <t>TRAVESSA 4</t>
  </si>
  <si>
    <t>TRAVESSA 5</t>
  </si>
  <si>
    <t>TRAVESSA 6</t>
  </si>
  <si>
    <t>TRAVESSA 7</t>
  </si>
  <si>
    <t>INTERTRAVADO</t>
  </si>
  <si>
    <t>PARALELEPIPEDO</t>
  </si>
  <si>
    <t xml:space="preserve">PREFEITURA MUNICIPAL DE ANDARAÍ-BA </t>
  </si>
  <si>
    <t>RUAS LOTEAMENTO</t>
  </si>
  <si>
    <t>TRAVESSA DO CAMPO: 0 - 5+2,451</t>
  </si>
  <si>
    <t>TRAVESSA DO CAMPO: 5+2,451 - 19</t>
  </si>
  <si>
    <t xml:space="preserve"> INTERTRAVADO</t>
  </si>
  <si>
    <t>LADEIRA DO ENGENHEO VELHO: 0 -2+7,8</t>
  </si>
  <si>
    <t>LADEIRA DO ENGENHEO VELHO: 2+7,8-23+9,99</t>
  </si>
  <si>
    <t>LADEIRA DO ENGENHO VELHO</t>
  </si>
  <si>
    <t>COMPRIMENTO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</si>
</sst>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0_);_(* \(#,##0.000\);_(* &quot;-&quot;???_);_(@_)"/>
    <numFmt numFmtId="165" formatCode="_-* #,##0.000_-;\-* #,##0.000_-;_-* &quot;-&quot;???_-;_-@_-"/>
    <numFmt numFmtId="166" formatCode="&quot;R$&quot;\ #,##0.00"/>
  </numFmts>
  <fonts count="20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1"/>
    </font>
    <font>
      <sz val="11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4"/>
      <name val="Times New Roman"/>
      <family val="1"/>
    </font>
    <font>
      <b/>
      <sz val="1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6" fillId="0" borderId="0"/>
    <xf numFmtId="43" fontId="6" fillId="0" borderId="0" applyFont="0" applyFill="0" applyBorder="0" applyAlignment="0" applyProtection="0"/>
    <xf numFmtId="0" fontId="7" fillId="0" borderId="0"/>
    <xf numFmtId="0" fontId="9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7" fillId="0" borderId="0"/>
    <xf numFmtId="0" fontId="7" fillId="0" borderId="0"/>
    <xf numFmtId="0" fontId="2" fillId="0" borderId="0"/>
    <xf numFmtId="0" fontId="1" fillId="0" borderId="0"/>
  </cellStyleXfs>
  <cellXfs count="63">
    <xf numFmtId="0" fontId="0" fillId="0" borderId="0" xfId="0"/>
    <xf numFmtId="0" fontId="6" fillId="0" borderId="0" xfId="1"/>
    <xf numFmtId="4" fontId="6" fillId="0" borderId="0" xfId="1" applyNumberFormat="1"/>
    <xf numFmtId="2" fontId="6" fillId="0" borderId="0" xfId="1" applyNumberFormat="1"/>
    <xf numFmtId="0" fontId="7" fillId="0" borderId="0" xfId="3"/>
    <xf numFmtId="0" fontId="1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/>
    </xf>
    <xf numFmtId="2" fontId="13" fillId="3" borderId="1" xfId="0" applyNumberFormat="1" applyFont="1" applyFill="1" applyBorder="1" applyAlignment="1">
      <alignment horizontal="center"/>
    </xf>
    <xf numFmtId="2" fontId="13" fillId="3" borderId="1" xfId="0" applyNumberFormat="1" applyFont="1" applyFill="1" applyBorder="1" applyAlignment="1">
      <alignment horizontal="center" vertical="center"/>
    </xf>
    <xf numFmtId="4" fontId="13" fillId="3" borderId="1" xfId="13" applyNumberFormat="1" applyFont="1" applyFill="1" applyBorder="1" applyAlignment="1">
      <alignment horizontal="center" vertical="center" wrapText="1"/>
    </xf>
    <xf numFmtId="2" fontId="13" fillId="6" borderId="1" xfId="0" applyNumberFormat="1" applyFont="1" applyFill="1" applyBorder="1" applyAlignment="1">
      <alignment horizontal="center" vertical="center"/>
    </xf>
    <xf numFmtId="0" fontId="13" fillId="7" borderId="1" xfId="14" applyFont="1" applyFill="1" applyBorder="1" applyAlignment="1">
      <alignment horizontal="center" vertical="center" wrapText="1"/>
    </xf>
    <xf numFmtId="2" fontId="14" fillId="0" borderId="1" xfId="14" applyNumberFormat="1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left" vertical="center" wrapText="1"/>
    </xf>
    <xf numFmtId="4" fontId="13" fillId="6" borderId="1" xfId="14" applyNumberFormat="1" applyFont="1" applyFill="1" applyBorder="1" applyAlignment="1">
      <alignment horizontal="center"/>
    </xf>
    <xf numFmtId="0" fontId="7" fillId="0" borderId="8" xfId="15" applyBorder="1"/>
    <xf numFmtId="0" fontId="7" fillId="0" borderId="9" xfId="15" applyBorder="1"/>
    <xf numFmtId="0" fontId="7" fillId="0" borderId="10" xfId="15" applyBorder="1"/>
    <xf numFmtId="0" fontId="7" fillId="0" borderId="0" xfId="15"/>
    <xf numFmtId="0" fontId="7" fillId="0" borderId="11" xfId="15" applyBorder="1"/>
    <xf numFmtId="0" fontId="15" fillId="0" borderId="10" xfId="15" applyFont="1" applyBorder="1" applyAlignment="1">
      <alignment horizontal="center"/>
    </xf>
    <xf numFmtId="0" fontId="7" fillId="0" borderId="10" xfId="15" applyBorder="1" applyAlignment="1">
      <alignment horizontal="center"/>
    </xf>
    <xf numFmtId="0" fontId="16" fillId="0" borderId="0" xfId="0" applyFont="1"/>
    <xf numFmtId="0" fontId="7" fillId="0" borderId="0" xfId="15" applyAlignment="1">
      <alignment horizontal="right"/>
    </xf>
    <xf numFmtId="0" fontId="7" fillId="2" borderId="0" xfId="15" applyFill="1" applyAlignment="1">
      <alignment horizontal="right"/>
    </xf>
    <xf numFmtId="164" fontId="7" fillId="2" borderId="0" xfId="2" applyNumberFormat="1" applyFont="1" applyFill="1" applyBorder="1" applyAlignment="1">
      <alignment horizontal="right"/>
    </xf>
    <xf numFmtId="0" fontId="0" fillId="0" borderId="0" xfId="15" applyFont="1" applyAlignment="1">
      <alignment horizontal="right"/>
    </xf>
    <xf numFmtId="0" fontId="0" fillId="0" borderId="10" xfId="15" applyFont="1" applyBorder="1" applyAlignment="1">
      <alignment horizontal="center"/>
    </xf>
    <xf numFmtId="165" fontId="15" fillId="0" borderId="0" xfId="0" applyNumberFormat="1" applyFont="1"/>
    <xf numFmtId="2" fontId="7" fillId="0" borderId="0" xfId="15" applyNumberFormat="1" applyAlignment="1">
      <alignment horizontal="right"/>
    </xf>
    <xf numFmtId="0" fontId="15" fillId="0" borderId="12" xfId="15" applyFont="1" applyBorder="1" applyAlignment="1">
      <alignment horizontal="center"/>
    </xf>
    <xf numFmtId="2" fontId="15" fillId="0" borderId="13" xfId="15" applyNumberFormat="1" applyFont="1" applyBorder="1" applyAlignment="1">
      <alignment horizontal="right"/>
    </xf>
    <xf numFmtId="0" fontId="10" fillId="0" borderId="13" xfId="15" applyFont="1" applyBorder="1" applyAlignment="1">
      <alignment horizontal="right"/>
    </xf>
    <xf numFmtId="0" fontId="7" fillId="0" borderId="13" xfId="15" applyBorder="1" applyAlignment="1">
      <alignment horizontal="right"/>
    </xf>
    <xf numFmtId="0" fontId="7" fillId="0" borderId="13" xfId="15" applyBorder="1"/>
    <xf numFmtId="0" fontId="7" fillId="0" borderId="14" xfId="15" applyBorder="1"/>
    <xf numFmtId="0" fontId="13" fillId="7" borderId="3" xfId="14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1" fillId="0" borderId="0" xfId="1" applyFont="1"/>
    <xf numFmtId="0" fontId="12" fillId="3" borderId="0" xfId="0" applyFont="1" applyFill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/>
    </xf>
    <xf numFmtId="0" fontId="11" fillId="3" borderId="15" xfId="1" applyFont="1" applyFill="1" applyBorder="1" applyAlignment="1">
      <alignment horizontal="center"/>
    </xf>
    <xf numFmtId="0" fontId="11" fillId="3" borderId="2" xfId="1" applyFont="1" applyFill="1" applyBorder="1" applyAlignment="1">
      <alignment horizontal="center"/>
    </xf>
    <xf numFmtId="166" fontId="6" fillId="0" borderId="0" xfId="1" applyNumberFormat="1"/>
    <xf numFmtId="2" fontId="18" fillId="0" borderId="1" xfId="0" applyNumberFormat="1" applyFont="1" applyBorder="1" applyAlignment="1">
      <alignment horizontal="center" vertical="center" wrapText="1"/>
    </xf>
    <xf numFmtId="0" fontId="13" fillId="0" borderId="3" xfId="14" applyFont="1" applyBorder="1" applyAlignment="1">
      <alignment horizontal="center" vertical="center" wrapText="1"/>
    </xf>
    <xf numFmtId="0" fontId="13" fillId="0" borderId="1" xfId="14" applyFont="1" applyBorder="1" applyAlignment="1">
      <alignment horizontal="center" vertical="center" wrapText="1"/>
    </xf>
    <xf numFmtId="2" fontId="7" fillId="0" borderId="0" xfId="3" applyNumberFormat="1"/>
    <xf numFmtId="0" fontId="12" fillId="3" borderId="4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9" fillId="0" borderId="0" xfId="1" applyFont="1" applyAlignment="1">
      <alignment horizontal="center" vertical="center" wrapText="1"/>
    </xf>
    <xf numFmtId="0" fontId="15" fillId="9" borderId="7" xfId="15" applyFont="1" applyFill="1" applyBorder="1" applyAlignment="1">
      <alignment horizontal="center"/>
    </xf>
    <xf numFmtId="0" fontId="15" fillId="9" borderId="8" xfId="15" applyFont="1" applyFill="1" applyBorder="1" applyAlignment="1">
      <alignment horizontal="center"/>
    </xf>
    <xf numFmtId="0" fontId="15" fillId="0" borderId="10" xfId="15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</cellXfs>
  <cellStyles count="18">
    <cellStyle name="Moeda" xfId="13" builtinId="4"/>
    <cellStyle name="Moeda 2" xfId="12" xr:uid="{00000000-0005-0000-0000-000001000000}"/>
    <cellStyle name="Normal" xfId="0" builtinId="0"/>
    <cellStyle name="Normal 2" xfId="1" xr:uid="{00000000-0005-0000-0000-000003000000}"/>
    <cellStyle name="Normal 2 2" xfId="3" xr:uid="{00000000-0005-0000-0000-000004000000}"/>
    <cellStyle name="Normal 3" xfId="4" xr:uid="{00000000-0005-0000-0000-000005000000}"/>
    <cellStyle name="Normal 3 2" xfId="9" xr:uid="{00000000-0005-0000-0000-000006000000}"/>
    <cellStyle name="Normal 4" xfId="16" xr:uid="{00000000-0005-0000-0000-000007000000}"/>
    <cellStyle name="Normal 5" xfId="17" xr:uid="{00000000-0005-0000-0000-000008000000}"/>
    <cellStyle name="Normal_Rua do Largo " xfId="15" xr:uid="{00000000-0005-0000-0000-000009000000}"/>
    <cellStyle name="Normal_TABELA DE PAVIMENTAÇÃO" xfId="14" xr:uid="{00000000-0005-0000-0000-00000A000000}"/>
    <cellStyle name="Vírgula 17 2" xfId="5" xr:uid="{00000000-0005-0000-0000-00000B000000}"/>
    <cellStyle name="Vírgula 17 2 2" xfId="10" xr:uid="{00000000-0005-0000-0000-00000C000000}"/>
    <cellStyle name="Vírgula 2" xfId="2" xr:uid="{00000000-0005-0000-0000-00000D000000}"/>
    <cellStyle name="Vírgula 2 2" xfId="8" xr:uid="{00000000-0005-0000-0000-00000E000000}"/>
    <cellStyle name="Vírgula 2 2 3" xfId="6" xr:uid="{00000000-0005-0000-0000-00000F000000}"/>
    <cellStyle name="Vírgula 2 2 3 2" xfId="11" xr:uid="{00000000-0005-0000-0000-000010000000}"/>
    <cellStyle name="Vírgula 3" xfId="7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20</xdr:row>
      <xdr:rowOff>9525</xdr:rowOff>
    </xdr:from>
    <xdr:to>
      <xdr:col>8</xdr:col>
      <xdr:colOff>410304</xdr:colOff>
      <xdr:row>61</xdr:row>
      <xdr:rowOff>153456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6623FD5-C2FD-A34A-5AA5-E3B8FB8F0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" y="3705225"/>
          <a:ext cx="5220429" cy="75639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DUSTINA\PAVIMENTA&#199;&#195;O%20ADUSTINA\S&#195;O%20FRANCISCO%20E%20BOM%20JESUS\PLANILHA%20M&#218;LTIPLA%202.5%20PAVIMENTA&#199;&#195;O%20s&#227;o%20jos&#233;%20R4%20201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DUSTINA\PAVIMENTA&#199;&#195;O%20ADUSTINA\Nova%20pasta\PLANILHA%20PAVIMENTA&#199;&#195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/>
      <sheetData sheetId="1"/>
      <sheetData sheetId="2">
        <row r="29">
          <cell r="G29">
            <v>43070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RUAS"/>
      <sheetName val="CRONOGRAMA"/>
      <sheetName val="BDI"/>
      <sheetName val="memorial de calculo"/>
      <sheetName val="MENSALISTA"/>
      <sheetName val="HORISTA"/>
      <sheetName val="PLANILH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28"/>
  <sheetViews>
    <sheetView showGridLines="0" tabSelected="1" zoomScale="70" zoomScaleNormal="70" workbookViewId="0">
      <selection activeCell="B1" sqref="B1:M2"/>
    </sheetView>
  </sheetViews>
  <sheetFormatPr defaultColWidth="12.625" defaultRowHeight="14.25" x14ac:dyDescent="0.2"/>
  <cols>
    <col min="1" max="1" width="7.125" style="1" customWidth="1"/>
    <col min="2" max="2" width="28.375" style="1" customWidth="1"/>
    <col min="3" max="3" width="13.375" style="1" customWidth="1"/>
    <col min="4" max="4" width="12" style="1" customWidth="1"/>
    <col min="5" max="5" width="17.625" style="1" customWidth="1"/>
    <col min="6" max="6" width="16.375" style="1" customWidth="1"/>
    <col min="7" max="7" width="18.875" style="1" customWidth="1"/>
    <col min="8" max="8" width="14.5" style="1" customWidth="1"/>
    <col min="9" max="9" width="18.875" style="1" customWidth="1"/>
    <col min="10" max="10" width="16.875" style="1" customWidth="1"/>
    <col min="11" max="11" width="15.5" style="1" customWidth="1"/>
    <col min="12" max="12" width="18.375" style="1" customWidth="1"/>
    <col min="13" max="13" width="12.25" style="1" customWidth="1"/>
    <col min="14" max="16384" width="12.625" style="1"/>
  </cols>
  <sheetData>
    <row r="1" spans="1:14" ht="15.75" customHeight="1" x14ac:dyDescent="0.2">
      <c r="B1" s="57" t="s">
        <v>56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4" ht="15.75" customHeight="1" x14ac:dyDescent="0.2"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4" ht="15.75" customHeight="1" x14ac:dyDescent="0.2">
      <c r="B3" s="53" t="s">
        <v>57</v>
      </c>
      <c r="C3" s="54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4" ht="15.75" customHeight="1" x14ac:dyDescent="0.2">
      <c r="B4" s="55" t="s">
        <v>3</v>
      </c>
      <c r="C4" s="56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4" ht="94.5" x14ac:dyDescent="0.2">
      <c r="B5" s="5" t="s">
        <v>4</v>
      </c>
      <c r="C5" s="5" t="s">
        <v>64</v>
      </c>
      <c r="D5" s="5" t="s">
        <v>5</v>
      </c>
      <c r="E5" s="5" t="s">
        <v>38</v>
      </c>
      <c r="F5" s="5" t="s">
        <v>39</v>
      </c>
      <c r="G5" s="5" t="s">
        <v>6</v>
      </c>
      <c r="H5" s="5" t="s">
        <v>7</v>
      </c>
      <c r="I5" s="5" t="s">
        <v>12</v>
      </c>
      <c r="J5" s="40" t="s">
        <v>34</v>
      </c>
      <c r="K5" s="5" t="s">
        <v>40</v>
      </c>
      <c r="L5" s="5" t="s">
        <v>31</v>
      </c>
      <c r="M5" s="5" t="s">
        <v>14</v>
      </c>
    </row>
    <row r="6" spans="1:14" s="4" customFormat="1" ht="31.5" x14ac:dyDescent="0.2">
      <c r="A6" s="1"/>
      <c r="B6" s="6" t="s">
        <v>58</v>
      </c>
      <c r="C6" s="7">
        <v>109.43</v>
      </c>
      <c r="D6" s="7"/>
      <c r="E6" s="7">
        <v>654.62</v>
      </c>
      <c r="F6" s="7"/>
      <c r="G6" s="8" t="s">
        <v>54</v>
      </c>
      <c r="H6" s="7">
        <f>C6*2</f>
        <v>218.86</v>
      </c>
      <c r="I6" s="49"/>
      <c r="J6" s="49"/>
      <c r="K6" s="49"/>
      <c r="L6" s="7">
        <f>5.8+5.8</f>
        <v>11.6</v>
      </c>
      <c r="M6" s="49">
        <f>E6+F6</f>
        <v>654.62</v>
      </c>
      <c r="N6" s="52"/>
    </row>
    <row r="7" spans="1:14" s="4" customFormat="1" ht="31.5" x14ac:dyDescent="0.2">
      <c r="A7" s="1"/>
      <c r="B7" s="6" t="s">
        <v>59</v>
      </c>
      <c r="C7" s="7">
        <f>407.19-C6</f>
        <v>297.76</v>
      </c>
      <c r="D7" s="7"/>
      <c r="E7" s="7"/>
      <c r="F7" s="7">
        <v>1640.74</v>
      </c>
      <c r="G7" s="8" t="s">
        <v>55</v>
      </c>
      <c r="H7" s="7">
        <f>C7*2</f>
        <v>595.52</v>
      </c>
      <c r="I7" s="49">
        <f>H7-23.2-10-11.8-12.9-11.9-12.7-12.4</f>
        <v>500.62</v>
      </c>
      <c r="J7" s="49">
        <f>(I7-109.42*2-22.35)*1.2-E28</f>
        <v>250.11599999999993</v>
      </c>
      <c r="K7" s="49">
        <f>(J7*0.06)</f>
        <v>15.006959999999996</v>
      </c>
      <c r="L7" s="7">
        <v>5.5</v>
      </c>
      <c r="M7" s="49">
        <f>E7+F7</f>
        <v>1640.74</v>
      </c>
      <c r="N7" s="52"/>
    </row>
    <row r="8" spans="1:14" s="4" customFormat="1" ht="15.75" customHeight="1" x14ac:dyDescent="0.2">
      <c r="A8" s="1"/>
      <c r="B8" s="6" t="s">
        <v>42</v>
      </c>
      <c r="C8" s="7">
        <v>145.56</v>
      </c>
      <c r="D8" s="7"/>
      <c r="E8" s="7"/>
      <c r="F8" s="7">
        <v>853.92</v>
      </c>
      <c r="G8" s="8" t="s">
        <v>55</v>
      </c>
      <c r="H8" s="7">
        <f t="shared" ref="H8:H20" si="0">C8*2</f>
        <v>291.12</v>
      </c>
      <c r="I8" s="49">
        <f>H8-3.1</f>
        <v>288.02</v>
      </c>
      <c r="J8" s="49">
        <f>I8*1.2-E29</f>
        <v>321.14399999999995</v>
      </c>
      <c r="K8" s="49">
        <f>(J8*0.06)</f>
        <v>19.268639999999998</v>
      </c>
      <c r="L8" s="7">
        <v>3</v>
      </c>
      <c r="M8" s="49">
        <f>E8+F8</f>
        <v>853.92</v>
      </c>
      <c r="N8" s="52"/>
    </row>
    <row r="9" spans="1:14" s="4" customFormat="1" ht="31.5" x14ac:dyDescent="0.2">
      <c r="A9" s="1"/>
      <c r="B9" s="6" t="s">
        <v>61</v>
      </c>
      <c r="C9" s="7">
        <v>47.66</v>
      </c>
      <c r="D9" s="7"/>
      <c r="E9" s="7">
        <v>275.8</v>
      </c>
      <c r="F9" s="7"/>
      <c r="G9" s="8" t="s">
        <v>60</v>
      </c>
      <c r="H9" s="49">
        <f t="shared" si="0"/>
        <v>95.32</v>
      </c>
      <c r="I9" s="49"/>
      <c r="J9" s="49"/>
      <c r="K9" s="49"/>
      <c r="L9" s="7">
        <f>5.2+5.5</f>
        <v>10.7</v>
      </c>
      <c r="M9" s="49">
        <f t="shared" ref="M9:M16" si="1">E9+F9</f>
        <v>275.8</v>
      </c>
      <c r="N9" s="52"/>
    </row>
    <row r="10" spans="1:14" s="4" customFormat="1" ht="31.5" x14ac:dyDescent="0.2">
      <c r="A10" s="1"/>
      <c r="B10" s="6" t="s">
        <v>62</v>
      </c>
      <c r="C10" s="7">
        <f>470.6-C9</f>
        <v>422.94000000000005</v>
      </c>
      <c r="D10" s="7"/>
      <c r="E10" s="7"/>
      <c r="F10" s="7">
        <v>2496.98</v>
      </c>
      <c r="G10" s="8" t="s">
        <v>55</v>
      </c>
      <c r="H10" s="49">
        <f>C10*2</f>
        <v>845.88000000000011</v>
      </c>
      <c r="I10" s="49">
        <f>H10-9.8-9-11.6-10.8-9.6-11</f>
        <v>784.08000000000015</v>
      </c>
      <c r="J10" s="49">
        <f>(I10-47.4*2-33.19)*1.2-E31</f>
        <v>701.62800000000016</v>
      </c>
      <c r="K10" s="49">
        <f>(J10*0.06)</f>
        <v>42.097680000000011</v>
      </c>
      <c r="L10" s="7">
        <v>6</v>
      </c>
      <c r="M10" s="49">
        <f>E10+F10</f>
        <v>2496.98</v>
      </c>
    </row>
    <row r="11" spans="1:14" s="4" customFormat="1" ht="15.75" x14ac:dyDescent="0.2">
      <c r="A11" s="1"/>
      <c r="B11" s="6" t="s">
        <v>43</v>
      </c>
      <c r="C11" s="7">
        <v>67.400000000000006</v>
      </c>
      <c r="D11" s="7"/>
      <c r="E11" s="7">
        <v>417.31</v>
      </c>
      <c r="F11" s="7"/>
      <c r="G11" s="8" t="s">
        <v>54</v>
      </c>
      <c r="H11" s="49">
        <f>C11*2</f>
        <v>134.80000000000001</v>
      </c>
      <c r="I11" s="49"/>
      <c r="J11" s="49"/>
      <c r="K11" s="49"/>
      <c r="L11" s="7"/>
      <c r="M11" s="49">
        <f>E11+F11</f>
        <v>417.31</v>
      </c>
    </row>
    <row r="12" spans="1:14" s="4" customFormat="1" ht="15.75" customHeight="1" x14ac:dyDescent="0.2">
      <c r="A12" s="1"/>
      <c r="B12" s="6" t="s">
        <v>44</v>
      </c>
      <c r="C12" s="7">
        <v>111.61</v>
      </c>
      <c r="D12" s="7"/>
      <c r="E12" s="7"/>
      <c r="F12" s="7">
        <v>619.55999999999995</v>
      </c>
      <c r="G12" s="8" t="s">
        <v>55</v>
      </c>
      <c r="H12" s="49">
        <f t="shared" si="0"/>
        <v>223.22</v>
      </c>
      <c r="I12" s="49">
        <f t="shared" ref="I12:I17" si="2">H12</f>
        <v>223.22</v>
      </c>
      <c r="J12" s="49">
        <f t="shared" ref="J12:J21" si="3">I12*1.2-E33</f>
        <v>243.38399999999999</v>
      </c>
      <c r="K12" s="49">
        <f>(J12*0.06)</f>
        <v>14.603039999999998</v>
      </c>
      <c r="L12" s="7">
        <f>6+6</f>
        <v>12</v>
      </c>
      <c r="M12" s="49">
        <f t="shared" si="1"/>
        <v>619.55999999999995</v>
      </c>
    </row>
    <row r="13" spans="1:14" s="4" customFormat="1" ht="15.75" customHeight="1" x14ac:dyDescent="0.2">
      <c r="A13" s="1"/>
      <c r="B13" s="6" t="s">
        <v>45</v>
      </c>
      <c r="C13" s="7">
        <v>27.63</v>
      </c>
      <c r="D13" s="7"/>
      <c r="E13" s="7"/>
      <c r="F13" s="7">
        <v>168.61</v>
      </c>
      <c r="G13" s="8" t="s">
        <v>55</v>
      </c>
      <c r="H13" s="49">
        <f t="shared" si="0"/>
        <v>55.26</v>
      </c>
      <c r="I13" s="49">
        <f t="shared" si="2"/>
        <v>55.26</v>
      </c>
      <c r="J13" s="49">
        <f t="shared" si="3"/>
        <v>41.832000000000001</v>
      </c>
      <c r="K13" s="49">
        <f t="shared" ref="K13:K21" si="4">(J13*0.06)</f>
        <v>2.5099200000000002</v>
      </c>
      <c r="L13" s="7">
        <v>7.1</v>
      </c>
      <c r="M13" s="49">
        <f t="shared" si="1"/>
        <v>168.61</v>
      </c>
    </row>
    <row r="14" spans="1:14" s="4" customFormat="1" ht="15.75" customHeight="1" x14ac:dyDescent="0.2">
      <c r="A14" s="1"/>
      <c r="B14" s="6" t="s">
        <v>46</v>
      </c>
      <c r="C14" s="7">
        <v>105.42</v>
      </c>
      <c r="D14" s="7"/>
      <c r="E14" s="7"/>
      <c r="F14" s="7">
        <v>632.54999999999995</v>
      </c>
      <c r="G14" s="8" t="s">
        <v>55</v>
      </c>
      <c r="H14" s="49">
        <f t="shared" si="0"/>
        <v>210.84</v>
      </c>
      <c r="I14" s="49">
        <f t="shared" si="2"/>
        <v>210.84</v>
      </c>
      <c r="J14" s="49">
        <f t="shared" si="3"/>
        <v>228.52799999999999</v>
      </c>
      <c r="K14" s="49">
        <f t="shared" si="4"/>
        <v>13.711679999999999</v>
      </c>
      <c r="L14" s="7">
        <f>6.7+6</f>
        <v>12.7</v>
      </c>
      <c r="M14" s="49">
        <f t="shared" si="1"/>
        <v>632.54999999999995</v>
      </c>
    </row>
    <row r="15" spans="1:14" s="4" customFormat="1" ht="15.75" customHeight="1" x14ac:dyDescent="0.2">
      <c r="A15" s="1"/>
      <c r="B15" s="6" t="s">
        <v>47</v>
      </c>
      <c r="C15" s="7">
        <v>373.07</v>
      </c>
      <c r="D15" s="7"/>
      <c r="E15" s="7"/>
      <c r="F15" s="7">
        <v>2026.29</v>
      </c>
      <c r="G15" s="8" t="s">
        <v>55</v>
      </c>
      <c r="H15" s="49">
        <f t="shared" si="0"/>
        <v>746.14</v>
      </c>
      <c r="I15" s="49">
        <f t="shared" si="2"/>
        <v>746.14</v>
      </c>
      <c r="J15" s="49">
        <f t="shared" si="3"/>
        <v>858.64799999999991</v>
      </c>
      <c r="K15" s="49">
        <f t="shared" si="4"/>
        <v>51.518879999999996</v>
      </c>
      <c r="L15" s="7"/>
      <c r="M15" s="49">
        <f t="shared" si="1"/>
        <v>2026.29</v>
      </c>
    </row>
    <row r="16" spans="1:14" s="4" customFormat="1" ht="15.75" customHeight="1" x14ac:dyDescent="0.2">
      <c r="A16" s="1"/>
      <c r="B16" s="6" t="s">
        <v>48</v>
      </c>
      <c r="C16" s="7">
        <v>360.26</v>
      </c>
      <c r="D16" s="7"/>
      <c r="E16" s="7"/>
      <c r="F16" s="7">
        <v>2036.68</v>
      </c>
      <c r="G16" s="8" t="s">
        <v>55</v>
      </c>
      <c r="H16" s="49">
        <f t="shared" si="0"/>
        <v>720.52</v>
      </c>
      <c r="I16" s="49">
        <f t="shared" si="2"/>
        <v>720.52</v>
      </c>
      <c r="J16" s="49">
        <f t="shared" si="3"/>
        <v>827.90399999999988</v>
      </c>
      <c r="K16" s="49">
        <f t="shared" si="4"/>
        <v>49.67423999999999</v>
      </c>
      <c r="L16" s="7"/>
      <c r="M16" s="49">
        <f t="shared" si="1"/>
        <v>2036.68</v>
      </c>
    </row>
    <row r="17" spans="1:13" s="4" customFormat="1" ht="15.75" customHeight="1" x14ac:dyDescent="0.2">
      <c r="A17" s="1"/>
      <c r="B17" s="6" t="s">
        <v>49</v>
      </c>
      <c r="C17" s="7">
        <v>332.12</v>
      </c>
      <c r="D17" s="7"/>
      <c r="E17" s="7"/>
      <c r="F17" s="7">
        <v>1969.99</v>
      </c>
      <c r="G17" s="8" t="s">
        <v>55</v>
      </c>
      <c r="H17" s="49">
        <f t="shared" si="0"/>
        <v>664.24</v>
      </c>
      <c r="I17" s="49">
        <f t="shared" si="2"/>
        <v>664.24</v>
      </c>
      <c r="J17" s="49">
        <f t="shared" si="3"/>
        <v>760.36799999999994</v>
      </c>
      <c r="K17" s="49">
        <f t="shared" si="4"/>
        <v>45.622079999999997</v>
      </c>
      <c r="L17" s="7"/>
      <c r="M17" s="49">
        <f t="shared" ref="M17:M18" si="5">E17+F17</f>
        <v>1969.99</v>
      </c>
    </row>
    <row r="18" spans="1:13" s="4" customFormat="1" ht="15.75" customHeight="1" x14ac:dyDescent="0.2">
      <c r="A18" s="1"/>
      <c r="B18" s="6" t="s">
        <v>50</v>
      </c>
      <c r="C18" s="7">
        <v>301.47000000000003</v>
      </c>
      <c r="D18" s="7"/>
      <c r="E18" s="7"/>
      <c r="F18" s="7">
        <v>1819.85</v>
      </c>
      <c r="G18" s="8" t="s">
        <v>55</v>
      </c>
      <c r="H18" s="49">
        <f t="shared" si="0"/>
        <v>602.94000000000005</v>
      </c>
      <c r="I18" s="49">
        <f>H18-5.5</f>
        <v>597.44000000000005</v>
      </c>
      <c r="J18" s="49">
        <f t="shared" si="3"/>
        <v>680.20799999999997</v>
      </c>
      <c r="K18" s="49">
        <f t="shared" si="4"/>
        <v>40.812479999999994</v>
      </c>
      <c r="L18" s="7"/>
      <c r="M18" s="49">
        <f t="shared" si="5"/>
        <v>1819.85</v>
      </c>
    </row>
    <row r="19" spans="1:13" s="4" customFormat="1" ht="15.75" customHeight="1" x14ac:dyDescent="0.2">
      <c r="A19" s="1"/>
      <c r="B19" s="6" t="s">
        <v>51</v>
      </c>
      <c r="C19" s="7">
        <v>185.9</v>
      </c>
      <c r="D19" s="7"/>
      <c r="E19" s="7"/>
      <c r="F19" s="7">
        <v>1241.8499999999999</v>
      </c>
      <c r="G19" s="8" t="s">
        <v>55</v>
      </c>
      <c r="H19" s="49">
        <f t="shared" si="0"/>
        <v>371.8</v>
      </c>
      <c r="I19" s="49">
        <f>H19</f>
        <v>371.8</v>
      </c>
      <c r="J19" s="49">
        <f t="shared" si="3"/>
        <v>421.68</v>
      </c>
      <c r="K19" s="49">
        <f t="shared" si="4"/>
        <v>25.300799999999999</v>
      </c>
      <c r="L19" s="7"/>
      <c r="M19" s="49">
        <f>E19+F19</f>
        <v>1241.8499999999999</v>
      </c>
    </row>
    <row r="20" spans="1:13" s="4" customFormat="1" ht="15.75" customHeight="1" x14ac:dyDescent="0.2">
      <c r="A20" s="1"/>
      <c r="B20" s="6" t="s">
        <v>52</v>
      </c>
      <c r="C20" s="7">
        <f>184.3+94.56</f>
        <v>278.86</v>
      </c>
      <c r="D20" s="7"/>
      <c r="E20" s="7"/>
      <c r="F20" s="7">
        <v>1957.84</v>
      </c>
      <c r="G20" s="8" t="s">
        <v>55</v>
      </c>
      <c r="H20" s="49">
        <f t="shared" si="0"/>
        <v>557.72</v>
      </c>
      <c r="I20" s="49">
        <f>H20-5.5</f>
        <v>552.22</v>
      </c>
      <c r="J20" s="49">
        <f t="shared" si="3"/>
        <v>625.94399999999996</v>
      </c>
      <c r="K20" s="49">
        <f t="shared" si="4"/>
        <v>37.556639999999994</v>
      </c>
      <c r="L20" s="7"/>
      <c r="M20" s="49">
        <f>E20+F20</f>
        <v>1957.84</v>
      </c>
    </row>
    <row r="21" spans="1:13" s="4" customFormat="1" ht="15.75" customHeight="1" x14ac:dyDescent="0.2">
      <c r="A21" s="1"/>
      <c r="B21" s="6" t="s">
        <v>53</v>
      </c>
      <c r="C21" s="7">
        <v>54.53</v>
      </c>
      <c r="D21" s="7"/>
      <c r="E21" s="7"/>
      <c r="F21" s="7">
        <v>278.77</v>
      </c>
      <c r="G21" s="8" t="s">
        <v>55</v>
      </c>
      <c r="H21" s="49">
        <f>C21*2</f>
        <v>109.06</v>
      </c>
      <c r="I21" s="49">
        <f>H21-7.2</f>
        <v>101.86</v>
      </c>
      <c r="J21" s="49">
        <f t="shared" si="3"/>
        <v>97.75200000000001</v>
      </c>
      <c r="K21" s="49">
        <f t="shared" si="4"/>
        <v>5.8651200000000001</v>
      </c>
      <c r="L21" s="7"/>
      <c r="M21" s="49">
        <f>E21+F21</f>
        <v>278.77</v>
      </c>
    </row>
    <row r="22" spans="1:13" ht="15.75" customHeight="1" x14ac:dyDescent="0.25">
      <c r="B22" s="9" t="s">
        <v>0</v>
      </c>
      <c r="C22" s="10">
        <f>SUM(C6:C21)</f>
        <v>3221.6200000000003</v>
      </c>
      <c r="D22" s="11" t="s">
        <v>1</v>
      </c>
      <c r="E22" s="12">
        <f>SUM(E6:E21)</f>
        <v>1347.73</v>
      </c>
      <c r="F22" s="12">
        <f>SUM(F6:F21)</f>
        <v>17743.629999999997</v>
      </c>
      <c r="G22" s="12"/>
      <c r="H22" s="11">
        <f t="shared" ref="H22:M22" si="6">SUM(H6:H21)</f>
        <v>6443.2400000000007</v>
      </c>
      <c r="I22" s="11">
        <f t="shared" si="6"/>
        <v>5816.2600000000011</v>
      </c>
      <c r="J22" s="11">
        <f t="shared" si="6"/>
        <v>6059.1360000000004</v>
      </c>
      <c r="K22" s="11">
        <f t="shared" si="6"/>
        <v>363.54815999999994</v>
      </c>
      <c r="L22" s="11">
        <f t="shared" si="6"/>
        <v>68.599999999999994</v>
      </c>
      <c r="M22" s="11">
        <f t="shared" si="6"/>
        <v>19091.36</v>
      </c>
    </row>
    <row r="23" spans="1:13" ht="15.75" customHeight="1" x14ac:dyDescent="0.2">
      <c r="F23" s="2"/>
    </row>
    <row r="24" spans="1:13" ht="15.75" customHeight="1" x14ac:dyDescent="0.2">
      <c r="E24" s="2"/>
      <c r="F24" s="2"/>
    </row>
    <row r="25" spans="1:13" ht="15.75" customHeight="1" x14ac:dyDescent="0.2">
      <c r="B25" s="44" t="s">
        <v>11</v>
      </c>
      <c r="C25" s="44"/>
      <c r="D25" s="44"/>
      <c r="E25" s="44"/>
      <c r="F25" s="44"/>
      <c r="G25" s="44"/>
    </row>
    <row r="26" spans="1:13" ht="57" customHeight="1" x14ac:dyDescent="0.2">
      <c r="B26" s="14" t="s">
        <v>4</v>
      </c>
      <c r="C26" s="14" t="s">
        <v>8</v>
      </c>
      <c r="D26" s="14" t="s">
        <v>9</v>
      </c>
      <c r="E26" s="14" t="s">
        <v>32</v>
      </c>
      <c r="F26" s="14" t="s">
        <v>10</v>
      </c>
      <c r="G26" s="14" t="s">
        <v>13</v>
      </c>
    </row>
    <row r="27" spans="1:13" ht="31.5" x14ac:dyDescent="0.2">
      <c r="B27" s="6" t="str">
        <f t="shared" ref="B27:B42" si="7">B6</f>
        <v>TRAVESSA DO CAMPO: 0 - 5+2,451</v>
      </c>
      <c r="C27" s="15"/>
      <c r="D27" s="15"/>
      <c r="E27" s="15"/>
      <c r="F27" s="15"/>
      <c r="G27" s="15"/>
    </row>
    <row r="28" spans="1:13" ht="36" customHeight="1" x14ac:dyDescent="0.2">
      <c r="B28" s="6" t="str">
        <f t="shared" si="7"/>
        <v>TRAVESSA DO CAMPO: 5+2,451 - 19</v>
      </c>
      <c r="C28" s="15">
        <v>10</v>
      </c>
      <c r="D28" s="15">
        <f t="shared" ref="D28:D42" si="8">1.2*5.1</f>
        <v>6.1199999999999992</v>
      </c>
      <c r="E28" s="15">
        <f>C28*D28</f>
        <v>61.199999999999989</v>
      </c>
      <c r="F28" s="15">
        <f>C28*((1.2+1.5+1.2)*0.25)</f>
        <v>9.75</v>
      </c>
      <c r="G28" s="15">
        <f>J7/1.2*0.25</f>
        <v>52.107499999999987</v>
      </c>
    </row>
    <row r="29" spans="1:13" ht="15.75" x14ac:dyDescent="0.2">
      <c r="B29" s="6" t="str">
        <f t="shared" si="7"/>
        <v>RUA DA MATA VERDE</v>
      </c>
      <c r="C29" s="15">
        <v>4</v>
      </c>
      <c r="D29" s="15">
        <f t="shared" si="8"/>
        <v>6.1199999999999992</v>
      </c>
      <c r="E29" s="15">
        <f t="shared" ref="E29:E42" si="9">C29*D29</f>
        <v>24.479999999999997</v>
      </c>
      <c r="F29" s="15">
        <f t="shared" ref="F29:F42" si="10">C29*((1.2+1.5+1.2)*0.25)</f>
        <v>3.9000000000000004</v>
      </c>
      <c r="G29" s="15">
        <f>J8/1.2*0.25</f>
        <v>66.904999999999987</v>
      </c>
    </row>
    <row r="30" spans="1:13" ht="31.5" x14ac:dyDescent="0.2">
      <c r="B30" s="6" t="str">
        <f t="shared" si="7"/>
        <v>LADEIRA DO ENGENHEO VELHO: 0 -2+7,8</v>
      </c>
      <c r="C30" s="15"/>
      <c r="D30" s="15"/>
      <c r="E30" s="15"/>
      <c r="F30" s="15"/>
      <c r="G30" s="15"/>
    </row>
    <row r="31" spans="1:13" ht="31.5" x14ac:dyDescent="0.2">
      <c r="B31" s="6" t="str">
        <f t="shared" si="7"/>
        <v>LADEIRA DO ENGENHEO VELHO: 2+7,8-23+9,99</v>
      </c>
      <c r="C31" s="15">
        <v>14</v>
      </c>
      <c r="D31" s="15">
        <f t="shared" si="8"/>
        <v>6.1199999999999992</v>
      </c>
      <c r="E31" s="15">
        <f t="shared" ref="E31" si="11">C31*D31</f>
        <v>85.679999999999993</v>
      </c>
      <c r="F31" s="15">
        <f t="shared" ref="F31" si="12">C31*((1.2+1.5+1.2)*0.25)</f>
        <v>13.650000000000002</v>
      </c>
      <c r="G31" s="15">
        <f>J10/1.2*0.25</f>
        <v>146.17250000000004</v>
      </c>
    </row>
    <row r="32" spans="1:13" ht="15.75" x14ac:dyDescent="0.2">
      <c r="B32" s="6" t="str">
        <f t="shared" si="7"/>
        <v>RUA 1</v>
      </c>
      <c r="C32" s="15">
        <v>0</v>
      </c>
      <c r="D32" s="15"/>
      <c r="E32" s="15"/>
      <c r="F32" s="15"/>
      <c r="G32" s="15"/>
    </row>
    <row r="33" spans="2:7" ht="15.75" x14ac:dyDescent="0.2">
      <c r="B33" s="6" t="str">
        <f t="shared" si="7"/>
        <v>RUA 2</v>
      </c>
      <c r="C33" s="15">
        <v>4</v>
      </c>
      <c r="D33" s="15">
        <f t="shared" si="8"/>
        <v>6.1199999999999992</v>
      </c>
      <c r="E33" s="15">
        <f t="shared" si="9"/>
        <v>24.479999999999997</v>
      </c>
      <c r="F33" s="15">
        <f t="shared" si="10"/>
        <v>3.9000000000000004</v>
      </c>
      <c r="G33" s="15">
        <f t="shared" ref="G33:G42" si="13">J12/1.2*0.25</f>
        <v>50.704999999999998</v>
      </c>
    </row>
    <row r="34" spans="2:7" ht="15.75" x14ac:dyDescent="0.2">
      <c r="B34" s="6" t="str">
        <f t="shared" si="7"/>
        <v>RUA 3</v>
      </c>
      <c r="C34" s="15">
        <v>4</v>
      </c>
      <c r="D34" s="15">
        <f>1.2*5.1</f>
        <v>6.1199999999999992</v>
      </c>
      <c r="E34" s="15">
        <f t="shared" si="9"/>
        <v>24.479999999999997</v>
      </c>
      <c r="F34" s="15">
        <f t="shared" si="10"/>
        <v>3.9000000000000004</v>
      </c>
      <c r="G34" s="15">
        <f t="shared" si="13"/>
        <v>8.7149999999999999</v>
      </c>
    </row>
    <row r="35" spans="2:7" ht="15.75" x14ac:dyDescent="0.2">
      <c r="B35" s="6" t="str">
        <f t="shared" si="7"/>
        <v>RUA 4</v>
      </c>
      <c r="C35" s="15">
        <v>4</v>
      </c>
      <c r="D35" s="15">
        <f t="shared" si="8"/>
        <v>6.1199999999999992</v>
      </c>
      <c r="E35" s="15">
        <f t="shared" si="9"/>
        <v>24.479999999999997</v>
      </c>
      <c r="F35" s="15">
        <f t="shared" si="10"/>
        <v>3.9000000000000004</v>
      </c>
      <c r="G35" s="15">
        <f t="shared" si="13"/>
        <v>47.61</v>
      </c>
    </row>
    <row r="36" spans="2:7" ht="15.75" x14ac:dyDescent="0.2">
      <c r="B36" s="6" t="str">
        <f t="shared" si="7"/>
        <v>TRAVESSA 1</v>
      </c>
      <c r="C36" s="15">
        <v>6</v>
      </c>
      <c r="D36" s="15">
        <f t="shared" si="8"/>
        <v>6.1199999999999992</v>
      </c>
      <c r="E36" s="15">
        <f t="shared" si="9"/>
        <v>36.72</v>
      </c>
      <c r="F36" s="15">
        <f t="shared" si="10"/>
        <v>5.8500000000000005</v>
      </c>
      <c r="G36" s="15">
        <f t="shared" si="13"/>
        <v>178.88499999999999</v>
      </c>
    </row>
    <row r="37" spans="2:7" ht="15.75" x14ac:dyDescent="0.2">
      <c r="B37" s="6" t="str">
        <f t="shared" si="7"/>
        <v>TRAVESSA 2</v>
      </c>
      <c r="C37" s="15">
        <v>6</v>
      </c>
      <c r="D37" s="15">
        <f t="shared" si="8"/>
        <v>6.1199999999999992</v>
      </c>
      <c r="E37" s="15">
        <f t="shared" si="9"/>
        <v>36.72</v>
      </c>
      <c r="F37" s="15">
        <f t="shared" si="10"/>
        <v>5.8500000000000005</v>
      </c>
      <c r="G37" s="15">
        <f t="shared" si="13"/>
        <v>172.48</v>
      </c>
    </row>
    <row r="38" spans="2:7" ht="15.75" x14ac:dyDescent="0.2">
      <c r="B38" s="6" t="str">
        <f t="shared" si="7"/>
        <v>TRAVESSA 3</v>
      </c>
      <c r="C38" s="15">
        <v>6</v>
      </c>
      <c r="D38" s="15">
        <f t="shared" si="8"/>
        <v>6.1199999999999992</v>
      </c>
      <c r="E38" s="15">
        <f t="shared" si="9"/>
        <v>36.72</v>
      </c>
      <c r="F38" s="15">
        <f t="shared" si="10"/>
        <v>5.8500000000000005</v>
      </c>
      <c r="G38" s="15">
        <f t="shared" si="13"/>
        <v>158.41</v>
      </c>
    </row>
    <row r="39" spans="2:7" ht="15.75" x14ac:dyDescent="0.2">
      <c r="B39" s="6" t="str">
        <f t="shared" si="7"/>
        <v>TRAVESSA 4</v>
      </c>
      <c r="C39" s="15">
        <v>6</v>
      </c>
      <c r="D39" s="15">
        <f t="shared" si="8"/>
        <v>6.1199999999999992</v>
      </c>
      <c r="E39" s="15">
        <f t="shared" si="9"/>
        <v>36.72</v>
      </c>
      <c r="F39" s="15">
        <f t="shared" si="10"/>
        <v>5.8500000000000005</v>
      </c>
      <c r="G39" s="15">
        <f t="shared" si="13"/>
        <v>141.71</v>
      </c>
    </row>
    <row r="40" spans="2:7" ht="15.75" x14ac:dyDescent="0.2">
      <c r="B40" s="6" t="str">
        <f t="shared" si="7"/>
        <v>TRAVESSA 5</v>
      </c>
      <c r="C40" s="15">
        <v>4</v>
      </c>
      <c r="D40" s="15">
        <f t="shared" si="8"/>
        <v>6.1199999999999992</v>
      </c>
      <c r="E40" s="15">
        <f t="shared" si="9"/>
        <v>24.479999999999997</v>
      </c>
      <c r="F40" s="15">
        <f>C40*((1.2+1.5+1.2)*0.25)</f>
        <v>3.9000000000000004</v>
      </c>
      <c r="G40" s="15">
        <f t="shared" si="13"/>
        <v>87.850000000000009</v>
      </c>
    </row>
    <row r="41" spans="2:7" ht="15.75" x14ac:dyDescent="0.2">
      <c r="B41" s="6" t="str">
        <f t="shared" si="7"/>
        <v>TRAVESSA 6</v>
      </c>
      <c r="C41" s="15">
        <v>6</v>
      </c>
      <c r="D41" s="15">
        <f t="shared" si="8"/>
        <v>6.1199999999999992</v>
      </c>
      <c r="E41" s="15">
        <f t="shared" si="9"/>
        <v>36.72</v>
      </c>
      <c r="F41" s="15">
        <f t="shared" si="10"/>
        <v>5.8500000000000005</v>
      </c>
      <c r="G41" s="15">
        <f t="shared" si="13"/>
        <v>130.405</v>
      </c>
    </row>
    <row r="42" spans="2:7" ht="15.75" x14ac:dyDescent="0.2">
      <c r="B42" s="6" t="str">
        <f t="shared" si="7"/>
        <v>TRAVESSA 7</v>
      </c>
      <c r="C42" s="15">
        <v>4</v>
      </c>
      <c r="D42" s="15">
        <f t="shared" si="8"/>
        <v>6.1199999999999992</v>
      </c>
      <c r="E42" s="15">
        <f t="shared" si="9"/>
        <v>24.479999999999997</v>
      </c>
      <c r="F42" s="15">
        <f t="shared" si="10"/>
        <v>3.9000000000000004</v>
      </c>
      <c r="G42" s="15">
        <f t="shared" si="13"/>
        <v>20.365000000000002</v>
      </c>
    </row>
    <row r="43" spans="2:7" ht="15.75" x14ac:dyDescent="0.25">
      <c r="B43" s="16" t="s">
        <v>0</v>
      </c>
      <c r="C43" s="13">
        <f>SUM(C27:C42)</f>
        <v>78</v>
      </c>
      <c r="D43" s="17" t="s">
        <v>1</v>
      </c>
      <c r="E43" s="13">
        <f>SUM(E27:E42)</f>
        <v>477.36</v>
      </c>
      <c r="F43" s="13">
        <f>SUM(F27:F42)</f>
        <v>76.050000000000011</v>
      </c>
      <c r="G43" s="13">
        <f>SUM(G27:G42)</f>
        <v>1262.32</v>
      </c>
    </row>
    <row r="44" spans="2:7" ht="15.75" customHeight="1" x14ac:dyDescent="0.2"/>
    <row r="45" spans="2:7" ht="22.5" customHeight="1" x14ac:dyDescent="0.25">
      <c r="B45" s="45" t="s">
        <v>30</v>
      </c>
      <c r="C45" s="46"/>
      <c r="D45" s="47"/>
    </row>
    <row r="46" spans="2:7" ht="15.75" customHeight="1" x14ac:dyDescent="0.2">
      <c r="B46" s="39" t="s">
        <v>4</v>
      </c>
      <c r="C46" s="14" t="s">
        <v>33</v>
      </c>
      <c r="D46" s="14" t="s">
        <v>2</v>
      </c>
    </row>
    <row r="47" spans="2:7" ht="15.75" x14ac:dyDescent="0.2">
      <c r="B47" s="50" t="s">
        <v>41</v>
      </c>
      <c r="C47" s="51">
        <v>3</v>
      </c>
      <c r="D47" s="51">
        <v>2</v>
      </c>
    </row>
    <row r="48" spans="2:7" ht="15.75" x14ac:dyDescent="0.2">
      <c r="B48" s="50" t="str">
        <f>B29</f>
        <v>RUA DA MATA VERDE</v>
      </c>
      <c r="C48" s="51">
        <v>2</v>
      </c>
      <c r="D48" s="51"/>
    </row>
    <row r="49" spans="2:4" ht="31.5" x14ac:dyDescent="0.2">
      <c r="B49" s="50" t="s">
        <v>63</v>
      </c>
      <c r="C49" s="51">
        <v>2</v>
      </c>
      <c r="D49" s="51">
        <v>2</v>
      </c>
    </row>
    <row r="50" spans="2:4" ht="15.75" x14ac:dyDescent="0.2">
      <c r="B50" s="50" t="str">
        <f t="shared" ref="B50:B60" si="14">B32</f>
        <v>RUA 1</v>
      </c>
      <c r="C50" s="51">
        <v>1</v>
      </c>
      <c r="D50" s="51">
        <v>1</v>
      </c>
    </row>
    <row r="51" spans="2:4" ht="15.75" x14ac:dyDescent="0.2">
      <c r="B51" s="50" t="str">
        <f t="shared" si="14"/>
        <v>RUA 2</v>
      </c>
      <c r="C51" s="51">
        <v>1</v>
      </c>
      <c r="D51" s="51">
        <v>1</v>
      </c>
    </row>
    <row r="52" spans="2:4" ht="15.75" x14ac:dyDescent="0.2">
      <c r="B52" s="50" t="str">
        <f t="shared" si="14"/>
        <v>RUA 3</v>
      </c>
      <c r="C52" s="51">
        <v>1</v>
      </c>
      <c r="D52" s="51"/>
    </row>
    <row r="53" spans="2:4" ht="15.75" x14ac:dyDescent="0.2">
      <c r="B53" s="50" t="str">
        <f t="shared" si="14"/>
        <v>RUA 4</v>
      </c>
      <c r="C53" s="51">
        <v>1</v>
      </c>
      <c r="D53" s="51">
        <v>1</v>
      </c>
    </row>
    <row r="54" spans="2:4" ht="15.75" x14ac:dyDescent="0.2">
      <c r="B54" s="50" t="str">
        <f t="shared" si="14"/>
        <v>TRAVESSA 1</v>
      </c>
      <c r="C54" s="51">
        <v>2</v>
      </c>
      <c r="D54" s="51"/>
    </row>
    <row r="55" spans="2:4" ht="15.75" x14ac:dyDescent="0.2">
      <c r="B55" s="50" t="str">
        <f t="shared" si="14"/>
        <v>TRAVESSA 2</v>
      </c>
      <c r="C55" s="51">
        <v>2</v>
      </c>
      <c r="D55" s="51"/>
    </row>
    <row r="56" spans="2:4" ht="15.75" x14ac:dyDescent="0.2">
      <c r="B56" s="50" t="str">
        <f t="shared" si="14"/>
        <v>TRAVESSA 3</v>
      </c>
      <c r="C56" s="51">
        <v>2</v>
      </c>
      <c r="D56" s="51"/>
    </row>
    <row r="57" spans="2:4" ht="15.75" x14ac:dyDescent="0.2">
      <c r="B57" s="50" t="str">
        <f t="shared" si="14"/>
        <v>TRAVESSA 4</v>
      </c>
      <c r="C57" s="51">
        <v>2</v>
      </c>
      <c r="D57" s="51"/>
    </row>
    <row r="58" spans="2:4" ht="15.75" x14ac:dyDescent="0.2">
      <c r="B58" s="50" t="str">
        <f t="shared" si="14"/>
        <v>TRAVESSA 5</v>
      </c>
      <c r="C58" s="51">
        <v>2</v>
      </c>
      <c r="D58" s="51"/>
    </row>
    <row r="59" spans="2:4" ht="15.75" x14ac:dyDescent="0.2">
      <c r="B59" s="50" t="str">
        <f t="shared" si="14"/>
        <v>TRAVESSA 6</v>
      </c>
      <c r="C59" s="51">
        <v>2</v>
      </c>
      <c r="D59" s="51"/>
    </row>
    <row r="60" spans="2:4" ht="15.75" x14ac:dyDescent="0.2">
      <c r="B60" s="50" t="str">
        <f t="shared" si="14"/>
        <v>TRAVESSA 7</v>
      </c>
      <c r="C60" s="51">
        <v>2</v>
      </c>
      <c r="D60" s="51"/>
    </row>
    <row r="61" spans="2:4" ht="15.75" customHeight="1" x14ac:dyDescent="0.2">
      <c r="B61" s="16" t="s">
        <v>0</v>
      </c>
      <c r="C61" s="13">
        <f>SUM(C47:C60)</f>
        <v>25</v>
      </c>
      <c r="D61" s="13">
        <f>SUM(D47:D60)</f>
        <v>7</v>
      </c>
    </row>
    <row r="62" spans="2:4" ht="15.75" customHeight="1" x14ac:dyDescent="0.2"/>
    <row r="63" spans="2:4" ht="15.75" customHeight="1" x14ac:dyDescent="0.2"/>
    <row r="64" spans="2:4" ht="15.75" customHeight="1" x14ac:dyDescent="0.2"/>
    <row r="65" spans="7:9" ht="15.75" customHeight="1" x14ac:dyDescent="0.25">
      <c r="I65" s="41"/>
    </row>
    <row r="66" spans="7:9" ht="15.75" customHeight="1" x14ac:dyDescent="0.2">
      <c r="G66" s="48"/>
    </row>
    <row r="67" spans="7:9" ht="15.75" customHeight="1" x14ac:dyDescent="0.2"/>
    <row r="68" spans="7:9" ht="15.75" customHeight="1" x14ac:dyDescent="0.25">
      <c r="G68" s="41"/>
    </row>
    <row r="69" spans="7:9" ht="15.75" customHeight="1" x14ac:dyDescent="0.2"/>
    <row r="70" spans="7:9" ht="15.75" customHeight="1" x14ac:dyDescent="0.2">
      <c r="G70" s="2"/>
    </row>
    <row r="71" spans="7:9" ht="15.75" customHeight="1" x14ac:dyDescent="0.2"/>
    <row r="72" spans="7:9" ht="15.75" customHeight="1" x14ac:dyDescent="0.2"/>
    <row r="73" spans="7:9" ht="15.75" customHeight="1" x14ac:dyDescent="0.2"/>
    <row r="74" spans="7:9" ht="15.75" customHeight="1" x14ac:dyDescent="0.2"/>
    <row r="75" spans="7:9" ht="15.75" customHeight="1" x14ac:dyDescent="0.2"/>
    <row r="76" spans="7:9" ht="15.75" customHeight="1" x14ac:dyDescent="0.2"/>
    <row r="77" spans="7:9" ht="15.75" customHeight="1" x14ac:dyDescent="0.2"/>
    <row r="78" spans="7:9" ht="15.75" customHeight="1" x14ac:dyDescent="0.2"/>
    <row r="79" spans="7:9" ht="15.75" customHeight="1" x14ac:dyDescent="0.2"/>
    <row r="80" spans="7:9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</sheetData>
  <mergeCells count="3">
    <mergeCell ref="B3:C3"/>
    <mergeCell ref="B4:C4"/>
    <mergeCell ref="B1:M2"/>
  </mergeCells>
  <phoneticPr fontId="8" type="noConversion"/>
  <pageMargins left="0.51181102362204722" right="0.51181102362204722" top="0.78740157480314965" bottom="0.78740157480314965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7"/>
  <sheetViews>
    <sheetView workbookViewId="0">
      <selection activeCell="A24" sqref="A24"/>
    </sheetView>
  </sheetViews>
  <sheetFormatPr defaultRowHeight="14.25" x14ac:dyDescent="0.2"/>
  <cols>
    <col min="1" max="1" width="25.75" customWidth="1"/>
    <col min="2" max="2" width="33.5" customWidth="1"/>
    <col min="3" max="3" width="15" customWidth="1"/>
    <col min="4" max="4" width="10.25" customWidth="1"/>
    <col min="5" max="5" width="17.375" customWidth="1"/>
    <col min="6" max="6" width="26" customWidth="1"/>
  </cols>
  <sheetData>
    <row r="1" spans="1:6" ht="18" customHeight="1" x14ac:dyDescent="0.2">
      <c r="A1" s="44" t="s">
        <v>11</v>
      </c>
      <c r="B1" s="44"/>
      <c r="C1" s="44"/>
      <c r="D1" s="44"/>
      <c r="E1" s="44"/>
      <c r="F1" s="44"/>
    </row>
    <row r="2" spans="1:6" ht="78.75" x14ac:dyDescent="0.2">
      <c r="A2" s="14" t="s">
        <v>4</v>
      </c>
      <c r="B2" s="14" t="s">
        <v>8</v>
      </c>
      <c r="C2" s="14" t="s">
        <v>9</v>
      </c>
      <c r="D2" s="14" t="s">
        <v>32</v>
      </c>
      <c r="E2" s="14" t="s">
        <v>10</v>
      </c>
      <c r="F2" s="14" t="s">
        <v>13</v>
      </c>
    </row>
    <row r="3" spans="1:6" ht="31.5" x14ac:dyDescent="0.2">
      <c r="A3" s="6" t="str">
        <f>'PAVIMENTAÇÃO SEDE'!B27</f>
        <v>TRAVESSA DO CAMPO: 0 - 5+2,451</v>
      </c>
      <c r="B3" s="15">
        <v>10</v>
      </c>
      <c r="C3" s="15">
        <f>1.2*5.1</f>
        <v>6.1199999999999992</v>
      </c>
      <c r="D3" s="15">
        <f>B3*C3</f>
        <v>61.199999999999989</v>
      </c>
      <c r="E3" s="15">
        <f>B3*((1.2+1.5+1.2)*0.25)</f>
        <v>9.75</v>
      </c>
      <c r="F3" s="15">
        <f>'PAVIMENTAÇÃO SEDE'!G27</f>
        <v>0</v>
      </c>
    </row>
    <row r="4" spans="1:6" ht="31.5" x14ac:dyDescent="0.2">
      <c r="A4" s="6" t="str">
        <f>'PAVIMENTAÇÃO SEDE'!B28</f>
        <v>TRAVESSA DO CAMPO: 5+2,451 - 19</v>
      </c>
      <c r="B4" s="15"/>
      <c r="C4" s="15"/>
      <c r="D4" s="15"/>
      <c r="E4" s="15"/>
      <c r="F4" s="15"/>
    </row>
    <row r="5" spans="1:6" ht="15.75" x14ac:dyDescent="0.2">
      <c r="A5" s="6" t="str">
        <f>'PAVIMENTAÇÃO SEDE'!B29</f>
        <v>RUA DA MATA VERDE</v>
      </c>
      <c r="B5" s="15">
        <v>4</v>
      </c>
      <c r="C5" s="15">
        <f t="shared" ref="C5:C18" si="0">1.2*5.1</f>
        <v>6.1199999999999992</v>
      </c>
      <c r="D5" s="15">
        <f t="shared" ref="D5:D18" si="1">B5*C5</f>
        <v>24.479999999999997</v>
      </c>
      <c r="E5" s="15">
        <f t="shared" ref="E5:E18" si="2">B5*((1.2+1.5+1.2)*0.25)</f>
        <v>3.9000000000000004</v>
      </c>
      <c r="F5" s="15">
        <f>'PAVIMENTAÇÃO SEDE'!G29</f>
        <v>66.904999999999987</v>
      </c>
    </row>
    <row r="6" spans="1:6" ht="47.25" x14ac:dyDescent="0.2">
      <c r="A6" s="6" t="str">
        <f>'PAVIMENTAÇÃO SEDE'!B30</f>
        <v>LADEIRA DO ENGENHEO VELHO: 0 -2+7,8</v>
      </c>
      <c r="B6" s="15">
        <v>14</v>
      </c>
      <c r="C6" s="15">
        <f t="shared" si="0"/>
        <v>6.1199999999999992</v>
      </c>
      <c r="D6" s="15">
        <f t="shared" si="1"/>
        <v>85.679999999999993</v>
      </c>
      <c r="E6" s="15">
        <f t="shared" si="2"/>
        <v>13.650000000000002</v>
      </c>
      <c r="F6" s="15">
        <f>'PAVIMENTAÇÃO SEDE'!G30</f>
        <v>0</v>
      </c>
    </row>
    <row r="7" spans="1:6" ht="15.75" x14ac:dyDescent="0.2">
      <c r="A7" s="6"/>
      <c r="B7" s="15"/>
      <c r="C7" s="15"/>
      <c r="D7" s="15"/>
      <c r="E7" s="15"/>
      <c r="F7" s="15"/>
    </row>
    <row r="8" spans="1:6" ht="15.75" x14ac:dyDescent="0.2">
      <c r="A8" s="6" t="str">
        <f>'PAVIMENTAÇÃO SEDE'!B32</f>
        <v>RUA 1</v>
      </c>
      <c r="B8" s="15">
        <v>0</v>
      </c>
      <c r="C8" s="15"/>
      <c r="D8" s="15"/>
      <c r="E8" s="15">
        <f t="shared" si="2"/>
        <v>0</v>
      </c>
      <c r="F8" s="15">
        <f>'PAVIMENTAÇÃO SEDE'!G32</f>
        <v>0</v>
      </c>
    </row>
    <row r="9" spans="1:6" ht="15.75" x14ac:dyDescent="0.2">
      <c r="A9" s="6" t="str">
        <f>'PAVIMENTAÇÃO SEDE'!B33</f>
        <v>RUA 2</v>
      </c>
      <c r="B9" s="15">
        <v>4</v>
      </c>
      <c r="C9" s="15">
        <f t="shared" si="0"/>
        <v>6.1199999999999992</v>
      </c>
      <c r="D9" s="15">
        <f t="shared" si="1"/>
        <v>24.479999999999997</v>
      </c>
      <c r="E9" s="15">
        <f t="shared" si="2"/>
        <v>3.9000000000000004</v>
      </c>
      <c r="F9" s="15">
        <f>'PAVIMENTAÇÃO SEDE'!G33</f>
        <v>50.704999999999998</v>
      </c>
    </row>
    <row r="10" spans="1:6" ht="15.75" x14ac:dyDescent="0.2">
      <c r="A10" s="6" t="str">
        <f>'PAVIMENTAÇÃO SEDE'!B34</f>
        <v>RUA 3</v>
      </c>
      <c r="B10" s="15">
        <v>4</v>
      </c>
      <c r="C10" s="15">
        <f>1.2*5.1</f>
        <v>6.1199999999999992</v>
      </c>
      <c r="D10" s="15">
        <f t="shared" si="1"/>
        <v>24.479999999999997</v>
      </c>
      <c r="E10" s="15">
        <f t="shared" si="2"/>
        <v>3.9000000000000004</v>
      </c>
      <c r="F10" s="15">
        <f>'PAVIMENTAÇÃO SEDE'!G34</f>
        <v>8.7149999999999999</v>
      </c>
    </row>
    <row r="11" spans="1:6" ht="15.75" x14ac:dyDescent="0.2">
      <c r="A11" s="6" t="str">
        <f>'PAVIMENTAÇÃO SEDE'!B35</f>
        <v>RUA 4</v>
      </c>
      <c r="B11" s="15">
        <v>4</v>
      </c>
      <c r="C11" s="15">
        <f t="shared" si="0"/>
        <v>6.1199999999999992</v>
      </c>
      <c r="D11" s="15">
        <f t="shared" si="1"/>
        <v>24.479999999999997</v>
      </c>
      <c r="E11" s="15">
        <f t="shared" si="2"/>
        <v>3.9000000000000004</v>
      </c>
      <c r="F11" s="15">
        <f>'PAVIMENTAÇÃO SEDE'!G35</f>
        <v>47.61</v>
      </c>
    </row>
    <row r="12" spans="1:6" ht="15.75" x14ac:dyDescent="0.2">
      <c r="A12" s="6" t="str">
        <f>'PAVIMENTAÇÃO SEDE'!B36</f>
        <v>TRAVESSA 1</v>
      </c>
      <c r="B12" s="15">
        <v>6</v>
      </c>
      <c r="C12" s="15">
        <f t="shared" si="0"/>
        <v>6.1199999999999992</v>
      </c>
      <c r="D12" s="15">
        <f t="shared" si="1"/>
        <v>36.72</v>
      </c>
      <c r="E12" s="15">
        <f t="shared" si="2"/>
        <v>5.8500000000000005</v>
      </c>
      <c r="F12" s="15">
        <f>'PAVIMENTAÇÃO SEDE'!G36</f>
        <v>178.88499999999999</v>
      </c>
    </row>
    <row r="13" spans="1:6" ht="15.75" x14ac:dyDescent="0.2">
      <c r="A13" s="6" t="str">
        <f>'PAVIMENTAÇÃO SEDE'!B37</f>
        <v>TRAVESSA 2</v>
      </c>
      <c r="B13" s="15">
        <v>6</v>
      </c>
      <c r="C13" s="15">
        <f t="shared" si="0"/>
        <v>6.1199999999999992</v>
      </c>
      <c r="D13" s="15">
        <f t="shared" si="1"/>
        <v>36.72</v>
      </c>
      <c r="E13" s="15">
        <f t="shared" si="2"/>
        <v>5.8500000000000005</v>
      </c>
      <c r="F13" s="15">
        <f>'PAVIMENTAÇÃO SEDE'!G37</f>
        <v>172.48</v>
      </c>
    </row>
    <row r="14" spans="1:6" ht="15.75" x14ac:dyDescent="0.2">
      <c r="A14" s="6" t="str">
        <f>'PAVIMENTAÇÃO SEDE'!B38</f>
        <v>TRAVESSA 3</v>
      </c>
      <c r="B14" s="15">
        <v>6</v>
      </c>
      <c r="C14" s="15">
        <f t="shared" si="0"/>
        <v>6.1199999999999992</v>
      </c>
      <c r="D14" s="15">
        <f t="shared" si="1"/>
        <v>36.72</v>
      </c>
      <c r="E14" s="15">
        <f t="shared" si="2"/>
        <v>5.8500000000000005</v>
      </c>
      <c r="F14" s="15">
        <f>'PAVIMENTAÇÃO SEDE'!G38</f>
        <v>158.41</v>
      </c>
    </row>
    <row r="15" spans="1:6" ht="15.75" x14ac:dyDescent="0.2">
      <c r="A15" s="6" t="str">
        <f>'PAVIMENTAÇÃO SEDE'!B39</f>
        <v>TRAVESSA 4</v>
      </c>
      <c r="B15" s="15">
        <v>6</v>
      </c>
      <c r="C15" s="15">
        <f t="shared" si="0"/>
        <v>6.1199999999999992</v>
      </c>
      <c r="D15" s="15">
        <f t="shared" si="1"/>
        <v>36.72</v>
      </c>
      <c r="E15" s="15">
        <f t="shared" si="2"/>
        <v>5.8500000000000005</v>
      </c>
      <c r="F15" s="15">
        <f>'PAVIMENTAÇÃO SEDE'!G39</f>
        <v>141.71</v>
      </c>
    </row>
    <row r="16" spans="1:6" ht="15.75" x14ac:dyDescent="0.2">
      <c r="A16" s="6" t="str">
        <f>'PAVIMENTAÇÃO SEDE'!B40</f>
        <v>TRAVESSA 5</v>
      </c>
      <c r="B16" s="15">
        <v>4</v>
      </c>
      <c r="C16" s="15">
        <f t="shared" si="0"/>
        <v>6.1199999999999992</v>
      </c>
      <c r="D16" s="15">
        <f t="shared" si="1"/>
        <v>24.479999999999997</v>
      </c>
      <c r="E16" s="15">
        <f>B16*((1.2+1.5+1.2)*0.25)</f>
        <v>3.9000000000000004</v>
      </c>
      <c r="F16" s="15">
        <f>'PAVIMENTAÇÃO SEDE'!G40</f>
        <v>87.850000000000009</v>
      </c>
    </row>
    <row r="17" spans="1:6" ht="15.75" x14ac:dyDescent="0.2">
      <c r="A17" s="6" t="str">
        <f>'PAVIMENTAÇÃO SEDE'!B41</f>
        <v>TRAVESSA 6</v>
      </c>
      <c r="B17" s="15">
        <v>6</v>
      </c>
      <c r="C17" s="15">
        <f t="shared" si="0"/>
        <v>6.1199999999999992</v>
      </c>
      <c r="D17" s="15">
        <f t="shared" si="1"/>
        <v>36.72</v>
      </c>
      <c r="E17" s="15">
        <f t="shared" si="2"/>
        <v>5.8500000000000005</v>
      </c>
      <c r="F17" s="15">
        <f>'PAVIMENTAÇÃO SEDE'!G41</f>
        <v>130.405</v>
      </c>
    </row>
    <row r="18" spans="1:6" ht="15.75" x14ac:dyDescent="0.2">
      <c r="A18" s="6" t="str">
        <f>'PAVIMENTAÇÃO SEDE'!B42</f>
        <v>TRAVESSA 7</v>
      </c>
      <c r="B18" s="15">
        <v>4</v>
      </c>
      <c r="C18" s="15">
        <f t="shared" si="0"/>
        <v>6.1199999999999992</v>
      </c>
      <c r="D18" s="15">
        <f t="shared" si="1"/>
        <v>24.479999999999997</v>
      </c>
      <c r="E18" s="15">
        <f t="shared" si="2"/>
        <v>3.9000000000000004</v>
      </c>
      <c r="F18" s="15">
        <f>'PAVIMENTAÇÃO SEDE'!G42</f>
        <v>20.365000000000002</v>
      </c>
    </row>
    <row r="19" spans="1:6" ht="15.75" x14ac:dyDescent="0.25">
      <c r="A19" s="16" t="s">
        <v>0</v>
      </c>
      <c r="B19" s="13">
        <f>SUM(B3:B5)</f>
        <v>14</v>
      </c>
      <c r="C19" s="17" t="s">
        <v>1</v>
      </c>
      <c r="D19" s="13">
        <f>SUM(D3:D5)</f>
        <v>85.679999999999978</v>
      </c>
      <c r="E19" s="13">
        <f>SUM(E3:E5)</f>
        <v>13.65</v>
      </c>
      <c r="F19" s="13">
        <f>SUM(F3:F18)</f>
        <v>1064.04</v>
      </c>
    </row>
    <row r="20" spans="1:6" x14ac:dyDescent="0.2">
      <c r="A20" s="1"/>
      <c r="B20" s="1"/>
      <c r="C20" s="1"/>
      <c r="D20" s="1"/>
      <c r="E20" s="1"/>
      <c r="F20" s="1"/>
    </row>
    <row r="21" spans="1:6" ht="15" x14ac:dyDescent="0.25">
      <c r="A21" s="45" t="s">
        <v>30</v>
      </c>
      <c r="B21" s="46"/>
      <c r="C21" s="47"/>
      <c r="D21" s="1"/>
      <c r="E21" s="1"/>
      <c r="F21" s="1"/>
    </row>
    <row r="22" spans="1:6" ht="47.25" x14ac:dyDescent="0.2">
      <c r="A22" s="39" t="s">
        <v>4</v>
      </c>
      <c r="B22" s="14" t="s">
        <v>33</v>
      </c>
      <c r="C22" s="14" t="s">
        <v>2</v>
      </c>
      <c r="D22" s="1"/>
      <c r="E22" s="3"/>
      <c r="F22" s="1"/>
    </row>
    <row r="23" spans="1:6" ht="15.75" x14ac:dyDescent="0.2">
      <c r="A23" s="50" t="s">
        <v>41</v>
      </c>
      <c r="B23" s="51">
        <v>3</v>
      </c>
      <c r="C23" s="51">
        <v>2</v>
      </c>
      <c r="D23" s="1"/>
      <c r="E23" s="3"/>
      <c r="F23" s="1"/>
    </row>
    <row r="24" spans="1:6" ht="15.75" x14ac:dyDescent="0.2">
      <c r="A24" s="50" t="str">
        <f>A5</f>
        <v>RUA DA MATA VERDE</v>
      </c>
      <c r="B24" s="51">
        <v>2</v>
      </c>
      <c r="C24" s="51">
        <v>1</v>
      </c>
      <c r="D24" s="1"/>
      <c r="E24" s="3"/>
      <c r="F24" s="1"/>
    </row>
    <row r="25" spans="1:6" ht="47.25" x14ac:dyDescent="0.2">
      <c r="A25" s="50" t="str">
        <f>A6</f>
        <v>LADEIRA DO ENGENHEO VELHO: 0 -2+7,8</v>
      </c>
      <c r="B25" s="51">
        <v>2</v>
      </c>
      <c r="C25" s="51">
        <v>2</v>
      </c>
      <c r="D25" s="1"/>
      <c r="E25" s="3"/>
      <c r="F25" s="1"/>
    </row>
    <row r="26" spans="1:6" ht="15.75" x14ac:dyDescent="0.2">
      <c r="A26" s="50" t="str">
        <f t="shared" ref="A26:A36" si="3">A8</f>
        <v>RUA 1</v>
      </c>
      <c r="B26" s="51">
        <v>1</v>
      </c>
      <c r="C26" s="51">
        <v>1</v>
      </c>
      <c r="D26" s="1"/>
      <c r="E26" s="3"/>
      <c r="F26" s="1"/>
    </row>
    <row r="27" spans="1:6" ht="15.75" x14ac:dyDescent="0.2">
      <c r="A27" s="50" t="str">
        <f t="shared" si="3"/>
        <v>RUA 2</v>
      </c>
      <c r="B27" s="51">
        <v>1</v>
      </c>
      <c r="C27" s="51">
        <v>1</v>
      </c>
      <c r="D27" s="1"/>
      <c r="E27" s="3"/>
      <c r="F27" s="1"/>
    </row>
    <row r="28" spans="1:6" ht="15.75" x14ac:dyDescent="0.2">
      <c r="A28" s="50" t="str">
        <f t="shared" si="3"/>
        <v>RUA 3</v>
      </c>
      <c r="B28" s="51">
        <v>1</v>
      </c>
      <c r="C28" s="51">
        <v>1</v>
      </c>
      <c r="D28" s="1"/>
      <c r="E28" s="3"/>
      <c r="F28" s="1"/>
    </row>
    <row r="29" spans="1:6" ht="15.75" x14ac:dyDescent="0.2">
      <c r="A29" s="50" t="str">
        <f t="shared" si="3"/>
        <v>RUA 4</v>
      </c>
      <c r="B29" s="51">
        <v>1</v>
      </c>
      <c r="C29" s="51">
        <v>1</v>
      </c>
      <c r="D29" s="1"/>
      <c r="E29" s="3"/>
      <c r="F29" s="1"/>
    </row>
    <row r="30" spans="1:6" ht="15.75" x14ac:dyDescent="0.2">
      <c r="A30" s="50" t="str">
        <f t="shared" si="3"/>
        <v>TRAVESSA 1</v>
      </c>
      <c r="B30" s="51">
        <v>2</v>
      </c>
      <c r="C30" s="51">
        <v>1</v>
      </c>
      <c r="D30" s="1"/>
      <c r="E30" s="3"/>
      <c r="F30" s="1"/>
    </row>
    <row r="31" spans="1:6" ht="15.75" x14ac:dyDescent="0.2">
      <c r="A31" s="50" t="str">
        <f t="shared" si="3"/>
        <v>TRAVESSA 2</v>
      </c>
      <c r="B31" s="51">
        <v>2</v>
      </c>
      <c r="C31" s="51">
        <v>1</v>
      </c>
      <c r="D31" s="1"/>
      <c r="E31" s="3"/>
      <c r="F31" s="1"/>
    </row>
    <row r="32" spans="1:6" ht="15.75" x14ac:dyDescent="0.2">
      <c r="A32" s="50" t="str">
        <f t="shared" si="3"/>
        <v>TRAVESSA 3</v>
      </c>
      <c r="B32" s="51">
        <v>2</v>
      </c>
      <c r="C32" s="51">
        <v>1</v>
      </c>
      <c r="D32" s="1"/>
      <c r="E32" s="2"/>
      <c r="F32" s="1"/>
    </row>
    <row r="33" spans="1:6" ht="15.75" x14ac:dyDescent="0.2">
      <c r="A33" s="50" t="str">
        <f t="shared" si="3"/>
        <v>TRAVESSA 4</v>
      </c>
      <c r="B33" s="51">
        <v>2</v>
      </c>
      <c r="C33" s="51">
        <v>1</v>
      </c>
      <c r="D33" s="1"/>
      <c r="E33" s="2"/>
      <c r="F33" s="1"/>
    </row>
    <row r="34" spans="1:6" ht="15.75" x14ac:dyDescent="0.2">
      <c r="A34" s="50" t="str">
        <f t="shared" si="3"/>
        <v>TRAVESSA 5</v>
      </c>
      <c r="B34" s="51">
        <v>2</v>
      </c>
      <c r="C34" s="51">
        <v>1</v>
      </c>
      <c r="D34" s="1"/>
      <c r="E34" s="2"/>
      <c r="F34" s="1"/>
    </row>
    <row r="35" spans="1:6" ht="15.75" x14ac:dyDescent="0.2">
      <c r="A35" s="50" t="str">
        <f t="shared" si="3"/>
        <v>TRAVESSA 6</v>
      </c>
      <c r="B35" s="51">
        <v>2</v>
      </c>
      <c r="C35" s="51">
        <v>1</v>
      </c>
      <c r="D35" s="1"/>
      <c r="E35" s="2"/>
      <c r="F35" s="1"/>
    </row>
    <row r="36" spans="1:6" ht="15.75" x14ac:dyDescent="0.2">
      <c r="A36" s="50" t="str">
        <f t="shared" si="3"/>
        <v>TRAVESSA 7</v>
      </c>
      <c r="B36" s="51">
        <v>2</v>
      </c>
      <c r="C36" s="51">
        <v>1</v>
      </c>
      <c r="D36" s="1"/>
      <c r="E36" s="2"/>
      <c r="F36" s="1"/>
    </row>
    <row r="37" spans="1:6" ht="15.75" x14ac:dyDescent="0.2">
      <c r="A37" s="16" t="s">
        <v>0</v>
      </c>
      <c r="B37" s="13">
        <f>SUM(B23:B36)</f>
        <v>25</v>
      </c>
      <c r="C37" s="13">
        <f>SUM(C23:C36)</f>
        <v>16</v>
      </c>
      <c r="D37" s="1"/>
      <c r="E37" s="1"/>
      <c r="F37" s="1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I19"/>
  <sheetViews>
    <sheetView topLeftCell="A7" workbookViewId="0">
      <selection activeCell="L25" sqref="L25"/>
    </sheetView>
  </sheetViews>
  <sheetFormatPr defaultRowHeight="14.25" x14ac:dyDescent="0.2"/>
  <sheetData>
    <row r="2" spans="2:9" ht="15" thickBot="1" x14ac:dyDescent="0.25"/>
    <row r="3" spans="2:9" x14ac:dyDescent="0.2">
      <c r="B3" s="58" t="s">
        <v>37</v>
      </c>
      <c r="C3" s="59"/>
      <c r="D3" s="59"/>
      <c r="E3" s="59"/>
      <c r="F3" s="59"/>
      <c r="G3" s="59"/>
      <c r="H3" s="18"/>
      <c r="I3" s="19"/>
    </row>
    <row r="4" spans="2:9" x14ac:dyDescent="0.2">
      <c r="B4" s="20"/>
      <c r="C4" s="21"/>
      <c r="D4" s="21"/>
      <c r="E4" s="21"/>
      <c r="F4" s="21"/>
      <c r="G4" s="21"/>
      <c r="H4" s="21"/>
      <c r="I4" s="22"/>
    </row>
    <row r="5" spans="2:9" x14ac:dyDescent="0.2">
      <c r="B5" s="60" t="s">
        <v>15</v>
      </c>
      <c r="C5" s="61"/>
      <c r="D5" s="61"/>
      <c r="E5" s="61"/>
      <c r="F5" s="61"/>
      <c r="G5" s="61"/>
      <c r="H5" s="61"/>
      <c r="I5" s="62"/>
    </row>
    <row r="6" spans="2:9" x14ac:dyDescent="0.2">
      <c r="B6" s="20"/>
      <c r="C6" s="21"/>
      <c r="D6" s="21"/>
      <c r="E6" s="21"/>
      <c r="F6" s="21"/>
      <c r="G6" s="21"/>
      <c r="H6" s="21"/>
      <c r="I6" s="22"/>
    </row>
    <row r="7" spans="2:9" x14ac:dyDescent="0.2">
      <c r="B7" s="20"/>
      <c r="C7" s="21"/>
      <c r="D7" s="21"/>
      <c r="E7" s="21"/>
      <c r="F7" s="21"/>
      <c r="G7" s="21"/>
      <c r="H7" s="21"/>
      <c r="I7" s="22"/>
    </row>
    <row r="8" spans="2:9" ht="18.75" x14ac:dyDescent="0.3">
      <c r="B8" s="24" t="s">
        <v>16</v>
      </c>
      <c r="C8" s="25">
        <v>4568.2950000000001</v>
      </c>
      <c r="D8" s="26"/>
      <c r="E8" s="26"/>
      <c r="F8" s="21"/>
      <c r="G8" s="21"/>
      <c r="H8" s="21"/>
      <c r="I8" s="22"/>
    </row>
    <row r="9" spans="2:9" x14ac:dyDescent="0.2">
      <c r="B9" s="24" t="s">
        <v>17</v>
      </c>
      <c r="C9" s="27">
        <v>0.20499999999999999</v>
      </c>
      <c r="D9" s="26"/>
      <c r="E9" s="26"/>
      <c r="F9" s="21"/>
      <c r="G9" s="21"/>
      <c r="H9" s="21"/>
      <c r="I9" s="22"/>
    </row>
    <row r="10" spans="2:9" x14ac:dyDescent="0.2">
      <c r="B10" s="24" t="s">
        <v>18</v>
      </c>
      <c r="C10" s="28">
        <v>35.155000000000001</v>
      </c>
      <c r="D10" s="26"/>
      <c r="E10" s="26"/>
      <c r="F10" s="21"/>
      <c r="G10" s="21"/>
      <c r="H10" s="21"/>
      <c r="I10" s="22"/>
    </row>
    <row r="11" spans="2:9" x14ac:dyDescent="0.2">
      <c r="B11" s="24" t="s">
        <v>19</v>
      </c>
      <c r="C11" s="27">
        <v>1.0389999999999999</v>
      </c>
      <c r="D11" s="26"/>
      <c r="E11" s="26"/>
      <c r="F11" s="21"/>
      <c r="G11" s="21"/>
      <c r="H11" s="21"/>
      <c r="I11" s="22"/>
    </row>
    <row r="12" spans="2:9" x14ac:dyDescent="0.2">
      <c r="B12" s="24" t="s">
        <v>20</v>
      </c>
      <c r="C12" s="26">
        <v>10</v>
      </c>
      <c r="D12" s="29" t="s">
        <v>21</v>
      </c>
      <c r="E12" s="26" t="s">
        <v>36</v>
      </c>
      <c r="F12" s="21"/>
      <c r="G12" s="21"/>
      <c r="H12" s="21"/>
      <c r="I12" s="22"/>
    </row>
    <row r="13" spans="2:9" x14ac:dyDescent="0.2">
      <c r="B13" s="30" t="s">
        <v>22</v>
      </c>
      <c r="C13" s="26">
        <v>5</v>
      </c>
      <c r="D13" s="29" t="s">
        <v>23</v>
      </c>
      <c r="E13" s="26" t="s">
        <v>35</v>
      </c>
      <c r="F13" s="21"/>
      <c r="G13" s="21"/>
      <c r="H13" s="21"/>
      <c r="I13" s="22"/>
    </row>
    <row r="14" spans="2:9" x14ac:dyDescent="0.2">
      <c r="B14" s="24"/>
      <c r="C14" t="s">
        <v>24</v>
      </c>
      <c r="D14" s="26"/>
      <c r="E14" s="26"/>
      <c r="F14" s="21"/>
      <c r="G14" s="21"/>
      <c r="H14" s="21"/>
      <c r="I14" s="22"/>
    </row>
    <row r="15" spans="2:9" x14ac:dyDescent="0.2">
      <c r="B15" s="23" t="s">
        <v>25</v>
      </c>
      <c r="C15" t="s">
        <v>26</v>
      </c>
      <c r="D15" s="26"/>
      <c r="E15" s="26"/>
      <c r="F15" s="21"/>
      <c r="G15" s="21"/>
      <c r="H15" s="21"/>
      <c r="I15" s="22"/>
    </row>
    <row r="16" spans="2:9" x14ac:dyDescent="0.2">
      <c r="B16" s="24"/>
      <c r="C16" s="26"/>
      <c r="D16" s="26"/>
      <c r="E16" s="26"/>
      <c r="F16" s="21"/>
      <c r="G16" s="21"/>
      <c r="H16" s="21"/>
      <c r="I16" s="22"/>
    </row>
    <row r="17" spans="2:9" x14ac:dyDescent="0.2">
      <c r="B17" s="23" t="s">
        <v>25</v>
      </c>
      <c r="C17" s="31">
        <f>C8*POWER(5,C9)/POWER((C12+C10),C11)</f>
        <v>121.28402944639153</v>
      </c>
      <c r="D17" s="26" t="s">
        <v>27</v>
      </c>
      <c r="E17" s="26"/>
      <c r="F17" s="21"/>
      <c r="G17" s="21"/>
      <c r="H17" s="21"/>
      <c r="I17" s="22"/>
    </row>
    <row r="18" spans="2:9" x14ac:dyDescent="0.2">
      <c r="B18" s="24"/>
      <c r="C18" s="32"/>
      <c r="D18" s="26"/>
      <c r="E18" s="26"/>
      <c r="F18" s="21"/>
      <c r="G18" s="21"/>
      <c r="H18" s="21"/>
      <c r="I18" s="22"/>
    </row>
    <row r="19" spans="2:9" ht="15" thickBot="1" x14ac:dyDescent="0.25">
      <c r="B19" s="33" t="s">
        <v>28</v>
      </c>
      <c r="C19" s="34">
        <f>C17/0.36</f>
        <v>336.90008179553206</v>
      </c>
      <c r="D19" s="35" t="s">
        <v>29</v>
      </c>
      <c r="E19" s="36"/>
      <c r="F19" s="37"/>
      <c r="G19" s="37"/>
      <c r="H19" s="37"/>
      <c r="I19" s="38"/>
    </row>
  </sheetData>
  <mergeCells count="2">
    <mergeCell ref="B3:G3"/>
    <mergeCell ref="B5:I5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PAVIMENTAÇÃO SEDE</vt:lpstr>
      <vt:lpstr>SINALIZAÇÃO</vt:lpstr>
      <vt:lpstr>CHUVA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UPB</cp:lastModifiedBy>
  <cp:revision>0</cp:revision>
  <cp:lastPrinted>2025-08-22T18:54:21Z</cp:lastPrinted>
  <dcterms:created xsi:type="dcterms:W3CDTF">2021-11-18T10:45:49Z</dcterms:created>
  <dcterms:modified xsi:type="dcterms:W3CDTF">2025-08-22T18:54:29Z</dcterms:modified>
</cp:coreProperties>
</file>