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0" yWindow="-120" windowWidth="29040" windowHeight="15840"/>
  </bookViews>
  <sheets>
    <sheet name="Plan1" sheetId="1" r:id="rId1"/>
    <sheet name="Plan2" sheetId="2" r:id="rId2"/>
    <sheet name="Plan3" sheetId="3" r:id="rId3"/>
  </sheets>
  <calcPr calcId="145621"/>
</workbook>
</file>

<file path=xl/calcChain.xml><?xml version="1.0" encoding="utf-8"?>
<calcChain xmlns="http://schemas.openxmlformats.org/spreadsheetml/2006/main">
  <c r="E29" i="1" l="1"/>
  <c r="E6" i="1"/>
  <c r="E4" i="1" l="1"/>
  <c r="E5" i="1"/>
  <c r="E33" i="1"/>
  <c r="E32" i="1" s="1"/>
  <c r="D37" i="1" s="1"/>
  <c r="E30" i="1"/>
  <c r="E31" i="1" s="1"/>
  <c r="E20" i="1"/>
  <c r="E19" i="1"/>
  <c r="E15" i="1"/>
  <c r="D36" i="1" s="1"/>
  <c r="D38" i="1" l="1"/>
  <c r="D39" i="1" s="1"/>
  <c r="D40" i="1" l="1"/>
</calcChain>
</file>

<file path=xl/sharedStrings.xml><?xml version="1.0" encoding="utf-8"?>
<sst xmlns="http://schemas.openxmlformats.org/spreadsheetml/2006/main" count="125" uniqueCount="124">
  <si>
    <t>Parâmetros de entrada</t>
  </si>
  <si>
    <t>Comentário</t>
  </si>
  <si>
    <t>Símbolo</t>
  </si>
  <si>
    <t>Valor</t>
  </si>
  <si>
    <t>Referência</t>
  </si>
  <si>
    <t>Densidade de descarga atmosférica</t>
  </si>
  <si>
    <t>Bahia</t>
  </si>
  <si>
    <t>Ng</t>
  </si>
  <si>
    <t>inpe</t>
  </si>
  <si>
    <t>Descarga na estrutura por ano</t>
  </si>
  <si>
    <t>Nd</t>
  </si>
  <si>
    <t>Nd=Ng*Ad*Cd*10^-6</t>
  </si>
  <si>
    <t>Sobretensões na linha</t>
  </si>
  <si>
    <t>Amplitude a 1 KV por ano</t>
  </si>
  <si>
    <t>NL</t>
  </si>
  <si>
    <t>Área de exposição</t>
  </si>
  <si>
    <t>AD</t>
  </si>
  <si>
    <t>AD=L*W+2(3*H)*(L+W)+3.14*(3*H)^2</t>
  </si>
  <si>
    <t>Área de exposição da linha</t>
  </si>
  <si>
    <t>Comprimento da linha desconhecido</t>
  </si>
  <si>
    <t>AL</t>
  </si>
  <si>
    <t>Especificado na NBR5419-2.2015</t>
  </si>
  <si>
    <t>Localização da estrutura</t>
  </si>
  <si>
    <t>CD</t>
  </si>
  <si>
    <t>tabela 1</t>
  </si>
  <si>
    <t>Fator de instalação da linha</t>
  </si>
  <si>
    <t>Enterrado</t>
  </si>
  <si>
    <t>CI</t>
  </si>
  <si>
    <t>tabela 2</t>
  </si>
  <si>
    <t>Fator de ambiental da linha</t>
  </si>
  <si>
    <t>Urbano</t>
  </si>
  <si>
    <t>CE</t>
  </si>
  <si>
    <t>Fator do tipo da linha</t>
  </si>
  <si>
    <t>Linha de sinal ou de energia</t>
  </si>
  <si>
    <t>CT</t>
  </si>
  <si>
    <t>Fator em função da lindagem, aterramento e isolação da linha</t>
  </si>
  <si>
    <t>Linha enterrada não blindada</t>
  </si>
  <si>
    <t>CLD</t>
  </si>
  <si>
    <t>Proteção contra choque (descarga na estrutura)</t>
  </si>
  <si>
    <t>Isolação elétrica</t>
  </si>
  <si>
    <t>PTA</t>
  </si>
  <si>
    <t>Danos físicos na estrutura em função do SPDA</t>
  </si>
  <si>
    <t>Não protegida por SPDA</t>
  </si>
  <si>
    <t>PB</t>
  </si>
  <si>
    <t>Ferimentos a seres vivos por choque</t>
  </si>
  <si>
    <t>PA</t>
  </si>
  <si>
    <t>PA=PTA*PB</t>
  </si>
  <si>
    <t>Proteção contra choque (descarga na Linha)</t>
  </si>
  <si>
    <t>PTU</t>
  </si>
  <si>
    <t>Proteção contra choque (descarga na Linha em função do DPS)</t>
  </si>
  <si>
    <t>sem DPS</t>
  </si>
  <si>
    <t>PEB</t>
  </si>
  <si>
    <t>Falha dos sistemas internos em função da linha (descarga na linha)</t>
  </si>
  <si>
    <t>Linha lindada não enterrada</t>
  </si>
  <si>
    <t>PLD</t>
  </si>
  <si>
    <t>tabela 7</t>
  </si>
  <si>
    <t>Ferimentos por choque por uma descarga na linha</t>
  </si>
  <si>
    <t>PU</t>
  </si>
  <si>
    <t>PU=PTU*PEB*PLD*CLD</t>
  </si>
  <si>
    <t>Danos físicos na estrutura por uma descarga na linhha</t>
  </si>
  <si>
    <t>PV</t>
  </si>
  <si>
    <t>PV=PEB*PLD*CLD</t>
  </si>
  <si>
    <t>Vítimas feridas por choque</t>
  </si>
  <si>
    <t>todos os tipos</t>
  </si>
  <si>
    <t>Lr</t>
  </si>
  <si>
    <t>tabela 8</t>
  </si>
  <si>
    <t>Vítimas por dano físico</t>
  </si>
  <si>
    <t>Lf</t>
  </si>
  <si>
    <t>Fator de redução da perda em função do piso</t>
  </si>
  <si>
    <t>Alta resistência</t>
  </si>
  <si>
    <t>rt</t>
  </si>
  <si>
    <t>tabela 9</t>
  </si>
  <si>
    <t>Fator de redução da perda em função das providências explosão</t>
  </si>
  <si>
    <t>extintores, hidrantes, alarmes, compartimentação, rotas de fuga</t>
  </si>
  <si>
    <t>rp</t>
  </si>
  <si>
    <t>tabela 10</t>
  </si>
  <si>
    <t>Fator de redução da perda em função do risco de incêndio ou explosão</t>
  </si>
  <si>
    <t>normal</t>
  </si>
  <si>
    <t>rf</t>
  </si>
  <si>
    <t>tabela 11</t>
  </si>
  <si>
    <t>Fator de aumento da perda de vida humana</t>
  </si>
  <si>
    <t>nenhum</t>
  </si>
  <si>
    <t>hz</t>
  </si>
  <si>
    <t>tabela 12</t>
  </si>
  <si>
    <t>Número de pessoas na zona</t>
  </si>
  <si>
    <t>nz/nt</t>
  </si>
  <si>
    <t>nz</t>
  </si>
  <si>
    <t>nt</t>
  </si>
  <si>
    <t>por questão de proteção, considerou-se o maior valor possível para a razão</t>
  </si>
  <si>
    <t>Número total de pessoas</t>
  </si>
  <si>
    <t>Tempo em horas por ano de pessoas na zona</t>
  </si>
  <si>
    <t>tz</t>
  </si>
  <si>
    <t>Perdas devido a tensão de toque e passo (descarga na estrutura)</t>
  </si>
  <si>
    <t>La</t>
  </si>
  <si>
    <t>La=Lu=rt*Lr*(nz/nt)*(tz/8760)</t>
  </si>
  <si>
    <t>Perdas devido a tensão de toque e passo (descarga na linha)</t>
  </si>
  <si>
    <t>Lu</t>
  </si>
  <si>
    <t>Perdas devido ao centelhamento (descarga na estrutura)</t>
  </si>
  <si>
    <t>Lb</t>
  </si>
  <si>
    <t>Perdas devido ao centelhamento (descarga na linha)</t>
  </si>
  <si>
    <t>Lv</t>
  </si>
  <si>
    <t>NL=Ng*AL*CI*CE*Ct*10^-6</t>
  </si>
  <si>
    <t>RA</t>
  </si>
  <si>
    <t>RB</t>
  </si>
  <si>
    <t>RU</t>
  </si>
  <si>
    <t>RV</t>
  </si>
  <si>
    <t>R1</t>
  </si>
  <si>
    <t>COMPONENTES</t>
  </si>
  <si>
    <t>EQUAÇÃO</t>
  </si>
  <si>
    <t>VALOR</t>
  </si>
  <si>
    <t>RA=NA*PA*LA</t>
  </si>
  <si>
    <t>RB=NB*PB*LB</t>
  </si>
  <si>
    <t>RU=(NL+NDJ)*PU*LU</t>
  </si>
  <si>
    <t>RV=(NL+NDJ)*PU*LU</t>
  </si>
  <si>
    <t>RA+RB+RU+RV</t>
  </si>
  <si>
    <t>Cercada por obetos de mesma altura ou mais baixos</t>
  </si>
  <si>
    <t>tabela B4</t>
  </si>
  <si>
    <t>tabela B1</t>
  </si>
  <si>
    <t>tabela B2</t>
  </si>
  <si>
    <t>tabela B6</t>
  </si>
  <si>
    <t>QUADRO RESUMO DAS MEDIDAS DE SEGURANÇA  -  ANEXO G</t>
  </si>
  <si>
    <t>H=9,00m W=40 L=25</t>
  </si>
  <si>
    <t>comércial</t>
  </si>
  <si>
    <t>12 horas - 365 dias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</si>
</sst>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40"/>
  <sheetViews>
    <sheetView showGridLines="0" tabSelected="1" zoomScaleNormal="100" workbookViewId="0">
      <selection activeCell="B2" sqref="B2:F40"/>
    </sheetView>
  </sheetViews>
  <sheetFormatPr defaultRowHeight="15" x14ac:dyDescent="0.25"/>
  <cols>
    <col min="1" max="1" width="9.140625" style="4"/>
    <col min="2" max="2" width="18" style="4" customWidth="1"/>
    <col min="3" max="3" width="19.140625" style="4" customWidth="1"/>
    <col min="4" max="4" width="13.7109375" style="4" customWidth="1"/>
    <col min="5" max="5" width="13.85546875" style="4" customWidth="1"/>
    <col min="6" max="6" width="26.5703125" style="4" customWidth="1"/>
    <col min="7" max="16384" width="9.140625" style="4"/>
  </cols>
  <sheetData>
    <row r="2" spans="2:6" ht="30" x14ac:dyDescent="0.25"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</row>
    <row r="3" spans="2:6" ht="45" x14ac:dyDescent="0.25">
      <c r="B3" s="1" t="s">
        <v>5</v>
      </c>
      <c r="C3" s="1" t="s">
        <v>6</v>
      </c>
      <c r="D3" s="1" t="s">
        <v>7</v>
      </c>
      <c r="E3" s="1">
        <v>6.9</v>
      </c>
      <c r="F3" s="1" t="s">
        <v>8</v>
      </c>
    </row>
    <row r="4" spans="2:6" ht="30" x14ac:dyDescent="0.25">
      <c r="B4" s="1" t="s">
        <v>9</v>
      </c>
      <c r="C4" s="1"/>
      <c r="D4" s="1" t="s">
        <v>10</v>
      </c>
      <c r="E4" s="1">
        <f>E3*E6*E8*(10^-6)</f>
        <v>2.3456756999999998E-2</v>
      </c>
      <c r="F4" s="1" t="s">
        <v>11</v>
      </c>
    </row>
    <row r="5" spans="2:6" ht="30" x14ac:dyDescent="0.25">
      <c r="B5" s="1" t="s">
        <v>12</v>
      </c>
      <c r="C5" s="1" t="s">
        <v>13</v>
      </c>
      <c r="D5" s="1" t="s">
        <v>14</v>
      </c>
      <c r="E5" s="1">
        <f>E3*E7*E9*E10*E11*(10^-6)</f>
        <v>1.38E-5</v>
      </c>
      <c r="F5" s="1" t="s">
        <v>101</v>
      </c>
    </row>
    <row r="6" spans="2:6" ht="30" x14ac:dyDescent="0.25">
      <c r="B6" s="1" t="s">
        <v>15</v>
      </c>
      <c r="C6" s="1" t="s">
        <v>121</v>
      </c>
      <c r="D6" s="1" t="s">
        <v>16</v>
      </c>
      <c r="E6" s="1">
        <f>40*25+2*(3*9)*(40+25)+3.14*((3*9)^2)</f>
        <v>6799.0599999999995</v>
      </c>
      <c r="F6" s="1" t="s">
        <v>17</v>
      </c>
    </row>
    <row r="7" spans="2:6" ht="30" x14ac:dyDescent="0.25">
      <c r="B7" s="1" t="s">
        <v>18</v>
      </c>
      <c r="C7" s="1" t="s">
        <v>19</v>
      </c>
      <c r="D7" s="1" t="s">
        <v>20</v>
      </c>
      <c r="E7" s="2">
        <v>40</v>
      </c>
      <c r="F7" s="1" t="s">
        <v>21</v>
      </c>
    </row>
    <row r="8" spans="2:6" ht="45" x14ac:dyDescent="0.25">
      <c r="B8" s="1" t="s">
        <v>22</v>
      </c>
      <c r="C8" s="1" t="s">
        <v>115</v>
      </c>
      <c r="D8" s="1" t="s">
        <v>23</v>
      </c>
      <c r="E8" s="1">
        <v>0.5</v>
      </c>
      <c r="F8" s="1" t="s">
        <v>24</v>
      </c>
    </row>
    <row r="9" spans="2:6" ht="30" x14ac:dyDescent="0.25">
      <c r="B9" s="1" t="s">
        <v>25</v>
      </c>
      <c r="C9" s="1" t="s">
        <v>26</v>
      </c>
      <c r="D9" s="1" t="s">
        <v>27</v>
      </c>
      <c r="E9" s="1">
        <v>0.5</v>
      </c>
      <c r="F9" s="6" t="s">
        <v>28</v>
      </c>
    </row>
    <row r="10" spans="2:6" ht="30" x14ac:dyDescent="0.25">
      <c r="B10" s="1" t="s">
        <v>29</v>
      </c>
      <c r="C10" s="1" t="s">
        <v>30</v>
      </c>
      <c r="D10" s="1" t="s">
        <v>31</v>
      </c>
      <c r="E10" s="1">
        <v>0.1</v>
      </c>
      <c r="F10" s="6"/>
    </row>
    <row r="11" spans="2:6" ht="30" x14ac:dyDescent="0.25">
      <c r="B11" s="1" t="s">
        <v>32</v>
      </c>
      <c r="C11" s="1" t="s">
        <v>33</v>
      </c>
      <c r="D11" s="1" t="s">
        <v>34</v>
      </c>
      <c r="E11" s="1">
        <v>1</v>
      </c>
      <c r="F11" s="6"/>
    </row>
    <row r="12" spans="2:6" ht="60" x14ac:dyDescent="0.25">
      <c r="B12" s="1" t="s">
        <v>35</v>
      </c>
      <c r="C12" s="1" t="s">
        <v>36</v>
      </c>
      <c r="D12" s="1" t="s">
        <v>37</v>
      </c>
      <c r="E12" s="1">
        <v>1</v>
      </c>
      <c r="F12" s="1" t="s">
        <v>116</v>
      </c>
    </row>
    <row r="13" spans="2:6" ht="45" x14ac:dyDescent="0.25">
      <c r="B13" s="1" t="s">
        <v>38</v>
      </c>
      <c r="C13" s="1" t="s">
        <v>39</v>
      </c>
      <c r="D13" s="1" t="s">
        <v>40</v>
      </c>
      <c r="E13" s="1">
        <v>1</v>
      </c>
      <c r="F13" s="1" t="s">
        <v>117</v>
      </c>
    </row>
    <row r="14" spans="2:6" ht="45" x14ac:dyDescent="0.25">
      <c r="B14" s="1" t="s">
        <v>41</v>
      </c>
      <c r="C14" s="1" t="s">
        <v>42</v>
      </c>
      <c r="D14" s="1" t="s">
        <v>43</v>
      </c>
      <c r="E14" s="1">
        <v>1</v>
      </c>
      <c r="F14" s="1" t="s">
        <v>118</v>
      </c>
    </row>
    <row r="15" spans="2:6" ht="30" x14ac:dyDescent="0.25">
      <c r="B15" s="1" t="s">
        <v>44</v>
      </c>
      <c r="C15" s="1"/>
      <c r="D15" s="1" t="s">
        <v>45</v>
      </c>
      <c r="E15" s="1">
        <f>E14*E13</f>
        <v>1</v>
      </c>
      <c r="F15" s="1" t="s">
        <v>46</v>
      </c>
    </row>
    <row r="16" spans="2:6" ht="45" x14ac:dyDescent="0.25">
      <c r="B16" s="1" t="s">
        <v>47</v>
      </c>
      <c r="C16" s="1" t="s">
        <v>39</v>
      </c>
      <c r="D16" s="1" t="s">
        <v>48</v>
      </c>
      <c r="E16" s="1">
        <v>0.01</v>
      </c>
      <c r="F16" s="6" t="s">
        <v>119</v>
      </c>
    </row>
    <row r="17" spans="2:6" ht="60" x14ac:dyDescent="0.25">
      <c r="B17" s="1" t="s">
        <v>49</v>
      </c>
      <c r="C17" s="1" t="s">
        <v>50</v>
      </c>
      <c r="D17" s="1" t="s">
        <v>51</v>
      </c>
      <c r="E17" s="1">
        <v>1</v>
      </c>
      <c r="F17" s="6"/>
    </row>
    <row r="18" spans="2:6" ht="60" x14ac:dyDescent="0.25">
      <c r="B18" s="1" t="s">
        <v>52</v>
      </c>
      <c r="C18" s="1" t="s">
        <v>53</v>
      </c>
      <c r="D18" s="1" t="s">
        <v>54</v>
      </c>
      <c r="E18" s="1">
        <v>1</v>
      </c>
      <c r="F18" s="1" t="s">
        <v>55</v>
      </c>
    </row>
    <row r="19" spans="2:6" ht="45" x14ac:dyDescent="0.25">
      <c r="B19" s="1" t="s">
        <v>56</v>
      </c>
      <c r="C19" s="1"/>
      <c r="D19" s="1" t="s">
        <v>57</v>
      </c>
      <c r="E19" s="1">
        <f>E16*E17*E18*E12</f>
        <v>0.01</v>
      </c>
      <c r="F19" s="1" t="s">
        <v>58</v>
      </c>
    </row>
    <row r="20" spans="2:6" ht="45" x14ac:dyDescent="0.25">
      <c r="B20" s="1" t="s">
        <v>59</v>
      </c>
      <c r="C20" s="1"/>
      <c r="D20" s="1" t="s">
        <v>60</v>
      </c>
      <c r="E20" s="1">
        <f>E17*E18*E12</f>
        <v>1</v>
      </c>
      <c r="F20" s="1" t="s">
        <v>61</v>
      </c>
    </row>
    <row r="21" spans="2:6" ht="30" x14ac:dyDescent="0.25">
      <c r="B21" s="1" t="s">
        <v>62</v>
      </c>
      <c r="C21" s="1" t="s">
        <v>63</v>
      </c>
      <c r="D21" s="1" t="s">
        <v>64</v>
      </c>
      <c r="E21" s="1">
        <v>0.01</v>
      </c>
      <c r="F21" s="6" t="s">
        <v>65</v>
      </c>
    </row>
    <row r="22" spans="2:6" ht="30" x14ac:dyDescent="0.25">
      <c r="B22" s="1" t="s">
        <v>66</v>
      </c>
      <c r="C22" s="1" t="s">
        <v>122</v>
      </c>
      <c r="D22" s="1" t="s">
        <v>67</v>
      </c>
      <c r="E22" s="1">
        <v>0.5</v>
      </c>
      <c r="F22" s="6"/>
    </row>
    <row r="23" spans="2:6" ht="45" x14ac:dyDescent="0.25">
      <c r="B23" s="1" t="s">
        <v>68</v>
      </c>
      <c r="C23" s="1" t="s">
        <v>69</v>
      </c>
      <c r="D23" s="1" t="s">
        <v>70</v>
      </c>
      <c r="E23" s="1">
        <v>1E-3</v>
      </c>
      <c r="F23" s="1" t="s">
        <v>71</v>
      </c>
    </row>
    <row r="24" spans="2:6" ht="75" x14ac:dyDescent="0.25">
      <c r="B24" s="1" t="s">
        <v>72</v>
      </c>
      <c r="C24" s="1" t="s">
        <v>73</v>
      </c>
      <c r="D24" s="1" t="s">
        <v>74</v>
      </c>
      <c r="E24" s="1">
        <v>0.5</v>
      </c>
      <c r="F24" s="1" t="s">
        <v>75</v>
      </c>
    </row>
    <row r="25" spans="2:6" ht="75" x14ac:dyDescent="0.25">
      <c r="B25" s="1" t="s">
        <v>76</v>
      </c>
      <c r="C25" s="1" t="s">
        <v>77</v>
      </c>
      <c r="D25" s="1" t="s">
        <v>78</v>
      </c>
      <c r="E25" s="1">
        <v>0.01</v>
      </c>
      <c r="F25" s="1" t="s">
        <v>79</v>
      </c>
    </row>
    <row r="26" spans="2:6" ht="45" x14ac:dyDescent="0.25">
      <c r="B26" s="1" t="s">
        <v>80</v>
      </c>
      <c r="C26" s="1" t="s">
        <v>81</v>
      </c>
      <c r="D26" s="1" t="s">
        <v>82</v>
      </c>
      <c r="E26" s="1">
        <v>5</v>
      </c>
      <c r="F26" s="1" t="s">
        <v>83</v>
      </c>
    </row>
    <row r="27" spans="2:6" ht="30" x14ac:dyDescent="0.25">
      <c r="B27" s="1" t="s">
        <v>84</v>
      </c>
      <c r="C27" s="6" t="s">
        <v>85</v>
      </c>
      <c r="D27" s="1" t="s">
        <v>86</v>
      </c>
      <c r="E27" s="6">
        <v>1</v>
      </c>
      <c r="F27" s="6" t="s">
        <v>88</v>
      </c>
    </row>
    <row r="28" spans="2:6" ht="30" x14ac:dyDescent="0.25">
      <c r="B28" s="1" t="s">
        <v>89</v>
      </c>
      <c r="C28" s="6"/>
      <c r="D28" s="1" t="s">
        <v>87</v>
      </c>
      <c r="E28" s="6"/>
      <c r="F28" s="6"/>
    </row>
    <row r="29" spans="2:6" ht="45" x14ac:dyDescent="0.25">
      <c r="B29" s="1" t="s">
        <v>90</v>
      </c>
      <c r="C29" s="5"/>
      <c r="D29" s="1" t="s">
        <v>91</v>
      </c>
      <c r="E29" s="1">
        <f>12*365</f>
        <v>4380</v>
      </c>
      <c r="F29" s="1" t="s">
        <v>123</v>
      </c>
    </row>
    <row r="30" spans="2:6" ht="60" x14ac:dyDescent="0.25">
      <c r="B30" s="1" t="s">
        <v>92</v>
      </c>
      <c r="C30" s="5"/>
      <c r="D30" s="1" t="s">
        <v>93</v>
      </c>
      <c r="E30" s="1">
        <f>E23*E21*E27*(E29/8760)</f>
        <v>5.0000000000000004E-6</v>
      </c>
      <c r="F30" s="6" t="s">
        <v>94</v>
      </c>
    </row>
    <row r="31" spans="2:6" ht="60" x14ac:dyDescent="0.25">
      <c r="B31" s="1" t="s">
        <v>95</v>
      </c>
      <c r="C31" s="5"/>
      <c r="D31" s="1" t="s">
        <v>96</v>
      </c>
      <c r="E31" s="1">
        <f>E30</f>
        <v>5.0000000000000004E-6</v>
      </c>
      <c r="F31" s="6"/>
    </row>
    <row r="32" spans="2:6" ht="60" x14ac:dyDescent="0.25">
      <c r="B32" s="1" t="s">
        <v>97</v>
      </c>
      <c r="C32" s="5"/>
      <c r="D32" s="1" t="s">
        <v>98</v>
      </c>
      <c r="E32" s="1">
        <f>E33</f>
        <v>6.2500000000000003E-3</v>
      </c>
      <c r="F32" s="1" t="s">
        <v>120</v>
      </c>
    </row>
    <row r="33" spans="2:6" ht="45" x14ac:dyDescent="0.25">
      <c r="B33" s="1" t="s">
        <v>99</v>
      </c>
      <c r="C33" s="5"/>
      <c r="D33" s="1" t="s">
        <v>100</v>
      </c>
      <c r="E33" s="1">
        <f>E24*E25*E26*E22*E27*(E29/8760)</f>
        <v>6.2500000000000003E-3</v>
      </c>
      <c r="F33" s="1"/>
    </row>
    <row r="35" spans="2:6" x14ac:dyDescent="0.25">
      <c r="B35" s="1" t="s">
        <v>107</v>
      </c>
      <c r="C35" s="1" t="s">
        <v>108</v>
      </c>
      <c r="D35" s="1" t="s">
        <v>109</v>
      </c>
    </row>
    <row r="36" spans="2:6" x14ac:dyDescent="0.25">
      <c r="B36" s="1" t="s">
        <v>102</v>
      </c>
      <c r="C36" s="5" t="s">
        <v>110</v>
      </c>
      <c r="D36" s="5">
        <f>E3*E15*E30</f>
        <v>3.4500000000000005E-5</v>
      </c>
    </row>
    <row r="37" spans="2:6" x14ac:dyDescent="0.25">
      <c r="B37" s="1" t="s">
        <v>103</v>
      </c>
      <c r="C37" s="5" t="s">
        <v>111</v>
      </c>
      <c r="D37" s="5">
        <f>E3*E14*E32</f>
        <v>4.3125000000000004E-2</v>
      </c>
    </row>
    <row r="38" spans="2:6" ht="30" x14ac:dyDescent="0.25">
      <c r="B38" s="1" t="s">
        <v>104</v>
      </c>
      <c r="C38" s="5" t="s">
        <v>112</v>
      </c>
      <c r="D38" s="5">
        <f>(E5+E4)*E19*E31</f>
        <v>1.1735278500000001E-9</v>
      </c>
    </row>
    <row r="39" spans="2:6" ht="30" x14ac:dyDescent="0.25">
      <c r="B39" s="1" t="s">
        <v>105</v>
      </c>
      <c r="C39" s="5" t="s">
        <v>113</v>
      </c>
      <c r="D39" s="5">
        <f>D38</f>
        <v>1.1735278500000001E-9</v>
      </c>
    </row>
    <row r="40" spans="2:6" x14ac:dyDescent="0.25">
      <c r="B40" s="1" t="s">
        <v>106</v>
      </c>
      <c r="C40" s="5" t="s">
        <v>114</v>
      </c>
      <c r="D40" s="5">
        <f>SUM(D36:D39)</f>
        <v>4.3159502347055706E-2</v>
      </c>
    </row>
  </sheetData>
  <mergeCells count="7">
    <mergeCell ref="C27:C28"/>
    <mergeCell ref="F27:F28"/>
    <mergeCell ref="F30:F31"/>
    <mergeCell ref="F9:F11"/>
    <mergeCell ref="F16:F17"/>
    <mergeCell ref="F21:F22"/>
    <mergeCell ref="E27:E28"/>
  </mergeCells>
  <pageMargins left="0.511811024" right="0.511811024" top="0.78740157499999996" bottom="0.78740157499999996" header="0.31496062000000002" footer="0.31496062000000002"/>
  <pageSetup orientation="portrait" horizontalDpi="300" verticalDpi="0" copies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RENILCE</dc:creator>
  <cp:lastModifiedBy>user</cp:lastModifiedBy>
  <dcterms:created xsi:type="dcterms:W3CDTF">2018-12-27T12:52:17Z</dcterms:created>
  <dcterms:modified xsi:type="dcterms:W3CDTF">2025-07-07T14:06:16Z</dcterms:modified>
</cp:coreProperties>
</file>