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OJETOS -JORGE\ANDARAI-MERCADO DE MOCAMBO\"/>
    </mc:Choice>
  </mc:AlternateContent>
  <xr:revisionPtr revIDLastSave="0" documentId="13_ncr:1_{3B263C8F-2714-415A-BD5A-70A809D5189E}" xr6:coauthVersionLast="47" xr6:coauthVersionMax="47" xr10:uidLastSave="{00000000-0000-0000-0000-000000000000}"/>
  <bookViews>
    <workbookView xWindow="-120" yWindow="-120" windowWidth="29040" windowHeight="15840" tabRatio="908" firstSheet="2" activeTab="2" xr2:uid="{263B76BB-0638-40B5-8845-FEF3BE15A3BE}"/>
  </bookViews>
  <sheets>
    <sheet name="RESUMO" sheetId="34" r:id="rId1"/>
    <sheet name="LAJE PREMOLDADA" sheetId="35" r:id="rId2"/>
    <sheet name="QUADRO DE FERRO  -ESTRUTUR" sheetId="25" r:id="rId3"/>
    <sheet name=" quadros de ferro da infra " sheetId="13" r:id="rId4"/>
    <sheet name="ESCAVAÇÃO E REATERRO" sheetId="3" r:id="rId5"/>
    <sheet name="FORMA SUPER ESTRUTURA" sheetId="33" r:id="rId6"/>
    <sheet name="FORMA - INFRA" sheetId="15" r:id="rId7"/>
    <sheet name="CONCRETO -SUPER-ESTRUTURA" sheetId="32" r:id="rId8"/>
    <sheet name="comprimento da baldrame" sheetId="31" r:id="rId9"/>
    <sheet name="CONCRETO DA FUNDAÇÃO" sheetId="16" r:id="rId10"/>
  </sheets>
  <definedNames>
    <definedName name="_xlnm.Print_Area" localSheetId="3">' quadros de ferro da infra '!$A$1:$R$28</definedName>
    <definedName name="_xlnm.Print_Area" localSheetId="9">'CONCRETO DA FUNDAÇÃO'!$A$1:$T$85</definedName>
    <definedName name="_xlnm.Print_Area" localSheetId="4">'ESCAVAÇÃO E REATERRO'!$A$1:$F$21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32" l="1"/>
  <c r="B47" i="32"/>
  <c r="B37" i="32"/>
  <c r="B38" i="32" s="1"/>
  <c r="B39" i="32" s="1"/>
  <c r="B40" i="32" s="1"/>
  <c r="B41" i="32" s="1"/>
  <c r="B42" i="32" s="1"/>
  <c r="B43" i="32" s="1"/>
  <c r="B44" i="32" s="1"/>
  <c r="B18" i="32"/>
  <c r="B19" i="32" s="1"/>
  <c r="B20" i="32" s="1"/>
  <c r="B21" i="32" s="1"/>
  <c r="B22" i="32" s="1"/>
  <c r="B23" i="32" s="1"/>
  <c r="B24" i="32" s="1"/>
  <c r="B25" i="32" s="1"/>
  <c r="B26" i="32" s="1"/>
  <c r="B27" i="32" s="1"/>
  <c r="B28" i="32" s="1"/>
  <c r="B29" i="32" s="1"/>
  <c r="B30" i="32" s="1"/>
  <c r="B31" i="32" s="1"/>
  <c r="B32" i="32" s="1"/>
  <c r="B33" i="32" s="1"/>
  <c r="B34" i="32" s="1"/>
  <c r="B35" i="32" s="1"/>
  <c r="F56" i="32"/>
  <c r="F50" i="32"/>
  <c r="F51" i="32"/>
  <c r="F48" i="32"/>
  <c r="F49" i="32"/>
  <c r="F71" i="33"/>
  <c r="F56" i="33"/>
  <c r="F46" i="33"/>
  <c r="F54" i="33"/>
  <c r="F52" i="33"/>
  <c r="F51" i="33"/>
  <c r="F49" i="33"/>
  <c r="F48" i="33"/>
  <c r="F55" i="33"/>
  <c r="F53" i="33"/>
  <c r="F50" i="33"/>
  <c r="F44" i="33"/>
  <c r="F47" i="33"/>
  <c r="F15" i="33"/>
  <c r="F14" i="33"/>
  <c r="F13" i="33"/>
  <c r="H28" i="15"/>
  <c r="H20" i="15"/>
  <c r="E14" i="3"/>
  <c r="C54" i="16" s="1"/>
  <c r="H54" i="16" s="1"/>
  <c r="D8" i="25"/>
  <c r="D7" i="25"/>
  <c r="F7" i="25" s="1"/>
  <c r="C15" i="25" s="1"/>
  <c r="E15" i="25" s="1"/>
  <c r="D6" i="25"/>
  <c r="F6" i="25" s="1"/>
  <c r="C17" i="25" s="1"/>
  <c r="E17" i="25" s="1"/>
  <c r="D5" i="25"/>
  <c r="F5" i="25" s="1"/>
  <c r="D4" i="25"/>
  <c r="F4" i="25" s="1"/>
  <c r="E21" i="13"/>
  <c r="C20" i="13"/>
  <c r="C19" i="13"/>
  <c r="C18" i="13"/>
  <c r="C17" i="13"/>
  <c r="D10" i="13"/>
  <c r="D9" i="13"/>
  <c r="F12" i="13"/>
  <c r="D8" i="13"/>
  <c r="F8" i="13" s="1"/>
  <c r="D7" i="13"/>
  <c r="F7" i="13" s="1"/>
  <c r="E18" i="13" s="1"/>
  <c r="D6" i="13"/>
  <c r="F6" i="13" s="1"/>
  <c r="E20" i="13" s="1"/>
  <c r="D5" i="13"/>
  <c r="F5" i="13" s="1"/>
  <c r="D4" i="13"/>
  <c r="F4" i="13" s="1"/>
  <c r="F10" i="13"/>
  <c r="F11" i="13"/>
  <c r="C16" i="13"/>
  <c r="B16" i="13"/>
  <c r="F9" i="13"/>
  <c r="D28" i="34"/>
  <c r="D39" i="34" s="1"/>
  <c r="E28" i="34"/>
  <c r="E39" i="34" s="1"/>
  <c r="E23" i="34"/>
  <c r="E24" i="34" s="1"/>
  <c r="E22" i="34"/>
  <c r="E9" i="34"/>
  <c r="E8" i="34"/>
  <c r="F67" i="33"/>
  <c r="D24" i="34" s="1"/>
  <c r="F35" i="33"/>
  <c r="F11" i="33"/>
  <c r="B36" i="33"/>
  <c r="F36" i="33" s="1"/>
  <c r="F12" i="33"/>
  <c r="A4" i="33"/>
  <c r="F68" i="32"/>
  <c r="C30" i="25"/>
  <c r="B30" i="25"/>
  <c r="F26" i="25"/>
  <c r="C31" i="25" s="1"/>
  <c r="C40" i="34" s="1"/>
  <c r="E40" i="34" s="1"/>
  <c r="F25" i="25"/>
  <c r="C33" i="25" s="1"/>
  <c r="C42" i="34" s="1"/>
  <c r="E42" i="34" s="1"/>
  <c r="F24" i="25"/>
  <c r="C32" i="25" s="1"/>
  <c r="F9" i="25"/>
  <c r="F8" i="25"/>
  <c r="C17" i="15"/>
  <c r="C18" i="15" s="1"/>
  <c r="C32" i="16"/>
  <c r="C43" i="16" s="1"/>
  <c r="C14" i="16"/>
  <c r="C12" i="15" s="1"/>
  <c r="C13" i="15" s="1"/>
  <c r="F12" i="32"/>
  <c r="A5" i="32"/>
  <c r="G18" i="15"/>
  <c r="G17" i="15"/>
  <c r="D40" i="16"/>
  <c r="A5" i="16"/>
  <c r="A4" i="15" s="1"/>
  <c r="A4" i="16"/>
  <c r="A3" i="15" s="1"/>
  <c r="A3" i="33" s="1"/>
  <c r="C60" i="16"/>
  <c r="C59" i="16"/>
  <c r="E43" i="16"/>
  <c r="D43" i="16"/>
  <c r="E40" i="16"/>
  <c r="G36" i="16"/>
  <c r="E38" i="16" s="1"/>
  <c r="G35" i="16"/>
  <c r="D38" i="16" s="1"/>
  <c r="G32" i="16"/>
  <c r="E25" i="16"/>
  <c r="D25" i="16"/>
  <c r="E22" i="16"/>
  <c r="D22" i="16"/>
  <c r="E18" i="16"/>
  <c r="C18" i="16"/>
  <c r="G17" i="16"/>
  <c r="D20" i="16" s="1"/>
  <c r="G14" i="16"/>
  <c r="G13" i="15"/>
  <c r="G12" i="15"/>
  <c r="F13" i="3"/>
  <c r="F12" i="3"/>
  <c r="C13" i="25"/>
  <c r="C28" i="34" s="1"/>
  <c r="C39" i="34" s="1"/>
  <c r="B13" i="25"/>
  <c r="B28" i="34" s="1"/>
  <c r="B39" i="34" s="1"/>
  <c r="B37" i="33" l="1"/>
  <c r="F37" i="33" s="1"/>
  <c r="G25" i="15"/>
  <c r="H25" i="15" s="1"/>
  <c r="F14" i="3"/>
  <c r="F15" i="3" s="1"/>
  <c r="H17" i="15"/>
  <c r="H18" i="15"/>
  <c r="C38" i="16"/>
  <c r="C22" i="16"/>
  <c r="H22" i="16" s="1"/>
  <c r="H14" i="16"/>
  <c r="H13" i="15"/>
  <c r="C25" i="16"/>
  <c r="C30" i="34"/>
  <c r="E30" i="34" s="1"/>
  <c r="C32" i="34"/>
  <c r="E32" i="34" s="1"/>
  <c r="E32" i="25"/>
  <c r="C41" i="34"/>
  <c r="E41" i="34" s="1"/>
  <c r="E43" i="34" s="1"/>
  <c r="E19" i="13"/>
  <c r="E17" i="13"/>
  <c r="F41" i="32"/>
  <c r="F14" i="32"/>
  <c r="F13" i="32"/>
  <c r="E31" i="25"/>
  <c r="C14" i="25"/>
  <c r="C16" i="25"/>
  <c r="E33" i="25"/>
  <c r="D23" i="31"/>
  <c r="C20" i="16"/>
  <c r="C40" i="16"/>
  <c r="H32" i="16"/>
  <c r="F19" i="3"/>
  <c r="D5" i="34" s="1"/>
  <c r="A4" i="32"/>
  <c r="H12" i="15"/>
  <c r="G25" i="16"/>
  <c r="H27" i="16" s="1"/>
  <c r="G18" i="16"/>
  <c r="E20" i="16" s="1"/>
  <c r="F20" i="16" s="1"/>
  <c r="G43" i="16"/>
  <c r="H45" i="16" s="1"/>
  <c r="H40" i="16"/>
  <c r="F38" i="16"/>
  <c r="F52" i="32" l="1"/>
  <c r="B38" i="33"/>
  <c r="F38" i="33" s="1"/>
  <c r="D7" i="34"/>
  <c r="H38" i="16"/>
  <c r="H44" i="16" s="1"/>
  <c r="H20" i="16"/>
  <c r="E14" i="25"/>
  <c r="C29" i="34"/>
  <c r="E29" i="34" s="1"/>
  <c r="E16" i="25"/>
  <c r="C31" i="34"/>
  <c r="E31" i="34" s="1"/>
  <c r="E34" i="25"/>
  <c r="F42" i="32"/>
  <c r="F15" i="32"/>
  <c r="G60" i="16"/>
  <c r="D9" i="34" s="1"/>
  <c r="H26" i="16"/>
  <c r="F53" i="32" l="1"/>
  <c r="B39" i="33"/>
  <c r="F39" i="33" s="1"/>
  <c r="F16" i="33"/>
  <c r="E33" i="34"/>
  <c r="E18" i="25"/>
  <c r="F43" i="32"/>
  <c r="F16" i="32"/>
  <c r="G59" i="16"/>
  <c r="F54" i="32" l="1"/>
  <c r="F55" i="32"/>
  <c r="B40" i="33"/>
  <c r="F40" i="33" s="1"/>
  <c r="B17" i="33"/>
  <c r="F17" i="33" s="1"/>
  <c r="F20" i="3"/>
  <c r="F21" i="3" s="1"/>
  <c r="D6" i="34" s="1"/>
  <c r="D8" i="34"/>
  <c r="F44" i="32"/>
  <c r="F17" i="32"/>
  <c r="B41" i="33" l="1"/>
  <c r="F41" i="33" s="1"/>
  <c r="B18" i="33"/>
  <c r="F18" i="33" s="1"/>
  <c r="B42" i="33"/>
  <c r="F42" i="33" s="1"/>
  <c r="F45" i="32"/>
  <c r="F18" i="32"/>
  <c r="B19" i="33" l="1"/>
  <c r="F19" i="33" s="1"/>
  <c r="B43" i="33"/>
  <c r="F43" i="33" s="1"/>
  <c r="F46" i="32"/>
  <c r="F47" i="32"/>
  <c r="F19" i="32"/>
  <c r="B20" i="33" l="1"/>
  <c r="F20" i="33" s="1"/>
  <c r="F20" i="32"/>
  <c r="B21" i="33" l="1"/>
  <c r="F21" i="33" s="1"/>
  <c r="F45" i="33"/>
  <c r="F21" i="32"/>
  <c r="B22" i="33" l="1"/>
  <c r="F22" i="33" s="1"/>
  <c r="B23" i="33"/>
  <c r="F23" i="33" s="1"/>
  <c r="B46" i="33"/>
  <c r="F22" i="32"/>
  <c r="B24" i="33" l="1"/>
  <c r="F24" i="33" s="1"/>
  <c r="F23" i="32"/>
  <c r="B25" i="33" l="1"/>
  <c r="F25" i="33" s="1"/>
  <c r="F24" i="32"/>
  <c r="B26" i="33" l="1"/>
  <c r="F26" i="33" s="1"/>
  <c r="F25" i="32"/>
  <c r="B27" i="33" l="1"/>
  <c r="F27" i="33" s="1"/>
  <c r="F26" i="32"/>
  <c r="B28" i="33" l="1"/>
  <c r="F28" i="33" s="1"/>
  <c r="F27" i="32"/>
  <c r="F36" i="32"/>
  <c r="B29" i="33" l="1"/>
  <c r="F29" i="33" s="1"/>
  <c r="F28" i="32"/>
  <c r="F37" i="32"/>
  <c r="B30" i="33" l="1"/>
  <c r="F30" i="33" s="1"/>
  <c r="F29" i="32"/>
  <c r="F38" i="32"/>
  <c r="B31" i="33" l="1"/>
  <c r="F31" i="33" s="1"/>
  <c r="F30" i="32"/>
  <c r="F39" i="32"/>
  <c r="F40" i="32"/>
  <c r="B32" i="33" l="1"/>
  <c r="F32" i="33" s="1"/>
  <c r="F31" i="32"/>
  <c r="B33" i="33" l="1"/>
  <c r="F33" i="33" s="1"/>
  <c r="F32" i="32"/>
  <c r="B34" i="33" l="1"/>
  <c r="F34" i="33" s="1"/>
  <c r="F33" i="32"/>
  <c r="F35" i="32" l="1"/>
  <c r="F34" i="32"/>
  <c r="D23" i="34" l="1"/>
  <c r="F72" i="32"/>
  <c r="D22" i="34" s="1"/>
</calcChain>
</file>

<file path=xl/sharedStrings.xml><?xml version="1.0" encoding="utf-8"?>
<sst xmlns="http://schemas.openxmlformats.org/spreadsheetml/2006/main" count="357" uniqueCount="135">
  <si>
    <t>TOTAL</t>
  </si>
  <si>
    <t>QUANTIDADE</t>
  </si>
  <si>
    <t>SAPATAS</t>
  </si>
  <si>
    <t>BASE</t>
  </si>
  <si>
    <t>FUSTE</t>
  </si>
  <si>
    <t>CONCRETO MAGRO</t>
  </si>
  <si>
    <t>MEMÓRIA DE CÁLCULO DA ESTRUTURA</t>
  </si>
  <si>
    <t>COMPRIMENTO (M)</t>
  </si>
  <si>
    <t>SERVIÇO</t>
  </si>
  <si>
    <t>BASE (M)</t>
  </si>
  <si>
    <t>ALTURA (M)</t>
  </si>
  <si>
    <t>VOLUME (M³)</t>
  </si>
  <si>
    <t>VOLUME TOTAL (M³) DA ESCAVAÇÃO</t>
  </si>
  <si>
    <t xml:space="preserve">VOLUME TOTAL (M³) DE CONCRETO DA INFRAESTRUTURA </t>
  </si>
  <si>
    <t>VOLUME TOTAL (M³) DE REATERRO</t>
  </si>
  <si>
    <t>PERÍMETRO (M)</t>
  </si>
  <si>
    <t>ÁREA (M²)</t>
  </si>
  <si>
    <t>LARGURA (M)</t>
  </si>
  <si>
    <t>FORMA DA INFRAESTRUTURA</t>
  </si>
  <si>
    <t>REATERRO DA INFRAESTUTURA</t>
  </si>
  <si>
    <t>CONCRETO DA INFRAESTRUTURA</t>
  </si>
  <si>
    <t>ALTURA H1 (M)</t>
  </si>
  <si>
    <t>TRONCO DA PIRÂMIDE</t>
  </si>
  <si>
    <t>ÁREA DA BASE MAIOR (SAPATA)</t>
  </si>
  <si>
    <t>ÁREA DA BASE MENOR (PILAR)</t>
  </si>
  <si>
    <t>VOLUME POR SAPATA (M³)</t>
  </si>
  <si>
    <t>ALTURA H2 (M)</t>
  </si>
  <si>
    <t>VOLUME TOTAL (M³)</t>
  </si>
  <si>
    <t>ALTURA H3 (M)</t>
  </si>
  <si>
    <t>VOLUME TOTAL (M³) DE CONCRETO (FCK= 25MPA)</t>
  </si>
  <si>
    <t>VOLUME TOTAL (M³) DE CONCRETO MAGRO</t>
  </si>
  <si>
    <t>ALTURA H4 (M)</t>
  </si>
  <si>
    <t>ELEMENTO</t>
  </si>
  <si>
    <t>CONCRETO SUPER-ESTRUTURA</t>
  </si>
  <si>
    <t>VOLUME(M3)</t>
  </si>
  <si>
    <t>QUADRO DE FERRO</t>
  </si>
  <si>
    <t>N</t>
  </si>
  <si>
    <t>COMPRIMENTO(m)</t>
  </si>
  <si>
    <t>COMP TOTAL(m)</t>
  </si>
  <si>
    <t>N1</t>
  </si>
  <si>
    <t>N2</t>
  </si>
  <si>
    <t>N3</t>
  </si>
  <si>
    <t>N4</t>
  </si>
  <si>
    <t>N5</t>
  </si>
  <si>
    <t>N6</t>
  </si>
  <si>
    <t>RESUMO</t>
  </si>
  <si>
    <t>PESO(kg)</t>
  </si>
  <si>
    <t>PESO TOTAL(Kg)</t>
  </si>
  <si>
    <t>M3</t>
  </si>
  <si>
    <t>ÁREA  (M²) DE FORMA</t>
  </si>
  <si>
    <t>BALDRAMES</t>
  </si>
  <si>
    <t>COMPRIMENTO</t>
  </si>
  <si>
    <t>BALDRAME 15X40</t>
  </si>
  <si>
    <t>ESPESSURA LASTRO(M)</t>
  </si>
  <si>
    <t>ÁREA(M2)</t>
  </si>
  <si>
    <t>15X40</t>
  </si>
  <si>
    <t>m</t>
  </si>
  <si>
    <t>DIAMETRO(mm)</t>
  </si>
  <si>
    <t>6.3</t>
  </si>
  <si>
    <t>SAPATA 100X 150</t>
  </si>
  <si>
    <t>SAPATA 150X150</t>
  </si>
  <si>
    <t>SAPATAS E BALDRAMES</t>
  </si>
  <si>
    <t>SAPATA 100X150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</si>
  <si>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</si>
  <si>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</si>
  <si>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</si>
  <si>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</si>
  <si>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</si>
  <si>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</si>
  <si>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</si>
  <si>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</si>
  <si>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</si>
  <si>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</si>
  <si>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</si>
  <si>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</si>
  <si>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</si>
  <si>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</si>
  <si>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</si>
  <si>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</si>
  <si>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</si>
  <si>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</si>
  <si>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</si>
  <si>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</si>
  <si>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</si>
  <si>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</si>
  <si>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</si>
  <si>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</si>
  <si>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</si>
  <si>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</si>
  <si>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</si>
  <si>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</si>
  <si>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</si>
  <si>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</si>
  <si>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</si>
  <si>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</si>
  <si>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</si>
  <si>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</si>
  <si>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</si>
  <si>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</si>
  <si>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PILARES</t>
  </si>
  <si>
    <t>baldrames</t>
  </si>
  <si>
    <t>12.5</t>
  </si>
  <si>
    <t>CINTAMENTO</t>
  </si>
  <si>
    <t>CINTAMENTO-PAREDES</t>
  </si>
  <si>
    <t>CINTAS</t>
  </si>
  <si>
    <t>TOTAL DE CONCRETO</t>
  </si>
  <si>
    <t>FORMA SUPER-ESTRUTURA</t>
  </si>
  <si>
    <t>TOTAL DE FORMA</t>
  </si>
  <si>
    <t>ESCAVAÇÃO</t>
  </si>
  <si>
    <t>REATERRO MANUAL</t>
  </si>
  <si>
    <t>m3</t>
  </si>
  <si>
    <t>INFRA-ESTRUTURA</t>
  </si>
  <si>
    <t xml:space="preserve">FORMA </t>
  </si>
  <si>
    <t>m2</t>
  </si>
  <si>
    <t>CONCRETO</t>
  </si>
  <si>
    <t>SUPER-ESTRUTURA</t>
  </si>
  <si>
    <t>FORMA PILARES</t>
  </si>
  <si>
    <t>FORMA VIGAS-CINTAS</t>
  </si>
  <si>
    <t>LAJE</t>
  </si>
  <si>
    <t>M2</t>
  </si>
  <si>
    <t>N7</t>
  </si>
  <si>
    <t>N8</t>
  </si>
  <si>
    <t>Sapatas e baldrames</t>
  </si>
  <si>
    <t>N9</t>
  </si>
  <si>
    <t>MERCADO DO MOCAMBO</t>
  </si>
  <si>
    <t>MUNICIPIO DE ANDARAI-BAHIA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</si>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</sst>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43" fontId="4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</cellStyleXfs>
  <cellXfs count="117">
    <xf numFmtId="0" fontId="0" fillId="0" borderId="0" xfId="0"/>
    <xf numFmtId="0" fontId="0" fillId="0" borderId="13" xfId="0" applyBorder="1"/>
    <xf numFmtId="0" fontId="3" fillId="0" borderId="0" xfId="3" applyAlignment="1">
      <alignment vertical="center"/>
    </xf>
    <xf numFmtId="0" fontId="0" fillId="0" borderId="12" xfId="0" applyBorder="1"/>
    <xf numFmtId="0" fontId="0" fillId="0" borderId="1" xfId="0" applyBorder="1"/>
    <xf numFmtId="0" fontId="0" fillId="0" borderId="2" xfId="0" applyBorder="1"/>
    <xf numFmtId="2" fontId="3" fillId="2" borderId="3" xfId="3" applyNumberFormat="1" applyFill="1" applyBorder="1" applyAlignment="1">
      <alignment horizontal="center" vertical="center"/>
    </xf>
    <xf numFmtId="2" fontId="3" fillId="2" borderId="5" xfId="3" applyNumberFormat="1" applyFill="1" applyBorder="1" applyAlignment="1">
      <alignment horizontal="center" vertical="center"/>
    </xf>
    <xf numFmtId="2" fontId="6" fillId="2" borderId="4" xfId="3" applyNumberFormat="1" applyFont="1" applyFill="1" applyBorder="1" applyAlignment="1">
      <alignment horizontal="center" vertical="center"/>
    </xf>
    <xf numFmtId="2" fontId="3" fillId="2" borderId="3" xfId="4" applyNumberFormat="1" applyFont="1" applyFill="1" applyBorder="1" applyAlignment="1">
      <alignment horizontal="center" vertical="center"/>
    </xf>
    <xf numFmtId="2" fontId="2" fillId="3" borderId="5" xfId="3" applyNumberFormat="1" applyFont="1" applyFill="1" applyBorder="1" applyAlignment="1">
      <alignment horizontal="center" vertical="center"/>
    </xf>
    <xf numFmtId="1" fontId="3" fillId="2" borderId="3" xfId="3" applyNumberFormat="1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2" fontId="5" fillId="4" borderId="3" xfId="4" applyNumberFormat="1" applyFont="1" applyFill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6" fillId="3" borderId="8" xfId="3" applyNumberFormat="1" applyFont="1" applyFill="1" applyBorder="1" applyAlignment="1">
      <alignment horizontal="center" vertical="center"/>
    </xf>
    <xf numFmtId="2" fontId="6" fillId="3" borderId="5" xfId="3" applyNumberFormat="1" applyFont="1" applyFill="1" applyBorder="1" applyAlignment="1">
      <alignment horizontal="center" vertical="center"/>
    </xf>
    <xf numFmtId="2" fontId="8" fillId="2" borderId="5" xfId="3" applyNumberFormat="1" applyFont="1" applyFill="1" applyBorder="1" applyAlignment="1">
      <alignment horizontal="center" vertical="center"/>
    </xf>
    <xf numFmtId="2" fontId="5" fillId="4" borderId="3" xfId="3" applyNumberFormat="1" applyFont="1" applyFill="1" applyBorder="1" applyAlignment="1">
      <alignment horizontal="center" vertical="center"/>
    </xf>
    <xf numFmtId="2" fontId="5" fillId="4" borderId="5" xfId="4" applyNumberFormat="1" applyFont="1" applyFill="1" applyBorder="1" applyAlignment="1">
      <alignment horizontal="center" vertical="center"/>
    </xf>
    <xf numFmtId="2" fontId="5" fillId="4" borderId="3" xfId="4" applyNumberFormat="1" applyFont="1" applyFill="1" applyBorder="1" applyAlignment="1">
      <alignment horizontal="center" vertical="center"/>
    </xf>
    <xf numFmtId="2" fontId="6" fillId="5" borderId="3" xfId="3" applyNumberFormat="1" applyFont="1" applyFill="1" applyBorder="1" applyAlignment="1">
      <alignment horizontal="center" vertical="center"/>
    </xf>
    <xf numFmtId="2" fontId="6" fillId="2" borderId="3" xfId="3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2" fontId="0" fillId="0" borderId="3" xfId="0" applyNumberFormat="1" applyBorder="1"/>
    <xf numFmtId="2" fontId="0" fillId="0" borderId="3" xfId="0" applyNumberFormat="1" applyBorder="1" applyAlignment="1">
      <alignment horizontal="center"/>
    </xf>
    <xf numFmtId="0" fontId="9" fillId="0" borderId="0" xfId="0" applyFont="1"/>
    <xf numFmtId="2" fontId="0" fillId="0" borderId="0" xfId="0" applyNumberFormat="1"/>
    <xf numFmtId="2" fontId="11" fillId="0" borderId="10" xfId="0" applyNumberFormat="1" applyFont="1" applyBorder="1"/>
    <xf numFmtId="0" fontId="11" fillId="0" borderId="11" xfId="0" applyFont="1" applyBorder="1"/>
    <xf numFmtId="2" fontId="11" fillId="0" borderId="11" xfId="0" applyNumberFormat="1" applyFont="1" applyBorder="1"/>
    <xf numFmtId="2" fontId="11" fillId="0" borderId="9" xfId="0" applyNumberFormat="1" applyFont="1" applyBorder="1"/>
    <xf numFmtId="0" fontId="11" fillId="0" borderId="0" xfId="0" applyFont="1"/>
    <xf numFmtId="2" fontId="11" fillId="0" borderId="0" xfId="0" applyNumberFormat="1" applyFont="1"/>
    <xf numFmtId="0" fontId="0" fillId="0" borderId="22" xfId="0" applyBorder="1"/>
    <xf numFmtId="2" fontId="2" fillId="6" borderId="5" xfId="3" applyNumberFormat="1" applyFont="1" applyFill="1" applyBorder="1" applyAlignment="1">
      <alignment horizontal="center" vertical="center"/>
    </xf>
    <xf numFmtId="2" fontId="1" fillId="2" borderId="3" xfId="3" applyNumberFormat="1" applyFont="1" applyFill="1" applyBorder="1" applyAlignment="1">
      <alignment horizontal="center" vertical="center"/>
    </xf>
    <xf numFmtId="0" fontId="9" fillId="0" borderId="3" xfId="0" applyFont="1" applyBorder="1"/>
    <xf numFmtId="0" fontId="0" fillId="6" borderId="0" xfId="0" applyFill="1"/>
    <xf numFmtId="2" fontId="12" fillId="0" borderId="3" xfId="0" applyNumberFormat="1" applyFont="1" applyBorder="1" applyAlignment="1">
      <alignment horizontal="center"/>
    </xf>
    <xf numFmtId="0" fontId="0" fillId="7" borderId="3" xfId="0" applyFill="1" applyBorder="1" applyAlignment="1">
      <alignment horizontal="center"/>
    </xf>
    <xf numFmtId="2" fontId="6" fillId="2" borderId="23" xfId="3" applyNumberFormat="1" applyFont="1" applyFill="1" applyBorder="1" applyAlignment="1">
      <alignment horizontal="center" vertical="center"/>
    </xf>
    <xf numFmtId="2" fontId="6" fillId="2" borderId="24" xfId="3" applyNumberFormat="1" applyFont="1" applyFill="1" applyBorder="1" applyAlignment="1">
      <alignment horizontal="center" vertical="center"/>
    </xf>
    <xf numFmtId="1" fontId="3" fillId="2" borderId="24" xfId="3" applyNumberFormat="1" applyFill="1" applyBorder="1" applyAlignment="1">
      <alignment horizontal="center" vertical="center"/>
    </xf>
    <xf numFmtId="2" fontId="3" fillId="2" borderId="24" xfId="3" applyNumberFormat="1" applyFill="1" applyBorder="1" applyAlignment="1">
      <alignment horizontal="center" vertical="center"/>
    </xf>
    <xf numFmtId="2" fontId="3" fillId="2" borderId="24" xfId="4" applyNumberFormat="1" applyFont="1" applyFill="1" applyBorder="1" applyAlignment="1">
      <alignment horizontal="center" vertical="center"/>
    </xf>
    <xf numFmtId="2" fontId="3" fillId="2" borderId="25" xfId="3" applyNumberFormat="1" applyFill="1" applyBorder="1" applyAlignment="1">
      <alignment horizontal="center" vertical="center"/>
    </xf>
    <xf numFmtId="1" fontId="3" fillId="6" borderId="3" xfId="3" applyNumberFormat="1" applyFill="1" applyBorder="1" applyAlignment="1">
      <alignment horizontal="center" vertical="center"/>
    </xf>
    <xf numFmtId="2" fontId="3" fillId="6" borderId="3" xfId="4" applyNumberFormat="1" applyFont="1" applyFill="1" applyBorder="1" applyAlignment="1">
      <alignment horizontal="center" vertical="center"/>
    </xf>
    <xf numFmtId="2" fontId="6" fillId="7" borderId="4" xfId="3" applyNumberFormat="1" applyFont="1" applyFill="1" applyBorder="1" applyAlignment="1">
      <alignment horizontal="center" vertical="center"/>
    </xf>
    <xf numFmtId="1" fontId="3" fillId="7" borderId="3" xfId="3" applyNumberFormat="1" applyFill="1" applyBorder="1" applyAlignment="1">
      <alignment horizontal="center" vertical="center"/>
    </xf>
    <xf numFmtId="2" fontId="3" fillId="7" borderId="3" xfId="3" applyNumberFormat="1" applyFill="1" applyBorder="1" applyAlignment="1">
      <alignment horizontal="center" vertical="center"/>
    </xf>
    <xf numFmtId="2" fontId="3" fillId="7" borderId="3" xfId="4" applyNumberFormat="1" applyFont="1" applyFill="1" applyBorder="1" applyAlignment="1">
      <alignment horizontal="center" vertical="center"/>
    </xf>
    <xf numFmtId="2" fontId="3" fillId="7" borderId="5" xfId="3" applyNumberFormat="1" applyFill="1" applyBorder="1" applyAlignment="1">
      <alignment horizontal="center" vertical="center"/>
    </xf>
    <xf numFmtId="2" fontId="13" fillId="6" borderId="3" xfId="3" applyNumberFormat="1" applyFont="1" applyFill="1" applyBorder="1" applyAlignment="1">
      <alignment horizontal="center" vertical="center"/>
    </xf>
    <xf numFmtId="1" fontId="13" fillId="6" borderId="3" xfId="3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2" fontId="14" fillId="6" borderId="3" xfId="0" applyNumberFormat="1" applyFont="1" applyFill="1" applyBorder="1"/>
    <xf numFmtId="2" fontId="9" fillId="0" borderId="0" xfId="0" applyNumberFormat="1" applyFont="1"/>
    <xf numFmtId="0" fontId="15" fillId="0" borderId="0" xfId="0" applyFont="1"/>
    <xf numFmtId="0" fontId="9" fillId="0" borderId="0" xfId="0" applyFont="1" applyAlignment="1">
      <alignment horizontal="center"/>
    </xf>
    <xf numFmtId="0" fontId="7" fillId="0" borderId="16" xfId="3" applyFont="1" applyBorder="1" applyAlignment="1">
      <alignment horizontal="center" vertical="center"/>
    </xf>
    <xf numFmtId="0" fontId="7" fillId="0" borderId="17" xfId="3" applyFont="1" applyBorder="1" applyAlignment="1">
      <alignment horizontal="center" vertical="center"/>
    </xf>
    <xf numFmtId="0" fontId="7" fillId="0" borderId="20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/>
    </xf>
    <xf numFmtId="43" fontId="5" fillId="0" borderId="4" xfId="2" applyFont="1" applyBorder="1" applyAlignment="1">
      <alignment horizontal="left" vertical="center"/>
    </xf>
    <xf numFmtId="43" fontId="5" fillId="0" borderId="3" xfId="2" applyFont="1" applyBorder="1" applyAlignment="1">
      <alignment horizontal="left" vertical="center"/>
    </xf>
    <xf numFmtId="43" fontId="5" fillId="0" borderId="5" xfId="2" applyFont="1" applyBorder="1" applyAlignment="1">
      <alignment horizontal="left" vertical="center"/>
    </xf>
    <xf numFmtId="43" fontId="5" fillId="0" borderId="18" xfId="2" applyFont="1" applyBorder="1" applyAlignment="1">
      <alignment horizontal="center" vertical="center"/>
    </xf>
    <xf numFmtId="43" fontId="5" fillId="0" borderId="15" xfId="2" applyFont="1" applyBorder="1" applyAlignment="1">
      <alignment horizontal="center" vertical="center"/>
    </xf>
    <xf numFmtId="43" fontId="5" fillId="0" borderId="19" xfId="2" applyFont="1" applyBorder="1" applyAlignment="1">
      <alignment horizontal="center" vertical="center"/>
    </xf>
    <xf numFmtId="2" fontId="5" fillId="3" borderId="4" xfId="2" applyNumberFormat="1" applyFont="1" applyFill="1" applyBorder="1" applyAlignment="1">
      <alignment horizontal="center" vertical="center"/>
    </xf>
    <xf numFmtId="2" fontId="5" fillId="3" borderId="3" xfId="2" applyNumberFormat="1" applyFont="1" applyFill="1" applyBorder="1" applyAlignment="1">
      <alignment horizontal="center" vertical="center"/>
    </xf>
    <xf numFmtId="2" fontId="5" fillId="3" borderId="5" xfId="2" applyNumberFormat="1" applyFont="1" applyFill="1" applyBorder="1" applyAlignment="1">
      <alignment horizontal="center" vertical="center"/>
    </xf>
    <xf numFmtId="2" fontId="5" fillId="4" borderId="4" xfId="3" applyNumberFormat="1" applyFont="1" applyFill="1" applyBorder="1" applyAlignment="1">
      <alignment horizontal="center" vertical="center"/>
    </xf>
    <xf numFmtId="2" fontId="5" fillId="4" borderId="3" xfId="3" applyNumberFormat="1" applyFont="1" applyFill="1" applyBorder="1" applyAlignment="1">
      <alignment horizontal="center" vertical="center"/>
    </xf>
    <xf numFmtId="2" fontId="5" fillId="4" borderId="5" xfId="4" applyNumberFormat="1" applyFont="1" applyFill="1" applyBorder="1" applyAlignment="1">
      <alignment horizontal="center" vertical="center"/>
    </xf>
    <xf numFmtId="2" fontId="5" fillId="4" borderId="3" xfId="4" applyNumberFormat="1" applyFont="1" applyFill="1" applyBorder="1" applyAlignment="1">
      <alignment horizontal="center" vertical="center"/>
    </xf>
    <xf numFmtId="2" fontId="5" fillId="2" borderId="4" xfId="3" applyNumberFormat="1" applyFont="1" applyFill="1" applyBorder="1" applyAlignment="1">
      <alignment horizontal="center" vertical="center"/>
    </xf>
    <xf numFmtId="2" fontId="5" fillId="2" borderId="3" xfId="3" applyNumberFormat="1" applyFont="1" applyFill="1" applyBorder="1" applyAlignment="1">
      <alignment horizontal="center" vertical="center"/>
    </xf>
    <xf numFmtId="2" fontId="5" fillId="3" borderId="6" xfId="3" applyNumberFormat="1" applyFont="1" applyFill="1" applyBorder="1" applyAlignment="1">
      <alignment horizontal="center" vertical="center"/>
    </xf>
    <xf numFmtId="2" fontId="5" fillId="3" borderId="7" xfId="3" applyNumberFormat="1" applyFont="1" applyFill="1" applyBorder="1" applyAlignment="1">
      <alignment horizontal="center" vertical="center"/>
    </xf>
    <xf numFmtId="2" fontId="5" fillId="3" borderId="4" xfId="3" applyNumberFormat="1" applyFont="1" applyFill="1" applyBorder="1" applyAlignment="1">
      <alignment horizontal="center" vertical="center"/>
    </xf>
    <xf numFmtId="2" fontId="5" fillId="3" borderId="3" xfId="3" applyNumberFormat="1" applyFont="1" applyFill="1" applyBorder="1" applyAlignment="1">
      <alignment horizontal="center" vertical="center"/>
    </xf>
    <xf numFmtId="2" fontId="7" fillId="3" borderId="4" xfId="2" applyNumberFormat="1" applyFont="1" applyFill="1" applyBorder="1" applyAlignment="1">
      <alignment horizontal="center" vertical="center"/>
    </xf>
    <xf numFmtId="2" fontId="7" fillId="3" borderId="3" xfId="2" applyNumberFormat="1" applyFont="1" applyFill="1" applyBorder="1" applyAlignment="1">
      <alignment horizontal="center" vertical="center"/>
    </xf>
    <xf numFmtId="2" fontId="7" fillId="3" borderId="5" xfId="2" applyNumberFormat="1" applyFont="1" applyFill="1" applyBorder="1" applyAlignment="1">
      <alignment horizontal="center" vertical="center"/>
    </xf>
    <xf numFmtId="2" fontId="5" fillId="0" borderId="4" xfId="3" applyNumberFormat="1" applyFont="1" applyBorder="1" applyAlignment="1">
      <alignment horizontal="center" vertical="center"/>
    </xf>
    <xf numFmtId="2" fontId="5" fillId="0" borderId="3" xfId="3" applyNumberFormat="1" applyFont="1" applyBorder="1" applyAlignment="1">
      <alignment horizontal="center" vertical="center"/>
    </xf>
    <xf numFmtId="2" fontId="5" fillId="0" borderId="5" xfId="3" applyNumberFormat="1" applyFont="1" applyBorder="1" applyAlignment="1">
      <alignment horizontal="center" vertical="center"/>
    </xf>
    <xf numFmtId="2" fontId="3" fillId="2" borderId="3" xfId="3" applyNumberFormat="1" applyFill="1" applyBorder="1" applyAlignment="1">
      <alignment horizontal="center" vertical="center"/>
    </xf>
    <xf numFmtId="0" fontId="7" fillId="0" borderId="21" xfId="3" applyFont="1" applyBorder="1" applyAlignment="1">
      <alignment horizontal="center" vertical="center"/>
    </xf>
    <xf numFmtId="2" fontId="3" fillId="7" borderId="3" xfId="3" applyNumberFormat="1" applyFill="1" applyBorder="1" applyAlignment="1">
      <alignment horizontal="center" vertical="center"/>
    </xf>
    <xf numFmtId="43" fontId="5" fillId="0" borderId="21" xfId="2" applyFont="1" applyBorder="1" applyAlignment="1">
      <alignment horizontal="left" vertical="center"/>
    </xf>
    <xf numFmtId="2" fontId="6" fillId="2" borderId="4" xfId="3" applyNumberFormat="1" applyFont="1" applyFill="1" applyBorder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43" fontId="5" fillId="0" borderId="14" xfId="2" applyFont="1" applyBorder="1" applyAlignment="1">
      <alignment horizontal="left" vertical="center"/>
    </xf>
    <xf numFmtId="2" fontId="2" fillId="3" borderId="3" xfId="4" applyNumberFormat="1" applyFont="1" applyFill="1" applyBorder="1" applyAlignment="1">
      <alignment horizontal="center" vertical="center"/>
    </xf>
    <xf numFmtId="2" fontId="2" fillId="3" borderId="5" xfId="4" applyNumberFormat="1" applyFont="1" applyFill="1" applyBorder="1" applyAlignment="1">
      <alignment horizontal="center" vertical="center"/>
    </xf>
    <xf numFmtId="2" fontId="6" fillId="5" borderId="3" xfId="3" applyNumberFormat="1" applyFont="1" applyFill="1" applyBorder="1" applyAlignment="1">
      <alignment horizontal="center" vertical="center"/>
    </xf>
    <xf numFmtId="2" fontId="3" fillId="2" borderId="3" xfId="4" applyNumberFormat="1" applyFont="1" applyFill="1" applyBorder="1" applyAlignment="1">
      <alignment horizontal="center" vertical="center"/>
    </xf>
    <xf numFmtId="2" fontId="3" fillId="2" borderId="5" xfId="4" applyNumberFormat="1" applyFont="1" applyFill="1" applyBorder="1" applyAlignment="1">
      <alignment horizontal="center" vertical="center"/>
    </xf>
    <xf numFmtId="43" fontId="7" fillId="3" borderId="4" xfId="2" applyFont="1" applyFill="1" applyBorder="1" applyAlignment="1">
      <alignment horizontal="center" vertical="center"/>
    </xf>
    <xf numFmtId="43" fontId="7" fillId="3" borderId="3" xfId="2" applyFont="1" applyFill="1" applyBorder="1" applyAlignment="1">
      <alignment horizontal="center" vertical="center"/>
    </xf>
    <xf numFmtId="43" fontId="7" fillId="3" borderId="5" xfId="2" applyFont="1" applyFill="1" applyBorder="1" applyAlignment="1">
      <alignment horizontal="center" vertical="center"/>
    </xf>
    <xf numFmtId="2" fontId="6" fillId="6" borderId="4" xfId="3" applyNumberFormat="1" applyFont="1" applyFill="1" applyBorder="1" applyAlignment="1">
      <alignment horizontal="center" vertical="center"/>
    </xf>
    <xf numFmtId="2" fontId="3" fillId="6" borderId="3" xfId="3" applyNumberFormat="1" applyFill="1" applyBorder="1" applyAlignment="1">
      <alignment horizontal="center" vertical="center"/>
    </xf>
    <xf numFmtId="2" fontId="3" fillId="6" borderId="3" xfId="3" applyNumberFormat="1" applyFill="1" applyBorder="1" applyAlignment="1">
      <alignment horizontal="center" vertical="center"/>
    </xf>
    <xf numFmtId="2" fontId="3" fillId="6" borderId="5" xfId="3" applyNumberFormat="1" applyFill="1" applyBorder="1" applyAlignment="1">
      <alignment horizontal="center" vertical="center"/>
    </xf>
    <xf numFmtId="2" fontId="6" fillId="8" borderId="4" xfId="3" applyNumberFormat="1" applyFont="1" applyFill="1" applyBorder="1" applyAlignment="1">
      <alignment horizontal="center" vertical="center"/>
    </xf>
    <xf numFmtId="2" fontId="3" fillId="8" borderId="3" xfId="3" applyNumberFormat="1" applyFill="1" applyBorder="1" applyAlignment="1">
      <alignment horizontal="center" vertical="center"/>
    </xf>
    <xf numFmtId="2" fontId="3" fillId="8" borderId="3" xfId="3" applyNumberFormat="1" applyFill="1" applyBorder="1" applyAlignment="1">
      <alignment horizontal="center" vertical="center"/>
    </xf>
    <xf numFmtId="2" fontId="3" fillId="8" borderId="5" xfId="3" applyNumberFormat="1" applyFill="1" applyBorder="1" applyAlignment="1">
      <alignment horizontal="center" vertical="center"/>
    </xf>
  </cellXfs>
  <cellStyles count="7">
    <cellStyle name="Normal" xfId="0" builtinId="0"/>
    <cellStyle name="Normal 2" xfId="5" xr:uid="{D3F10F30-89BD-4061-A226-2C7475786635}"/>
    <cellStyle name="Normal 2 2 2 2 2 2" xfId="6" xr:uid="{90086944-7C07-4E38-B614-80AC7A6F77FA}"/>
    <cellStyle name="Normal 2_ORÇ_URBANIZAÇÃO DA ORLA DE VERA CRUZ - MAR GRANDE22 2015" xfId="3" xr:uid="{51B3C380-F5BF-482D-B5FA-ACC703E33FF5}"/>
    <cellStyle name="Normal 3" xfId="1" xr:uid="{B536CC94-3C59-4BE2-80C3-D33B02AAB78D}"/>
    <cellStyle name="Vírgula" xfId="2" builtinId="3"/>
    <cellStyle name="Vírgula 2" xfId="4" xr:uid="{50BAF8A1-3D2D-491E-81B8-B33C24F72F67}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9</xdr:row>
      <xdr:rowOff>85725</xdr:rowOff>
    </xdr:from>
    <xdr:to>
      <xdr:col>4</xdr:col>
      <xdr:colOff>267327</xdr:colOff>
      <xdr:row>18</xdr:row>
      <xdr:rowOff>227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7D02A6E-9738-2BFA-458A-5427C8180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125" y="1943100"/>
          <a:ext cx="4496427" cy="16290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11</xdr:col>
      <xdr:colOff>67535</xdr:colOff>
      <xdr:row>27</xdr:row>
      <xdr:rowOff>19691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37A266C-0DDF-E2BC-34BE-5EB81225C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571500"/>
          <a:ext cx="6163535" cy="459169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19</xdr:col>
      <xdr:colOff>267333</xdr:colOff>
      <xdr:row>25</xdr:row>
      <xdr:rowOff>95822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BF750E-EC43-5F17-60DB-904B10CCD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762000"/>
          <a:ext cx="4534533" cy="40963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95250</xdr:colOff>
      <xdr:row>6</xdr:row>
      <xdr:rowOff>15874</xdr:rowOff>
    </xdr:from>
    <xdr:to>
      <xdr:col>19</xdr:col>
      <xdr:colOff>564013</xdr:colOff>
      <xdr:row>57</xdr:row>
      <xdr:rowOff>69871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37250" y="2073274"/>
          <a:ext cx="7174363" cy="102171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C0CCB-B803-401A-8F19-964D951B8B2E}">
  <dimension ref="B3:E46"/>
  <sheetViews>
    <sheetView topLeftCell="A22" workbookViewId="0">
      <selection activeCell="D47" sqref="D47"/>
    </sheetView>
  </sheetViews>
  <sheetFormatPr defaultRowHeight="15" x14ac:dyDescent="0.25"/>
  <cols>
    <col min="2" max="2" width="17.7109375" customWidth="1"/>
    <col min="3" max="3" width="25.28515625" customWidth="1"/>
    <col min="4" max="4" width="20.5703125" customWidth="1"/>
    <col min="5" max="5" width="19" customWidth="1"/>
  </cols>
  <sheetData>
    <row r="3" spans="2:5" ht="26.25" x14ac:dyDescent="0.4">
      <c r="B3" s="61" t="s">
        <v>111</v>
      </c>
    </row>
    <row r="4" spans="2:5" x14ac:dyDescent="0.25">
      <c r="D4" s="28" t="s">
        <v>1</v>
      </c>
    </row>
    <row r="5" spans="2:5" x14ac:dyDescent="0.25">
      <c r="B5" s="60" t="s">
        <v>108</v>
      </c>
      <c r="C5" s="28"/>
      <c r="D5" s="60">
        <f>'ESCAVAÇÃO E REATERRO'!F19</f>
        <v>150</v>
      </c>
      <c r="E5" s="28" t="s">
        <v>110</v>
      </c>
    </row>
    <row r="6" spans="2:5" x14ac:dyDescent="0.25">
      <c r="B6" s="28" t="s">
        <v>109</v>
      </c>
      <c r="C6" s="28"/>
      <c r="D6" s="60">
        <f>'ESCAVAÇÃO E REATERRO'!F21</f>
        <v>111.10512676183816</v>
      </c>
      <c r="E6" s="28" t="s">
        <v>110</v>
      </c>
    </row>
    <row r="7" spans="2:5" x14ac:dyDescent="0.25">
      <c r="B7" s="28" t="s">
        <v>112</v>
      </c>
      <c r="C7" s="28"/>
      <c r="D7" s="60">
        <f>'FORMA - INFRA'!H28</f>
        <v>349.95000000000005</v>
      </c>
      <c r="E7" s="28" t="s">
        <v>113</v>
      </c>
    </row>
    <row r="8" spans="2:5" x14ac:dyDescent="0.25">
      <c r="B8" s="28" t="s">
        <v>114</v>
      </c>
      <c r="C8" s="28"/>
      <c r="D8" s="60">
        <f>'CONCRETO DA FUNDAÇÃO'!G59</f>
        <v>38.894873238161836</v>
      </c>
      <c r="E8" s="28" t="str">
        <f>E5</f>
        <v>m3</v>
      </c>
    </row>
    <row r="9" spans="2:5" x14ac:dyDescent="0.25">
      <c r="B9" s="28" t="s">
        <v>5</v>
      </c>
      <c r="C9" s="28"/>
      <c r="D9" s="60">
        <f>'CONCRETO DA FUNDAÇÃO'!G60</f>
        <v>3.7500000000000009</v>
      </c>
      <c r="E9" s="28" t="str">
        <f>E8</f>
        <v>m3</v>
      </c>
    </row>
    <row r="10" spans="2:5" x14ac:dyDescent="0.25">
      <c r="B10" s="28"/>
      <c r="C10" s="28"/>
      <c r="D10" s="28"/>
      <c r="E10" s="28"/>
    </row>
    <row r="20" spans="2:5" ht="26.25" x14ac:dyDescent="0.4">
      <c r="B20" s="61" t="s">
        <v>115</v>
      </c>
    </row>
    <row r="21" spans="2:5" x14ac:dyDescent="0.25">
      <c r="D21" s="28" t="s">
        <v>1</v>
      </c>
    </row>
    <row r="22" spans="2:5" x14ac:dyDescent="0.25">
      <c r="B22" s="28" t="s">
        <v>114</v>
      </c>
      <c r="D22" s="29">
        <f>'CONCRETO -SUPER-ESTRUTURA'!F72</f>
        <v>16.664250000000003</v>
      </c>
      <c r="E22" t="str">
        <f>E5</f>
        <v>m3</v>
      </c>
    </row>
    <row r="23" spans="2:5" x14ac:dyDescent="0.25">
      <c r="B23" t="s">
        <v>116</v>
      </c>
      <c r="D23" s="29">
        <f>'FORMA SUPER ESTRUTURA'!F56</f>
        <v>165.91600000000011</v>
      </c>
      <c r="E23" t="str">
        <f>E7</f>
        <v>m2</v>
      </c>
    </row>
    <row r="24" spans="2:5" x14ac:dyDescent="0.25">
      <c r="B24" t="s">
        <v>117</v>
      </c>
      <c r="D24" s="29">
        <f>'FORMA SUPER ESTRUTURA'!F67</f>
        <v>187.00499999999997</v>
      </c>
      <c r="E24" t="str">
        <f>E23</f>
        <v>m2</v>
      </c>
    </row>
    <row r="26" spans="2:5" x14ac:dyDescent="0.25">
      <c r="B26" s="28" t="s">
        <v>45</v>
      </c>
    </row>
    <row r="27" spans="2:5" x14ac:dyDescent="0.25">
      <c r="B27" t="s">
        <v>99</v>
      </c>
    </row>
    <row r="28" spans="2:5" x14ac:dyDescent="0.25">
      <c r="B28" s="39" t="str">
        <f>'QUADRO DE FERRO  -ESTRUTUR'!B13</f>
        <v>DIAMETRO(mm)</v>
      </c>
      <c r="C28" s="39" t="str">
        <f>'QUADRO DE FERRO  -ESTRUTUR'!C13</f>
        <v>COMP TOTAL(m)</v>
      </c>
      <c r="D28" s="39" t="str">
        <f>'QUADRO DE FERRO  -ESTRUTUR'!D13</f>
        <v>PESO(kg)</v>
      </c>
      <c r="E28" s="39" t="str">
        <f>'QUADRO DE FERRO  -ESTRUTUR'!E13</f>
        <v>PESO TOTAL(Kg)</v>
      </c>
    </row>
    <row r="29" spans="2:5" x14ac:dyDescent="0.25">
      <c r="B29" s="25">
        <v>5</v>
      </c>
      <c r="C29" s="26">
        <f>'QUADRO DE FERRO  -ESTRUTUR'!C14</f>
        <v>1088.75</v>
      </c>
      <c r="D29" s="24">
        <v>0.16</v>
      </c>
      <c r="E29" s="27">
        <f>C29*D29</f>
        <v>174.20000000000002</v>
      </c>
    </row>
    <row r="30" spans="2:5" x14ac:dyDescent="0.25">
      <c r="B30" s="25" t="s">
        <v>58</v>
      </c>
      <c r="C30" s="26">
        <f>'QUADRO DE FERRO  -ESTRUTUR'!C15</f>
        <v>312</v>
      </c>
      <c r="D30" s="24">
        <v>0.25</v>
      </c>
      <c r="E30" s="27">
        <f t="shared" ref="E30:E32" si="0">C30*D30</f>
        <v>78</v>
      </c>
    </row>
    <row r="31" spans="2:5" x14ac:dyDescent="0.25">
      <c r="B31" s="25">
        <v>10</v>
      </c>
      <c r="C31" s="26">
        <f>'QUADRO DE FERRO  -ESTRUTUR'!C16</f>
        <v>638.82000000000005</v>
      </c>
      <c r="D31" s="24">
        <v>0.62</v>
      </c>
      <c r="E31" s="27">
        <f t="shared" si="0"/>
        <v>396.06840000000005</v>
      </c>
    </row>
    <row r="32" spans="2:5" x14ac:dyDescent="0.25">
      <c r="B32" s="25" t="s">
        <v>101</v>
      </c>
      <c r="C32" s="26">
        <f>'QUADRO DE FERRO  -ESTRUTUR'!C17</f>
        <v>560.4</v>
      </c>
      <c r="D32" s="26">
        <v>1</v>
      </c>
      <c r="E32" s="27">
        <f t="shared" si="0"/>
        <v>560.4</v>
      </c>
    </row>
    <row r="33" spans="2:5" ht="15.75" x14ac:dyDescent="0.25">
      <c r="B33" s="24" t="s">
        <v>47</v>
      </c>
      <c r="C33" s="26"/>
      <c r="D33" s="24"/>
      <c r="E33" s="41">
        <f>E29+E30+E31+E32</f>
        <v>1208.6684</v>
      </c>
    </row>
    <row r="37" spans="2:5" x14ac:dyDescent="0.25">
      <c r="B37" s="28" t="s">
        <v>45</v>
      </c>
    </row>
    <row r="38" spans="2:5" x14ac:dyDescent="0.25">
      <c r="B38" s="28" t="s">
        <v>104</v>
      </c>
    </row>
    <row r="39" spans="2:5" x14ac:dyDescent="0.25">
      <c r="B39" s="39" t="str">
        <f>B28</f>
        <v>DIAMETRO(mm)</v>
      </c>
      <c r="C39" s="39" t="str">
        <f t="shared" ref="C39:E39" si="1">C28</f>
        <v>COMP TOTAL(m)</v>
      </c>
      <c r="D39" s="39" t="str">
        <f t="shared" si="1"/>
        <v>PESO(kg)</v>
      </c>
      <c r="E39" s="39" t="str">
        <f t="shared" si="1"/>
        <v>PESO TOTAL(Kg)</v>
      </c>
    </row>
    <row r="40" spans="2:5" x14ac:dyDescent="0.25">
      <c r="B40" s="25">
        <v>5</v>
      </c>
      <c r="C40" s="26">
        <f>'QUADRO DE FERRO  -ESTRUTUR'!C31</f>
        <v>1780</v>
      </c>
      <c r="D40" s="24">
        <v>0.16</v>
      </c>
      <c r="E40" s="27">
        <f>C40*D40</f>
        <v>284.8</v>
      </c>
    </row>
    <row r="41" spans="2:5" x14ac:dyDescent="0.25">
      <c r="B41" s="25">
        <v>8</v>
      </c>
      <c r="C41" s="26">
        <f>'QUADRO DE FERRO  -ESTRUTUR'!C32</f>
        <v>1068</v>
      </c>
      <c r="D41" s="24">
        <v>0.39</v>
      </c>
      <c r="E41" s="27">
        <f t="shared" ref="E41:E42" si="2">C41*D41</f>
        <v>416.52000000000004</v>
      </c>
    </row>
    <row r="42" spans="2:5" x14ac:dyDescent="0.25">
      <c r="B42" s="25">
        <v>10</v>
      </c>
      <c r="C42" s="26">
        <f>'QUADRO DE FERRO  -ESTRUTUR'!C33</f>
        <v>801</v>
      </c>
      <c r="D42" s="24">
        <v>0.62</v>
      </c>
      <c r="E42" s="27">
        <f t="shared" si="2"/>
        <v>496.62</v>
      </c>
    </row>
    <row r="43" spans="2:5" ht="15.75" x14ac:dyDescent="0.25">
      <c r="B43" s="24" t="s">
        <v>47</v>
      </c>
      <c r="C43" s="26"/>
      <c r="D43" s="24"/>
      <c r="E43" s="41">
        <f>E40+E41+E42</f>
        <v>1197.94</v>
      </c>
    </row>
    <row r="45" spans="2:5" x14ac:dyDescent="0.25">
      <c r="D45" s="28" t="s">
        <v>1</v>
      </c>
    </row>
    <row r="46" spans="2:5" x14ac:dyDescent="0.25">
      <c r="B46" s="28" t="s">
        <v>118</v>
      </c>
      <c r="D46" s="62">
        <v>18.920000000000002</v>
      </c>
      <c r="E46" t="s">
        <v>119</v>
      </c>
    </row>
  </sheetData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5BD1E-8149-41E9-8593-777A3FF1AA59}">
  <dimension ref="A1"/>
  <sheetViews>
    <sheetView topLeftCell="A4" workbookViewId="0">
      <selection activeCell="W23" sqref="W23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901E0-8B50-42FF-8312-72ECE405CBAD}">
  <dimension ref="B1:F34"/>
  <sheetViews>
    <sheetView tabSelected="1" zoomScaleNormal="100" workbookViewId="0">
      <selection activeCell="J19" sqref="J19"/>
    </sheetView>
  </sheetViews>
  <sheetFormatPr defaultRowHeight="15" x14ac:dyDescent="0.25"/>
  <cols>
    <col min="2" max="2" width="21.28515625" customWidth="1"/>
    <col min="3" max="3" width="19.85546875" customWidth="1"/>
    <col min="4" max="4" width="20.5703125" customWidth="1"/>
    <col min="5" max="5" width="24.140625" customWidth="1"/>
    <col min="6" max="6" width="24" customWidth="1"/>
  </cols>
  <sheetData>
    <row r="1" spans="2:6" x14ac:dyDescent="0.25">
      <c r="B1" s="28" t="s">
        <v>35</v>
      </c>
    </row>
    <row r="2" spans="2:6" x14ac:dyDescent="0.25">
      <c r="B2" s="28" t="s">
        <v>99</v>
      </c>
    </row>
    <row r="3" spans="2:6" x14ac:dyDescent="0.25">
      <c r="B3" s="39" t="s">
        <v>36</v>
      </c>
      <c r="C3" s="39" t="s">
        <v>57</v>
      </c>
      <c r="D3" s="39" t="s">
        <v>1</v>
      </c>
      <c r="E3" s="39" t="s">
        <v>37</v>
      </c>
      <c r="F3" s="58" t="s">
        <v>38</v>
      </c>
    </row>
    <row r="4" spans="2:6" x14ac:dyDescent="0.25">
      <c r="B4" s="24" t="s">
        <v>39</v>
      </c>
      <c r="C4" s="25">
        <v>10</v>
      </c>
      <c r="D4" s="25">
        <f>6*31</f>
        <v>186</v>
      </c>
      <c r="E4" s="27">
        <v>2.97</v>
      </c>
      <c r="F4" s="27">
        <f>D4*E4</f>
        <v>552.42000000000007</v>
      </c>
    </row>
    <row r="5" spans="2:6" x14ac:dyDescent="0.25">
      <c r="B5" s="24" t="s">
        <v>40</v>
      </c>
      <c r="C5" s="25">
        <v>5</v>
      </c>
      <c r="D5" s="42">
        <f>25*31</f>
        <v>775</v>
      </c>
      <c r="E5" s="27">
        <v>0.65</v>
      </c>
      <c r="F5" s="27">
        <f t="shared" ref="F5:F7" si="0">D5*E5</f>
        <v>503.75</v>
      </c>
    </row>
    <row r="6" spans="2:6" x14ac:dyDescent="0.25">
      <c r="B6" s="24" t="s">
        <v>41</v>
      </c>
      <c r="C6" s="25" t="s">
        <v>101</v>
      </c>
      <c r="D6" s="42">
        <f>10*12</f>
        <v>120</v>
      </c>
      <c r="E6" s="27">
        <v>4.67</v>
      </c>
      <c r="F6" s="27">
        <f t="shared" si="0"/>
        <v>560.4</v>
      </c>
    </row>
    <row r="7" spans="2:6" x14ac:dyDescent="0.25">
      <c r="B7" s="24" t="s">
        <v>42</v>
      </c>
      <c r="C7" s="25" t="s">
        <v>58</v>
      </c>
      <c r="D7" s="42">
        <f>2*39*10</f>
        <v>780</v>
      </c>
      <c r="E7" s="27">
        <v>0.4</v>
      </c>
      <c r="F7" s="27">
        <f t="shared" si="0"/>
        <v>312</v>
      </c>
    </row>
    <row r="8" spans="2:6" x14ac:dyDescent="0.25">
      <c r="B8" s="24" t="s">
        <v>43</v>
      </c>
      <c r="C8" s="25">
        <v>5</v>
      </c>
      <c r="D8" s="42">
        <f>39*10</f>
        <v>390</v>
      </c>
      <c r="E8" s="25">
        <v>1.5</v>
      </c>
      <c r="F8" s="27">
        <f t="shared" ref="F8:F9" si="1">D8*E8</f>
        <v>585</v>
      </c>
    </row>
    <row r="9" spans="2:6" x14ac:dyDescent="0.25">
      <c r="B9" s="24" t="s">
        <v>44</v>
      </c>
      <c r="C9" s="25">
        <v>10</v>
      </c>
      <c r="D9" s="42">
        <v>24</v>
      </c>
      <c r="E9" s="27">
        <v>3.6</v>
      </c>
      <c r="F9" s="27">
        <f t="shared" si="1"/>
        <v>86.4</v>
      </c>
    </row>
    <row r="11" spans="2:6" x14ac:dyDescent="0.25">
      <c r="B11" s="28" t="s">
        <v>45</v>
      </c>
    </row>
    <row r="13" spans="2:6" x14ac:dyDescent="0.25">
      <c r="B13" s="39" t="str">
        <f>C3</f>
        <v>DIAMETRO(mm)</v>
      </c>
      <c r="C13" s="39" t="str">
        <f>F3</f>
        <v>COMP TOTAL(m)</v>
      </c>
      <c r="D13" s="39" t="s">
        <v>46</v>
      </c>
      <c r="E13" s="39" t="s">
        <v>47</v>
      </c>
    </row>
    <row r="14" spans="2:6" x14ac:dyDescent="0.25">
      <c r="B14" s="25">
        <v>5</v>
      </c>
      <c r="C14" s="26">
        <f>F5+F8</f>
        <v>1088.75</v>
      </c>
      <c r="D14" s="24">
        <v>0.16</v>
      </c>
      <c r="E14" s="27">
        <f>C14*D14</f>
        <v>174.20000000000002</v>
      </c>
    </row>
    <row r="15" spans="2:6" x14ac:dyDescent="0.25">
      <c r="B15" s="25" t="s">
        <v>58</v>
      </c>
      <c r="C15" s="26">
        <f>F7</f>
        <v>312</v>
      </c>
      <c r="D15" s="24">
        <v>0.25</v>
      </c>
      <c r="E15" s="27">
        <f t="shared" ref="E15:E17" si="2">C15*D15</f>
        <v>78</v>
      </c>
    </row>
    <row r="16" spans="2:6" x14ac:dyDescent="0.25">
      <c r="B16" s="25">
        <v>10</v>
      </c>
      <c r="C16" s="26">
        <f>F4+F9</f>
        <v>638.82000000000005</v>
      </c>
      <c r="D16" s="24">
        <v>0.62</v>
      </c>
      <c r="E16" s="27">
        <f t="shared" si="2"/>
        <v>396.06840000000005</v>
      </c>
    </row>
    <row r="17" spans="2:6" x14ac:dyDescent="0.25">
      <c r="B17" s="25" t="s">
        <v>101</v>
      </c>
      <c r="C17" s="26">
        <f>F6</f>
        <v>560.4</v>
      </c>
      <c r="D17" s="26">
        <v>1</v>
      </c>
      <c r="E17" s="27">
        <f t="shared" si="2"/>
        <v>560.4</v>
      </c>
    </row>
    <row r="18" spans="2:6" ht="15.75" x14ac:dyDescent="0.25">
      <c r="B18" s="24" t="s">
        <v>47</v>
      </c>
      <c r="C18" s="26"/>
      <c r="D18" s="24"/>
      <c r="E18" s="41">
        <f>E14+E15+E16+E17</f>
        <v>1208.6684</v>
      </c>
    </row>
    <row r="21" spans="2:6" x14ac:dyDescent="0.25">
      <c r="B21" s="28" t="s">
        <v>35</v>
      </c>
    </row>
    <row r="22" spans="2:6" x14ac:dyDescent="0.25">
      <c r="B22" s="28" t="s">
        <v>102</v>
      </c>
    </row>
    <row r="23" spans="2:6" x14ac:dyDescent="0.25">
      <c r="B23" s="39" t="s">
        <v>36</v>
      </c>
      <c r="C23" s="39" t="s">
        <v>57</v>
      </c>
      <c r="D23" s="39" t="s">
        <v>1</v>
      </c>
      <c r="E23" s="39" t="s">
        <v>37</v>
      </c>
      <c r="F23" s="58" t="s">
        <v>38</v>
      </c>
    </row>
    <row r="24" spans="2:6" x14ac:dyDescent="0.25">
      <c r="B24" s="24" t="s">
        <v>39</v>
      </c>
      <c r="C24" s="25">
        <v>8</v>
      </c>
      <c r="D24" s="25">
        <v>4</v>
      </c>
      <c r="E24" s="27">
        <v>267</v>
      </c>
      <c r="F24" s="27">
        <f>D24*E24</f>
        <v>1068</v>
      </c>
    </row>
    <row r="25" spans="2:6" x14ac:dyDescent="0.25">
      <c r="B25" s="24" t="s">
        <v>40</v>
      </c>
      <c r="C25" s="25">
        <v>10</v>
      </c>
      <c r="D25" s="42">
        <v>3</v>
      </c>
      <c r="E25" s="27">
        <v>267</v>
      </c>
      <c r="F25" s="27">
        <f t="shared" ref="F25:F26" si="3">D25*E25</f>
        <v>801</v>
      </c>
    </row>
    <row r="26" spans="2:6" x14ac:dyDescent="0.25">
      <c r="B26" s="24" t="s">
        <v>41</v>
      </c>
      <c r="C26" s="25">
        <v>5</v>
      </c>
      <c r="D26" s="42">
        <v>2225</v>
      </c>
      <c r="E26" s="27">
        <v>0.8</v>
      </c>
      <c r="F26" s="27">
        <f t="shared" si="3"/>
        <v>1780</v>
      </c>
    </row>
    <row r="28" spans="2:6" x14ac:dyDescent="0.25">
      <c r="B28" s="28" t="s">
        <v>45</v>
      </c>
    </row>
    <row r="30" spans="2:6" x14ac:dyDescent="0.25">
      <c r="B30" s="39" t="str">
        <f>C23</f>
        <v>DIAMETRO(mm)</v>
      </c>
      <c r="C30" s="39" t="str">
        <f>F23</f>
        <v>COMP TOTAL(m)</v>
      </c>
      <c r="D30" s="39" t="s">
        <v>46</v>
      </c>
      <c r="E30" s="39" t="s">
        <v>47</v>
      </c>
    </row>
    <row r="31" spans="2:6" x14ac:dyDescent="0.25">
      <c r="B31" s="25">
        <v>5</v>
      </c>
      <c r="C31" s="26">
        <f>F26</f>
        <v>1780</v>
      </c>
      <c r="D31" s="24">
        <v>0.16</v>
      </c>
      <c r="E31" s="27">
        <f>C31*D31</f>
        <v>284.8</v>
      </c>
    </row>
    <row r="32" spans="2:6" x14ac:dyDescent="0.25">
      <c r="B32" s="25">
        <v>8</v>
      </c>
      <c r="C32" s="26">
        <f>F24</f>
        <v>1068</v>
      </c>
      <c r="D32" s="24">
        <v>0.39</v>
      </c>
      <c r="E32" s="27">
        <f t="shared" ref="E32:E33" si="4">C32*D32</f>
        <v>416.52000000000004</v>
      </c>
    </row>
    <row r="33" spans="2:5" x14ac:dyDescent="0.25">
      <c r="B33" s="25">
        <v>10</v>
      </c>
      <c r="C33" s="26">
        <f>F25</f>
        <v>801</v>
      </c>
      <c r="D33" s="24">
        <v>0.62</v>
      </c>
      <c r="E33" s="27">
        <f t="shared" si="4"/>
        <v>496.62</v>
      </c>
    </row>
    <row r="34" spans="2:5" ht="15.75" x14ac:dyDescent="0.25">
      <c r="B34" s="24" t="s">
        <v>47</v>
      </c>
      <c r="C34" s="26"/>
      <c r="D34" s="24"/>
      <c r="E34" s="41">
        <f>E31+E32+E33</f>
        <v>1197.94</v>
      </c>
    </row>
  </sheetData>
  <phoneticPr fontId="10" type="noConversion"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CE5C0-A4F9-4A11-8929-0BAB2803CB90}">
  <dimension ref="B1:F23"/>
  <sheetViews>
    <sheetView view="pageLayout" topLeftCell="A4" zoomScaleNormal="100" zoomScaleSheetLayoutView="130" workbookViewId="0">
      <selection activeCell="B16" sqref="B16:E22"/>
    </sheetView>
  </sheetViews>
  <sheetFormatPr defaultRowHeight="15" x14ac:dyDescent="0.25"/>
  <cols>
    <col min="2" max="2" width="12.7109375" customWidth="1"/>
    <col min="3" max="3" width="17.28515625" customWidth="1"/>
    <col min="4" max="4" width="13.28515625" bestFit="1" customWidth="1"/>
    <col min="5" max="5" width="18.42578125" bestFit="1" customWidth="1"/>
    <col min="6" max="6" width="14.7109375" bestFit="1" customWidth="1"/>
  </cols>
  <sheetData>
    <row r="1" spans="2:6" x14ac:dyDescent="0.25">
      <c r="B1" s="28" t="s">
        <v>35</v>
      </c>
    </row>
    <row r="2" spans="2:6" x14ac:dyDescent="0.25">
      <c r="B2" s="28" t="s">
        <v>122</v>
      </c>
    </row>
    <row r="3" spans="2:6" x14ac:dyDescent="0.25">
      <c r="B3" s="39" t="s">
        <v>36</v>
      </c>
      <c r="C3" s="39" t="s">
        <v>57</v>
      </c>
      <c r="D3" s="39" t="s">
        <v>1</v>
      </c>
      <c r="E3" s="39" t="s">
        <v>37</v>
      </c>
      <c r="F3" s="58" t="s">
        <v>38</v>
      </c>
    </row>
    <row r="4" spans="2:6" x14ac:dyDescent="0.25">
      <c r="B4" s="24" t="s">
        <v>39</v>
      </c>
      <c r="C4" s="25">
        <v>10</v>
      </c>
      <c r="D4" s="25">
        <f>6*35</f>
        <v>210</v>
      </c>
      <c r="E4" s="27">
        <v>1.6120000000000001</v>
      </c>
      <c r="F4" s="27">
        <f>D4*E4</f>
        <v>338.52000000000004</v>
      </c>
    </row>
    <row r="5" spans="2:6" x14ac:dyDescent="0.25">
      <c r="B5" s="24" t="s">
        <v>40</v>
      </c>
      <c r="C5" s="25">
        <v>10</v>
      </c>
      <c r="D5" s="42">
        <f>10*35</f>
        <v>350</v>
      </c>
      <c r="E5" s="27">
        <v>1.1200000000000001</v>
      </c>
      <c r="F5" s="27">
        <f t="shared" ref="F5:F9" si="0">D5*E5</f>
        <v>392.00000000000006</v>
      </c>
    </row>
    <row r="6" spans="2:6" x14ac:dyDescent="0.25">
      <c r="B6" s="24" t="s">
        <v>41</v>
      </c>
      <c r="C6" s="25">
        <v>10</v>
      </c>
      <c r="D6" s="42">
        <f>6*35</f>
        <v>210</v>
      </c>
      <c r="E6" s="27">
        <v>2.2000000000000002</v>
      </c>
      <c r="F6" s="27">
        <f t="shared" si="0"/>
        <v>462.00000000000006</v>
      </c>
    </row>
    <row r="7" spans="2:6" x14ac:dyDescent="0.25">
      <c r="B7" s="24" t="s">
        <v>42</v>
      </c>
      <c r="C7" s="25">
        <v>5</v>
      </c>
      <c r="D7" s="42">
        <f>15*35</f>
        <v>525</v>
      </c>
      <c r="E7" s="27">
        <v>0.6</v>
      </c>
      <c r="F7" s="27">
        <f t="shared" si="0"/>
        <v>315</v>
      </c>
    </row>
    <row r="8" spans="2:6" x14ac:dyDescent="0.25">
      <c r="B8" s="24" t="s">
        <v>43</v>
      </c>
      <c r="C8" s="25" t="s">
        <v>101</v>
      </c>
      <c r="D8" s="42">
        <f>12*10</f>
        <v>120</v>
      </c>
      <c r="E8" s="27">
        <v>3</v>
      </c>
      <c r="F8" s="27">
        <f t="shared" si="0"/>
        <v>360</v>
      </c>
    </row>
    <row r="9" spans="2:6" x14ac:dyDescent="0.25">
      <c r="B9" s="24" t="s">
        <v>44</v>
      </c>
      <c r="C9" s="25">
        <v>10</v>
      </c>
      <c r="D9" s="42">
        <f>44*10</f>
        <v>440</v>
      </c>
      <c r="E9" s="27">
        <v>3</v>
      </c>
      <c r="F9" s="27">
        <f t="shared" si="0"/>
        <v>1320</v>
      </c>
    </row>
    <row r="10" spans="2:6" x14ac:dyDescent="0.25">
      <c r="B10" s="24" t="s">
        <v>120</v>
      </c>
      <c r="C10" s="25" t="s">
        <v>58</v>
      </c>
      <c r="D10" s="42">
        <f>15*10</f>
        <v>150</v>
      </c>
      <c r="E10" s="27">
        <v>1.51</v>
      </c>
      <c r="F10" s="27">
        <f t="shared" ref="F10:F11" si="1">D10*E10</f>
        <v>226.5</v>
      </c>
    </row>
    <row r="11" spans="2:6" x14ac:dyDescent="0.25">
      <c r="B11" s="24" t="s">
        <v>121</v>
      </c>
      <c r="C11" s="25">
        <v>10</v>
      </c>
      <c r="D11" s="42">
        <v>2</v>
      </c>
      <c r="E11" s="27">
        <v>267</v>
      </c>
      <c r="F11" s="27">
        <f t="shared" si="1"/>
        <v>534</v>
      </c>
    </row>
    <row r="12" spans="2:6" x14ac:dyDescent="0.25">
      <c r="B12" s="24" t="s">
        <v>123</v>
      </c>
      <c r="C12" s="25">
        <v>10</v>
      </c>
      <c r="D12" s="42">
        <v>3</v>
      </c>
      <c r="E12" s="27">
        <v>267</v>
      </c>
      <c r="F12" s="27">
        <f t="shared" ref="F12" si="2">D12*E12</f>
        <v>801</v>
      </c>
    </row>
    <row r="13" spans="2:6" x14ac:dyDescent="0.25">
      <c r="F13" s="29"/>
    </row>
    <row r="14" spans="2:6" x14ac:dyDescent="0.25">
      <c r="B14" s="28" t="s">
        <v>45</v>
      </c>
    </row>
    <row r="16" spans="2:6" x14ac:dyDescent="0.25">
      <c r="B16" s="39" t="str">
        <f>C3</f>
        <v>DIAMETRO(mm)</v>
      </c>
      <c r="C16" s="39" t="str">
        <f>F3</f>
        <v>COMP TOTAL(m)</v>
      </c>
      <c r="D16" s="39" t="s">
        <v>46</v>
      </c>
      <c r="E16" s="39" t="s">
        <v>47</v>
      </c>
    </row>
    <row r="17" spans="2:5" x14ac:dyDescent="0.25">
      <c r="B17" s="25">
        <v>5</v>
      </c>
      <c r="C17" s="26">
        <f>F7</f>
        <v>315</v>
      </c>
      <c r="D17" s="24">
        <v>0.16</v>
      </c>
      <c r="E17" s="27">
        <f>C17*D17</f>
        <v>50.4</v>
      </c>
    </row>
    <row r="18" spans="2:5" x14ac:dyDescent="0.25">
      <c r="B18" s="25" t="s">
        <v>58</v>
      </c>
      <c r="C18" s="26">
        <f>F10</f>
        <v>226.5</v>
      </c>
      <c r="D18" s="24">
        <v>0.25</v>
      </c>
      <c r="E18" s="27">
        <f t="shared" ref="E18:E20" si="3">C18*D18</f>
        <v>56.625</v>
      </c>
    </row>
    <row r="19" spans="2:5" x14ac:dyDescent="0.25">
      <c r="B19" s="25">
        <v>10</v>
      </c>
      <c r="C19" s="26">
        <f>F4+F5+F6+F9+F11+F12</f>
        <v>3847.5200000000004</v>
      </c>
      <c r="D19" s="24">
        <v>0.62</v>
      </c>
      <c r="E19" s="27">
        <f t="shared" si="3"/>
        <v>2385.4624000000003</v>
      </c>
    </row>
    <row r="20" spans="2:5" x14ac:dyDescent="0.25">
      <c r="B20" s="25" t="s">
        <v>101</v>
      </c>
      <c r="C20" s="26">
        <f>F8</f>
        <v>360</v>
      </c>
      <c r="D20" s="26">
        <v>1</v>
      </c>
      <c r="E20" s="27">
        <f t="shared" si="3"/>
        <v>360</v>
      </c>
    </row>
    <row r="21" spans="2:5" ht="15.75" x14ac:dyDescent="0.25">
      <c r="B21" s="24" t="s">
        <v>47</v>
      </c>
      <c r="C21" s="26"/>
      <c r="D21" s="24"/>
      <c r="E21" s="41">
        <f>E17+E18+E19+E20</f>
        <v>2852.4874000000004</v>
      </c>
    </row>
    <row r="23" spans="2:5" x14ac:dyDescent="0.25">
      <c r="C23" s="29"/>
    </row>
  </sheetData>
  <phoneticPr fontId="10" type="noConversion"/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7A675-6607-4743-A692-0D449FA2B152}">
  <dimension ref="A1:F32"/>
  <sheetViews>
    <sheetView view="pageBreakPreview" zoomScaleNormal="100" zoomScaleSheetLayoutView="100" workbookViewId="0">
      <selection activeCell="F21" sqref="F21"/>
    </sheetView>
  </sheetViews>
  <sheetFormatPr defaultRowHeight="15" x14ac:dyDescent="0.25"/>
  <cols>
    <col min="1" max="1" width="21.28515625" bestFit="1" customWidth="1"/>
    <col min="2" max="2" width="27.85546875" bestFit="1" customWidth="1"/>
    <col min="3" max="3" width="20.7109375" customWidth="1"/>
    <col min="4" max="5" width="19.140625" bestFit="1" customWidth="1"/>
    <col min="6" max="6" width="20.28515625" customWidth="1"/>
  </cols>
  <sheetData>
    <row r="1" spans="1:6" ht="15" customHeight="1" x14ac:dyDescent="0.25">
      <c r="A1" s="63"/>
      <c r="B1" s="64"/>
      <c r="C1" s="64"/>
      <c r="D1" s="64"/>
      <c r="E1" s="64"/>
      <c r="F1" s="65"/>
    </row>
    <row r="2" spans="1:6" x14ac:dyDescent="0.25">
      <c r="A2" s="66" t="s">
        <v>6</v>
      </c>
      <c r="B2" s="67"/>
      <c r="C2" s="67"/>
      <c r="D2" s="67"/>
      <c r="E2" s="67"/>
      <c r="F2" s="68"/>
    </row>
    <row r="3" spans="1:6" x14ac:dyDescent="0.25">
      <c r="A3" s="66"/>
      <c r="B3" s="67"/>
      <c r="C3" s="67"/>
      <c r="D3" s="67"/>
      <c r="E3" s="67"/>
      <c r="F3" s="68"/>
    </row>
    <row r="4" spans="1:6" ht="18" x14ac:dyDescent="0.25">
      <c r="A4" s="69" t="s">
        <v>124</v>
      </c>
      <c r="B4" s="70"/>
      <c r="C4" s="70"/>
      <c r="D4" s="70"/>
      <c r="E4" s="70"/>
      <c r="F4" s="71"/>
    </row>
    <row r="5" spans="1:6" ht="18" x14ac:dyDescent="0.25">
      <c r="A5" s="69" t="s">
        <v>125</v>
      </c>
      <c r="B5" s="70"/>
      <c r="C5" s="70"/>
      <c r="D5" s="70"/>
      <c r="E5" s="70"/>
      <c r="F5" s="71"/>
    </row>
    <row r="6" spans="1:6" ht="18" x14ac:dyDescent="0.25">
      <c r="A6" s="72"/>
      <c r="B6" s="73"/>
      <c r="C6" s="73"/>
      <c r="D6" s="73"/>
      <c r="E6" s="73"/>
      <c r="F6" s="74"/>
    </row>
    <row r="7" spans="1:6" ht="15.75" x14ac:dyDescent="0.25">
      <c r="A7" s="8"/>
      <c r="B7" s="6"/>
      <c r="C7" s="6"/>
      <c r="D7" s="6"/>
      <c r="E7" s="6"/>
      <c r="F7" s="7"/>
    </row>
    <row r="8" spans="1:6" ht="18" x14ac:dyDescent="0.25">
      <c r="A8" s="75" t="s">
        <v>61</v>
      </c>
      <c r="B8" s="76"/>
      <c r="C8" s="76"/>
      <c r="D8" s="76"/>
      <c r="E8" s="76"/>
      <c r="F8" s="77"/>
    </row>
    <row r="9" spans="1:6" ht="18.75" customHeight="1" x14ac:dyDescent="0.25">
      <c r="A9" s="78" t="s">
        <v>8</v>
      </c>
      <c r="B9" s="79" t="s">
        <v>1</v>
      </c>
      <c r="C9" s="79" t="s">
        <v>9</v>
      </c>
      <c r="D9" s="81" t="s">
        <v>17</v>
      </c>
      <c r="E9" s="81" t="s">
        <v>10</v>
      </c>
      <c r="F9" s="80" t="s">
        <v>11</v>
      </c>
    </row>
    <row r="10" spans="1:6" ht="18" customHeight="1" x14ac:dyDescent="0.25">
      <c r="A10" s="78"/>
      <c r="B10" s="79"/>
      <c r="C10" s="79"/>
      <c r="D10" s="81"/>
      <c r="E10" s="81"/>
      <c r="F10" s="80"/>
    </row>
    <row r="11" spans="1:6" ht="15.75" x14ac:dyDescent="0.25">
      <c r="A11" s="8"/>
      <c r="B11" s="11"/>
      <c r="C11" s="6"/>
      <c r="D11" s="9"/>
      <c r="E11" s="9"/>
      <c r="F11" s="7"/>
    </row>
    <row r="12" spans="1:6" ht="15.75" x14ac:dyDescent="0.25">
      <c r="A12" s="51" t="s">
        <v>59</v>
      </c>
      <c r="B12" s="52">
        <v>35</v>
      </c>
      <c r="C12" s="53">
        <v>1</v>
      </c>
      <c r="D12" s="54">
        <v>1.5</v>
      </c>
      <c r="E12" s="54">
        <v>1.5</v>
      </c>
      <c r="F12" s="55">
        <f>(E12*D12*C12)*B12</f>
        <v>78.75</v>
      </c>
    </row>
    <row r="13" spans="1:6" ht="15.75" x14ac:dyDescent="0.25">
      <c r="A13" s="51" t="s">
        <v>60</v>
      </c>
      <c r="B13" s="52">
        <v>10</v>
      </c>
      <c r="C13" s="53">
        <v>1.5</v>
      </c>
      <c r="D13" s="54">
        <v>1.5</v>
      </c>
      <c r="E13" s="54">
        <v>2.5</v>
      </c>
      <c r="F13" s="55">
        <f>(E13*D13*C13)*B13</f>
        <v>56.25</v>
      </c>
    </row>
    <row r="14" spans="1:6" ht="15.75" x14ac:dyDescent="0.25">
      <c r="A14" s="8" t="s">
        <v>52</v>
      </c>
      <c r="B14" s="11">
        <v>1</v>
      </c>
      <c r="C14" s="6">
        <v>0.15</v>
      </c>
      <c r="D14" s="9">
        <v>0.4</v>
      </c>
      <c r="E14" s="9">
        <f>'comprimento da baldrame'!D23</f>
        <v>250</v>
      </c>
      <c r="F14" s="7">
        <f>(E14*D14*C14)*B14</f>
        <v>15</v>
      </c>
    </row>
    <row r="15" spans="1:6" ht="18" x14ac:dyDescent="0.25">
      <c r="A15" s="86" t="s">
        <v>12</v>
      </c>
      <c r="B15" s="87"/>
      <c r="C15" s="87"/>
      <c r="D15" s="87"/>
      <c r="E15" s="87"/>
      <c r="F15" s="10">
        <f>+F12+F13+F14</f>
        <v>150</v>
      </c>
    </row>
    <row r="16" spans="1:6" ht="18" x14ac:dyDescent="0.25">
      <c r="A16" s="91"/>
      <c r="B16" s="92"/>
      <c r="C16" s="92"/>
      <c r="D16" s="92"/>
      <c r="E16" s="92"/>
      <c r="F16" s="93"/>
    </row>
    <row r="17" spans="1:6" x14ac:dyDescent="0.25">
      <c r="A17" s="88" t="s">
        <v>19</v>
      </c>
      <c r="B17" s="89"/>
      <c r="C17" s="89"/>
      <c r="D17" s="89"/>
      <c r="E17" s="89"/>
      <c r="F17" s="90"/>
    </row>
    <row r="18" spans="1:6" x14ac:dyDescent="0.25">
      <c r="A18" s="88"/>
      <c r="B18" s="89"/>
      <c r="C18" s="89"/>
      <c r="D18" s="89"/>
      <c r="E18" s="89"/>
      <c r="F18" s="90"/>
    </row>
    <row r="19" spans="1:6" ht="18" x14ac:dyDescent="0.25">
      <c r="A19" s="82" t="s">
        <v>12</v>
      </c>
      <c r="B19" s="83"/>
      <c r="C19" s="83"/>
      <c r="D19" s="83"/>
      <c r="E19" s="83"/>
      <c r="F19" s="18">
        <f>F15</f>
        <v>150</v>
      </c>
    </row>
    <row r="20" spans="1:6" ht="18" x14ac:dyDescent="0.25">
      <c r="A20" s="82" t="s">
        <v>13</v>
      </c>
      <c r="B20" s="83"/>
      <c r="C20" s="83"/>
      <c r="D20" s="83"/>
      <c r="E20" s="83"/>
      <c r="F20" s="18">
        <f>'CONCRETO DA FUNDAÇÃO'!G59</f>
        <v>38.894873238161836</v>
      </c>
    </row>
    <row r="21" spans="1:6" ht="18.75" thickBot="1" x14ac:dyDescent="0.3">
      <c r="A21" s="84" t="s">
        <v>14</v>
      </c>
      <c r="B21" s="85"/>
      <c r="C21" s="85"/>
      <c r="D21" s="85"/>
      <c r="E21" s="85"/>
      <c r="F21" s="16">
        <f>F19-F20</f>
        <v>111.10512676183816</v>
      </c>
    </row>
    <row r="22" spans="1:6" x14ac:dyDescent="0.25">
      <c r="A22" s="2"/>
      <c r="B22" s="2"/>
      <c r="C22" s="2"/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  <row r="28" spans="1:6" x14ac:dyDescent="0.25">
      <c r="A28" s="2"/>
      <c r="B28" s="2"/>
      <c r="C28" s="2"/>
      <c r="D28" s="2"/>
      <c r="E28" s="2"/>
      <c r="F28" s="2"/>
    </row>
    <row r="29" spans="1:6" x14ac:dyDescent="0.25">
      <c r="A29" s="2"/>
      <c r="B29" s="2"/>
      <c r="C29" s="2"/>
      <c r="D29" s="2"/>
      <c r="E29" s="2"/>
      <c r="F29" s="2"/>
    </row>
    <row r="30" spans="1:6" x14ac:dyDescent="0.25">
      <c r="A30" s="2"/>
      <c r="B30" s="2"/>
      <c r="C30" s="2"/>
      <c r="D30" s="2"/>
      <c r="E30" s="2"/>
      <c r="F30" s="2"/>
    </row>
    <row r="31" spans="1:6" x14ac:dyDescent="0.25">
      <c r="A31" s="2"/>
      <c r="B31" s="2"/>
      <c r="C31" s="2"/>
      <c r="D31" s="2"/>
      <c r="E31" s="2"/>
      <c r="F31" s="2"/>
    </row>
    <row r="32" spans="1:6" x14ac:dyDescent="0.25">
      <c r="A32" s="2"/>
      <c r="B32" s="2"/>
      <c r="C32" s="2"/>
      <c r="D32" s="2"/>
      <c r="E32" s="2"/>
      <c r="F32" s="2"/>
    </row>
  </sheetData>
  <mergeCells count="18">
    <mergeCell ref="A19:E19"/>
    <mergeCell ref="A20:E20"/>
    <mergeCell ref="A21:E21"/>
    <mergeCell ref="A15:E15"/>
    <mergeCell ref="A17:F18"/>
    <mergeCell ref="A16:F16"/>
    <mergeCell ref="A8:F8"/>
    <mergeCell ref="A9:A10"/>
    <mergeCell ref="B9:B10"/>
    <mergeCell ref="C9:C10"/>
    <mergeCell ref="F9:F10"/>
    <mergeCell ref="D9:D10"/>
    <mergeCell ref="E9:E10"/>
    <mergeCell ref="A1:F1"/>
    <mergeCell ref="A2:F3"/>
    <mergeCell ref="A4:F4"/>
    <mergeCell ref="A5:F5"/>
    <mergeCell ref="A6:F6"/>
  </mergeCells>
  <phoneticPr fontId="10" type="noConversion"/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9AB19-F6D6-443F-89F6-20321081715A}">
  <dimension ref="A1:G71"/>
  <sheetViews>
    <sheetView topLeftCell="A6" workbookViewId="0">
      <selection activeCell="E55" sqref="B11:E55"/>
    </sheetView>
  </sheetViews>
  <sheetFormatPr defaultRowHeight="15" x14ac:dyDescent="0.25"/>
  <cols>
    <col min="1" max="1" width="21.28515625" bestFit="1" customWidth="1"/>
    <col min="2" max="2" width="21.28515625" customWidth="1"/>
    <col min="3" max="3" width="20" customWidth="1"/>
    <col min="4" max="4" width="20.7109375" customWidth="1"/>
    <col min="5" max="5" width="19.140625" bestFit="1" customWidth="1"/>
    <col min="6" max="6" width="20.28515625" customWidth="1"/>
  </cols>
  <sheetData>
    <row r="1" spans="1:6" x14ac:dyDescent="0.25">
      <c r="A1" s="66" t="s">
        <v>6</v>
      </c>
      <c r="B1" s="95"/>
      <c r="C1" s="67"/>
      <c r="D1" s="67"/>
      <c r="E1" s="67"/>
      <c r="F1" s="68"/>
    </row>
    <row r="2" spans="1:6" x14ac:dyDescent="0.25">
      <c r="A2" s="66"/>
      <c r="B2" s="95"/>
      <c r="C2" s="67"/>
      <c r="D2" s="67"/>
      <c r="E2" s="67"/>
      <c r="F2" s="68"/>
    </row>
    <row r="3" spans="1:6" ht="18" x14ac:dyDescent="0.25">
      <c r="A3" s="69" t="str">
        <f>'FORMA - INFRA'!A3:H3</f>
        <v>MERCADO DO MOCAMBO</v>
      </c>
      <c r="B3" s="97"/>
      <c r="C3" s="70"/>
      <c r="D3" s="70"/>
      <c r="E3" s="70"/>
      <c r="F3" s="71"/>
    </row>
    <row r="4" spans="1:6" ht="18" x14ac:dyDescent="0.25">
      <c r="A4" s="69" t="str">
        <f>'ESCAVAÇÃO E REATERRO'!A5:F5</f>
        <v>MUNICIPIO DE ANDARAI-BAHIA</v>
      </c>
      <c r="B4" s="97"/>
      <c r="C4" s="70"/>
      <c r="D4" s="70"/>
      <c r="E4" s="70"/>
      <c r="F4" s="71"/>
    </row>
    <row r="5" spans="1:6" ht="18" x14ac:dyDescent="0.25">
      <c r="A5" s="72"/>
      <c r="B5" s="73"/>
      <c r="C5" s="73"/>
      <c r="D5" s="73"/>
      <c r="E5" s="73"/>
      <c r="F5" s="74"/>
    </row>
    <row r="6" spans="1:6" x14ac:dyDescent="0.25">
      <c r="A6" s="88" t="s">
        <v>106</v>
      </c>
      <c r="B6" s="89"/>
      <c r="C6" s="89"/>
      <c r="D6" s="89"/>
      <c r="E6" s="89"/>
      <c r="F6" s="90"/>
    </row>
    <row r="7" spans="1:6" x14ac:dyDescent="0.25">
      <c r="A7" s="88"/>
      <c r="B7" s="89"/>
      <c r="C7" s="89"/>
      <c r="D7" s="89"/>
      <c r="E7" s="89"/>
      <c r="F7" s="90"/>
    </row>
    <row r="8" spans="1:6" ht="18" x14ac:dyDescent="0.25">
      <c r="A8" s="75" t="s">
        <v>99</v>
      </c>
      <c r="B8" s="76"/>
      <c r="C8" s="76"/>
      <c r="D8" s="76"/>
      <c r="E8" s="76"/>
      <c r="F8" s="77"/>
    </row>
    <row r="9" spans="1:6" ht="18.75" customHeight="1" x14ac:dyDescent="0.25">
      <c r="A9" s="78" t="s">
        <v>32</v>
      </c>
      <c r="B9" s="79" t="s">
        <v>17</v>
      </c>
      <c r="C9" s="79"/>
      <c r="D9" s="79" t="s">
        <v>9</v>
      </c>
      <c r="E9" s="81" t="s">
        <v>10</v>
      </c>
      <c r="F9" s="80" t="s">
        <v>54</v>
      </c>
    </row>
    <row r="10" spans="1:6" ht="18" customHeight="1" x14ac:dyDescent="0.25">
      <c r="A10" s="78"/>
      <c r="B10" s="79"/>
      <c r="C10" s="79"/>
      <c r="D10" s="79"/>
      <c r="E10" s="81"/>
      <c r="F10" s="80"/>
    </row>
    <row r="11" spans="1:6" ht="15.75" x14ac:dyDescent="0.25">
      <c r="A11" s="109" t="s">
        <v>63</v>
      </c>
      <c r="B11" s="110">
        <v>0.55000000000000004</v>
      </c>
      <c r="C11" s="110"/>
      <c r="D11" s="111">
        <v>0.3</v>
      </c>
      <c r="E11" s="111">
        <v>4.7</v>
      </c>
      <c r="F11" s="112">
        <f>(B11*2+D11*2)*E11</f>
        <v>7.9900000000000011</v>
      </c>
    </row>
    <row r="12" spans="1:6" ht="15.75" x14ac:dyDescent="0.25">
      <c r="A12" s="109" t="s">
        <v>64</v>
      </c>
      <c r="B12" s="110">
        <v>0.55000000000000004</v>
      </c>
      <c r="C12" s="110"/>
      <c r="D12" s="111">
        <v>0.3</v>
      </c>
      <c r="E12" s="111">
        <v>4.7</v>
      </c>
      <c r="F12" s="112">
        <f t="shared" ref="F12:F46" si="0">(B12*2+D12*2)*E12</f>
        <v>7.9900000000000011</v>
      </c>
    </row>
    <row r="13" spans="1:6" ht="15.75" x14ac:dyDescent="0.25">
      <c r="A13" s="109" t="s">
        <v>65</v>
      </c>
      <c r="B13" s="110">
        <v>0.55000000000000004</v>
      </c>
      <c r="C13" s="110"/>
      <c r="D13" s="111">
        <v>0.3</v>
      </c>
      <c r="E13" s="111">
        <v>4.7</v>
      </c>
      <c r="F13" s="112">
        <f t="shared" ref="F13" si="1">(B13*2+D13*2)*E13</f>
        <v>7.9900000000000011</v>
      </c>
    </row>
    <row r="14" spans="1:6" ht="15.75" x14ac:dyDescent="0.25">
      <c r="A14" s="109" t="s">
        <v>66</v>
      </c>
      <c r="B14" s="110">
        <v>0.55000000000000004</v>
      </c>
      <c r="C14" s="110"/>
      <c r="D14" s="111">
        <v>0.3</v>
      </c>
      <c r="E14" s="111">
        <v>4.7</v>
      </c>
      <c r="F14" s="112">
        <f t="shared" ref="F14" si="2">(B14*2+D14*2)*E14</f>
        <v>7.9900000000000011</v>
      </c>
    </row>
    <row r="15" spans="1:6" ht="15.75" x14ac:dyDescent="0.25">
      <c r="A15" s="109" t="s">
        <v>67</v>
      </c>
      <c r="B15" s="110">
        <v>0.55000000000000004</v>
      </c>
      <c r="C15" s="110"/>
      <c r="D15" s="111">
        <v>0.3</v>
      </c>
      <c r="E15" s="111">
        <v>4.7</v>
      </c>
      <c r="F15" s="112">
        <f t="shared" ref="F15" si="3">(B15*2+D15*2)*E15</f>
        <v>7.9900000000000011</v>
      </c>
    </row>
    <row r="16" spans="1:6" ht="15.75" x14ac:dyDescent="0.25">
      <c r="A16" s="51" t="s">
        <v>68</v>
      </c>
      <c r="B16" s="96">
        <v>0.25</v>
      </c>
      <c r="C16" s="96"/>
      <c r="D16" s="53">
        <v>0.15</v>
      </c>
      <c r="E16" s="6">
        <v>3</v>
      </c>
      <c r="F16" s="7">
        <f t="shared" si="0"/>
        <v>2.4000000000000004</v>
      </c>
    </row>
    <row r="17" spans="1:6" ht="15.75" x14ac:dyDescent="0.25">
      <c r="A17" s="51" t="s">
        <v>69</v>
      </c>
      <c r="B17" s="96">
        <f t="shared" ref="B16:B34" si="4">B16</f>
        <v>0.25</v>
      </c>
      <c r="C17" s="96"/>
      <c r="D17" s="53">
        <v>0.15</v>
      </c>
      <c r="E17" s="6">
        <v>3</v>
      </c>
      <c r="F17" s="7">
        <f t="shared" si="0"/>
        <v>2.4000000000000004</v>
      </c>
    </row>
    <row r="18" spans="1:6" ht="15.75" x14ac:dyDescent="0.25">
      <c r="A18" s="51" t="s">
        <v>70</v>
      </c>
      <c r="B18" s="96">
        <f t="shared" si="4"/>
        <v>0.25</v>
      </c>
      <c r="C18" s="96"/>
      <c r="D18" s="53">
        <v>0.15</v>
      </c>
      <c r="E18" s="6">
        <v>3</v>
      </c>
      <c r="F18" s="7">
        <f t="shared" si="0"/>
        <v>2.4000000000000004</v>
      </c>
    </row>
    <row r="19" spans="1:6" ht="15.75" x14ac:dyDescent="0.25">
      <c r="A19" s="51" t="s">
        <v>71</v>
      </c>
      <c r="B19" s="96">
        <f t="shared" si="4"/>
        <v>0.25</v>
      </c>
      <c r="C19" s="96"/>
      <c r="D19" s="53">
        <v>0.15</v>
      </c>
      <c r="E19" s="6">
        <v>3</v>
      </c>
      <c r="F19" s="7">
        <f t="shared" si="0"/>
        <v>2.4000000000000004</v>
      </c>
    </row>
    <row r="20" spans="1:6" ht="15.75" x14ac:dyDescent="0.25">
      <c r="A20" s="51" t="s">
        <v>72</v>
      </c>
      <c r="B20" s="96">
        <f t="shared" si="4"/>
        <v>0.25</v>
      </c>
      <c r="C20" s="96"/>
      <c r="D20" s="53">
        <v>0.15</v>
      </c>
      <c r="E20" s="6">
        <v>3</v>
      </c>
      <c r="F20" s="7">
        <f t="shared" si="0"/>
        <v>2.4000000000000004</v>
      </c>
    </row>
    <row r="21" spans="1:6" ht="15.75" x14ac:dyDescent="0.25">
      <c r="A21" s="51" t="s">
        <v>73</v>
      </c>
      <c r="B21" s="96">
        <f t="shared" si="4"/>
        <v>0.25</v>
      </c>
      <c r="C21" s="96"/>
      <c r="D21" s="53">
        <v>0.15</v>
      </c>
      <c r="E21" s="6">
        <v>3</v>
      </c>
      <c r="F21" s="7">
        <f t="shared" si="0"/>
        <v>2.4000000000000004</v>
      </c>
    </row>
    <row r="22" spans="1:6" ht="15.75" x14ac:dyDescent="0.25">
      <c r="A22" s="51" t="s">
        <v>74</v>
      </c>
      <c r="B22" s="96">
        <f t="shared" si="4"/>
        <v>0.25</v>
      </c>
      <c r="C22" s="96"/>
      <c r="D22" s="53">
        <v>0.15</v>
      </c>
      <c r="E22" s="6">
        <v>3</v>
      </c>
      <c r="F22" s="7">
        <f t="shared" si="0"/>
        <v>2.4000000000000004</v>
      </c>
    </row>
    <row r="23" spans="1:6" ht="15.75" x14ac:dyDescent="0.25">
      <c r="A23" s="51" t="s">
        <v>75</v>
      </c>
      <c r="B23" s="96">
        <f t="shared" si="4"/>
        <v>0.25</v>
      </c>
      <c r="C23" s="96"/>
      <c r="D23" s="53">
        <v>0.15</v>
      </c>
      <c r="E23" s="6">
        <v>3</v>
      </c>
      <c r="F23" s="7">
        <f t="shared" si="0"/>
        <v>2.4000000000000004</v>
      </c>
    </row>
    <row r="24" spans="1:6" ht="15.75" x14ac:dyDescent="0.25">
      <c r="A24" s="51" t="s">
        <v>76</v>
      </c>
      <c r="B24" s="96">
        <f t="shared" si="4"/>
        <v>0.25</v>
      </c>
      <c r="C24" s="96"/>
      <c r="D24" s="53">
        <v>0.15</v>
      </c>
      <c r="E24" s="6">
        <v>3</v>
      </c>
      <c r="F24" s="7">
        <f t="shared" si="0"/>
        <v>2.4000000000000004</v>
      </c>
    </row>
    <row r="25" spans="1:6" ht="15.75" x14ac:dyDescent="0.25">
      <c r="A25" s="51" t="s">
        <v>77</v>
      </c>
      <c r="B25" s="96">
        <f t="shared" si="4"/>
        <v>0.25</v>
      </c>
      <c r="C25" s="96"/>
      <c r="D25" s="53">
        <v>0.15</v>
      </c>
      <c r="E25" s="6">
        <v>3</v>
      </c>
      <c r="F25" s="7">
        <f t="shared" si="0"/>
        <v>2.4000000000000004</v>
      </c>
    </row>
    <row r="26" spans="1:6" ht="15.75" x14ac:dyDescent="0.25">
      <c r="A26" s="51" t="s">
        <v>78</v>
      </c>
      <c r="B26" s="96">
        <f t="shared" si="4"/>
        <v>0.25</v>
      </c>
      <c r="C26" s="96"/>
      <c r="D26" s="53">
        <v>0.15</v>
      </c>
      <c r="E26" s="6">
        <v>3</v>
      </c>
      <c r="F26" s="7">
        <f t="shared" si="0"/>
        <v>2.4000000000000004</v>
      </c>
    </row>
    <row r="27" spans="1:6" ht="15.75" x14ac:dyDescent="0.25">
      <c r="A27" s="51" t="s">
        <v>79</v>
      </c>
      <c r="B27" s="96">
        <f t="shared" si="4"/>
        <v>0.25</v>
      </c>
      <c r="C27" s="96"/>
      <c r="D27" s="53">
        <v>0.15</v>
      </c>
      <c r="E27" s="6">
        <v>3</v>
      </c>
      <c r="F27" s="7">
        <f t="shared" si="0"/>
        <v>2.4000000000000004</v>
      </c>
    </row>
    <row r="28" spans="1:6" ht="15.75" x14ac:dyDescent="0.25">
      <c r="A28" s="51" t="s">
        <v>80</v>
      </c>
      <c r="B28" s="96">
        <f t="shared" si="4"/>
        <v>0.25</v>
      </c>
      <c r="C28" s="96"/>
      <c r="D28" s="53">
        <v>0.15</v>
      </c>
      <c r="E28" s="6">
        <v>3</v>
      </c>
      <c r="F28" s="7">
        <f t="shared" si="0"/>
        <v>2.4000000000000004</v>
      </c>
    </row>
    <row r="29" spans="1:6" ht="15.75" x14ac:dyDescent="0.25">
      <c r="A29" s="51" t="s">
        <v>81</v>
      </c>
      <c r="B29" s="96">
        <f t="shared" si="4"/>
        <v>0.25</v>
      </c>
      <c r="C29" s="96"/>
      <c r="D29" s="53">
        <v>0.15</v>
      </c>
      <c r="E29" s="6">
        <v>3</v>
      </c>
      <c r="F29" s="7">
        <f t="shared" si="0"/>
        <v>2.4000000000000004</v>
      </c>
    </row>
    <row r="30" spans="1:6" ht="15.75" x14ac:dyDescent="0.25">
      <c r="A30" s="51" t="s">
        <v>82</v>
      </c>
      <c r="B30" s="96">
        <f t="shared" si="4"/>
        <v>0.25</v>
      </c>
      <c r="C30" s="96"/>
      <c r="D30" s="53">
        <v>0.15</v>
      </c>
      <c r="E30" s="6">
        <v>3</v>
      </c>
      <c r="F30" s="7">
        <f t="shared" si="0"/>
        <v>2.4000000000000004</v>
      </c>
    </row>
    <row r="31" spans="1:6" ht="15.75" x14ac:dyDescent="0.25">
      <c r="A31" s="51" t="s">
        <v>83</v>
      </c>
      <c r="B31" s="96">
        <f t="shared" si="4"/>
        <v>0.25</v>
      </c>
      <c r="C31" s="96"/>
      <c r="D31" s="53">
        <v>0.15</v>
      </c>
      <c r="E31" s="6">
        <v>3</v>
      </c>
      <c r="F31" s="7">
        <f t="shared" si="0"/>
        <v>2.4000000000000004</v>
      </c>
    </row>
    <row r="32" spans="1:6" ht="15.75" x14ac:dyDescent="0.25">
      <c r="A32" s="51" t="s">
        <v>84</v>
      </c>
      <c r="B32" s="96">
        <f t="shared" si="4"/>
        <v>0.25</v>
      </c>
      <c r="C32" s="96"/>
      <c r="D32" s="53">
        <v>0.15</v>
      </c>
      <c r="E32" s="6">
        <v>3</v>
      </c>
      <c r="F32" s="7">
        <f t="shared" si="0"/>
        <v>2.4000000000000004</v>
      </c>
    </row>
    <row r="33" spans="1:6" ht="15.75" x14ac:dyDescent="0.25">
      <c r="A33" s="51" t="s">
        <v>85</v>
      </c>
      <c r="B33" s="96">
        <f t="shared" si="4"/>
        <v>0.25</v>
      </c>
      <c r="C33" s="96"/>
      <c r="D33" s="53">
        <v>0.15</v>
      </c>
      <c r="E33" s="6">
        <v>3</v>
      </c>
      <c r="F33" s="7">
        <f t="shared" si="0"/>
        <v>2.4000000000000004</v>
      </c>
    </row>
    <row r="34" spans="1:6" ht="15.75" x14ac:dyDescent="0.25">
      <c r="A34" s="51" t="s">
        <v>86</v>
      </c>
      <c r="B34" s="96">
        <f t="shared" si="4"/>
        <v>0.25</v>
      </c>
      <c r="C34" s="96"/>
      <c r="D34" s="53">
        <v>0.15</v>
      </c>
      <c r="E34" s="6">
        <v>3</v>
      </c>
      <c r="F34" s="7">
        <f t="shared" si="0"/>
        <v>2.4000000000000004</v>
      </c>
    </row>
    <row r="35" spans="1:6" ht="15.75" x14ac:dyDescent="0.25">
      <c r="A35" s="113" t="s">
        <v>87</v>
      </c>
      <c r="B35" s="114">
        <v>0.25</v>
      </c>
      <c r="C35" s="114"/>
      <c r="D35" s="115">
        <v>0.15</v>
      </c>
      <c r="E35" s="115">
        <v>3.63</v>
      </c>
      <c r="F35" s="116">
        <f t="shared" si="0"/>
        <v>2.9039999999999999</v>
      </c>
    </row>
    <row r="36" spans="1:6" ht="15.75" x14ac:dyDescent="0.25">
      <c r="A36" s="8" t="s">
        <v>88</v>
      </c>
      <c r="B36" s="96">
        <f>B35</f>
        <v>0.25</v>
      </c>
      <c r="C36" s="96"/>
      <c r="D36" s="53">
        <v>0.15</v>
      </c>
      <c r="E36" s="6">
        <v>3</v>
      </c>
      <c r="F36" s="7">
        <f t="shared" si="0"/>
        <v>2.4000000000000004</v>
      </c>
    </row>
    <row r="37" spans="1:6" ht="15.75" x14ac:dyDescent="0.25">
      <c r="A37" s="8" t="s">
        <v>89</v>
      </c>
      <c r="B37" s="96">
        <f t="shared" ref="B37:B48" si="5">B36</f>
        <v>0.25</v>
      </c>
      <c r="C37" s="96"/>
      <c r="D37" s="53">
        <v>0.15</v>
      </c>
      <c r="E37" s="6">
        <v>3</v>
      </c>
      <c r="F37" s="7">
        <f t="shared" si="0"/>
        <v>2.4000000000000004</v>
      </c>
    </row>
    <row r="38" spans="1:6" ht="15.75" x14ac:dyDescent="0.25">
      <c r="A38" s="8" t="s">
        <v>90</v>
      </c>
      <c r="B38" s="96">
        <f t="shared" si="5"/>
        <v>0.25</v>
      </c>
      <c r="C38" s="96"/>
      <c r="D38" s="53">
        <v>0.15</v>
      </c>
      <c r="E38" s="6">
        <v>3</v>
      </c>
      <c r="F38" s="7">
        <f t="shared" si="0"/>
        <v>2.4000000000000004</v>
      </c>
    </row>
    <row r="39" spans="1:6" ht="15.75" x14ac:dyDescent="0.25">
      <c r="A39" s="8" t="s">
        <v>91</v>
      </c>
      <c r="B39" s="96">
        <f t="shared" si="5"/>
        <v>0.25</v>
      </c>
      <c r="C39" s="96"/>
      <c r="D39" s="53">
        <v>0.15</v>
      </c>
      <c r="E39" s="6">
        <v>3</v>
      </c>
      <c r="F39" s="7">
        <f t="shared" si="0"/>
        <v>2.4000000000000004</v>
      </c>
    </row>
    <row r="40" spans="1:6" ht="15.75" x14ac:dyDescent="0.25">
      <c r="A40" s="8" t="s">
        <v>92</v>
      </c>
      <c r="B40" s="96">
        <f t="shared" si="5"/>
        <v>0.25</v>
      </c>
      <c r="C40" s="96"/>
      <c r="D40" s="53">
        <v>0.15</v>
      </c>
      <c r="E40" s="6">
        <v>3</v>
      </c>
      <c r="F40" s="7">
        <f t="shared" si="0"/>
        <v>2.4000000000000004</v>
      </c>
    </row>
    <row r="41" spans="1:6" ht="15.75" x14ac:dyDescent="0.25">
      <c r="A41" s="8" t="s">
        <v>93</v>
      </c>
      <c r="B41" s="96">
        <f t="shared" si="5"/>
        <v>0.25</v>
      </c>
      <c r="C41" s="96"/>
      <c r="D41" s="53">
        <v>0.15</v>
      </c>
      <c r="E41" s="6">
        <v>3</v>
      </c>
      <c r="F41" s="7">
        <f t="shared" si="0"/>
        <v>2.4000000000000004</v>
      </c>
    </row>
    <row r="42" spans="1:6" ht="15.75" x14ac:dyDescent="0.25">
      <c r="A42" s="113" t="s">
        <v>94</v>
      </c>
      <c r="B42" s="114">
        <f t="shared" si="5"/>
        <v>0.25</v>
      </c>
      <c r="C42" s="114"/>
      <c r="D42" s="115">
        <v>0.15</v>
      </c>
      <c r="E42" s="115">
        <v>3.63</v>
      </c>
      <c r="F42" s="116">
        <f t="shared" si="0"/>
        <v>2.9039999999999999</v>
      </c>
    </row>
    <row r="43" spans="1:6" ht="15.75" x14ac:dyDescent="0.25">
      <c r="A43" s="8" t="s">
        <v>95</v>
      </c>
      <c r="B43" s="96">
        <f t="shared" si="5"/>
        <v>0.25</v>
      </c>
      <c r="C43" s="96"/>
      <c r="D43" s="53">
        <v>0.15</v>
      </c>
      <c r="E43" s="6">
        <v>3</v>
      </c>
      <c r="F43" s="7">
        <f t="shared" si="0"/>
        <v>2.4000000000000004</v>
      </c>
    </row>
    <row r="44" spans="1:6" ht="15.75" x14ac:dyDescent="0.25">
      <c r="A44" s="109" t="s">
        <v>96</v>
      </c>
      <c r="B44" s="110">
        <v>0.55000000000000004</v>
      </c>
      <c r="C44" s="110"/>
      <c r="D44" s="111">
        <v>0.3</v>
      </c>
      <c r="E44" s="111">
        <v>4.7</v>
      </c>
      <c r="F44" s="112">
        <f t="shared" si="0"/>
        <v>7.9900000000000011</v>
      </c>
    </row>
    <row r="45" spans="1:6" ht="15.75" x14ac:dyDescent="0.25">
      <c r="A45" s="8" t="s">
        <v>97</v>
      </c>
      <c r="B45" s="96">
        <v>0.25</v>
      </c>
      <c r="C45" s="96"/>
      <c r="D45" s="53">
        <v>0.15</v>
      </c>
      <c r="E45" s="6">
        <v>3</v>
      </c>
      <c r="F45" s="7">
        <f t="shared" si="0"/>
        <v>2.4000000000000004</v>
      </c>
    </row>
    <row r="46" spans="1:6" ht="15.75" x14ac:dyDescent="0.25">
      <c r="A46" s="113" t="s">
        <v>98</v>
      </c>
      <c r="B46" s="114">
        <f t="shared" si="5"/>
        <v>0.25</v>
      </c>
      <c r="C46" s="114"/>
      <c r="D46" s="115">
        <v>0.15</v>
      </c>
      <c r="E46" s="115">
        <v>3.63</v>
      </c>
      <c r="F46" s="116">
        <f t="shared" si="0"/>
        <v>2.9039999999999999</v>
      </c>
    </row>
    <row r="47" spans="1:6" ht="15.75" x14ac:dyDescent="0.25">
      <c r="A47" s="109" t="s">
        <v>126</v>
      </c>
      <c r="B47" s="110">
        <v>0.55000000000000004</v>
      </c>
      <c r="C47" s="110"/>
      <c r="D47" s="111">
        <v>0.3</v>
      </c>
      <c r="E47" s="111">
        <v>4.7</v>
      </c>
      <c r="F47" s="112">
        <f t="shared" ref="F47:F48" si="6">(B47*2+D47*2)*E47</f>
        <v>7.9900000000000011</v>
      </c>
    </row>
    <row r="48" spans="1:6" ht="15.75" x14ac:dyDescent="0.25">
      <c r="A48" s="113" t="s">
        <v>127</v>
      </c>
      <c r="B48" s="114">
        <v>0.25</v>
      </c>
      <c r="C48" s="114"/>
      <c r="D48" s="115">
        <v>0.15</v>
      </c>
      <c r="E48" s="115">
        <v>3.63</v>
      </c>
      <c r="F48" s="116">
        <f t="shared" si="6"/>
        <v>2.9039999999999999</v>
      </c>
    </row>
    <row r="49" spans="1:6" ht="15.75" x14ac:dyDescent="0.25">
      <c r="A49" s="8" t="s">
        <v>128</v>
      </c>
      <c r="B49" s="96">
        <v>0.25</v>
      </c>
      <c r="C49" s="96"/>
      <c r="D49" s="53">
        <v>0.15</v>
      </c>
      <c r="E49" s="6">
        <v>3</v>
      </c>
      <c r="F49" s="7">
        <f t="shared" ref="F49" si="7">(B49*2+D49*2)*E49</f>
        <v>2.4000000000000004</v>
      </c>
    </row>
    <row r="50" spans="1:6" ht="15.75" x14ac:dyDescent="0.25">
      <c r="A50" s="109" t="s">
        <v>129</v>
      </c>
      <c r="B50" s="110">
        <v>0.55000000000000004</v>
      </c>
      <c r="C50" s="110"/>
      <c r="D50" s="111">
        <v>0.3</v>
      </c>
      <c r="E50" s="111">
        <v>4.7</v>
      </c>
      <c r="F50" s="112">
        <f t="shared" ref="F50:F52" si="8">(B50*2+D50*2)*E50</f>
        <v>7.9900000000000011</v>
      </c>
    </row>
    <row r="51" spans="1:6" ht="15.75" x14ac:dyDescent="0.25">
      <c r="A51" s="8" t="s">
        <v>130</v>
      </c>
      <c r="B51" s="96">
        <v>0.25</v>
      </c>
      <c r="C51" s="96"/>
      <c r="D51" s="53">
        <v>0.15</v>
      </c>
      <c r="E51" s="6">
        <v>3</v>
      </c>
      <c r="F51" s="7">
        <f t="shared" si="8"/>
        <v>2.4000000000000004</v>
      </c>
    </row>
    <row r="52" spans="1:6" ht="15.75" x14ac:dyDescent="0.25">
      <c r="A52" s="8" t="s">
        <v>131</v>
      </c>
      <c r="B52" s="96">
        <v>0.25</v>
      </c>
      <c r="C52" s="96"/>
      <c r="D52" s="53">
        <v>0.15</v>
      </c>
      <c r="E52" s="6">
        <v>3</v>
      </c>
      <c r="F52" s="7">
        <f t="shared" si="8"/>
        <v>2.4000000000000004</v>
      </c>
    </row>
    <row r="53" spans="1:6" ht="15.75" x14ac:dyDescent="0.25">
      <c r="A53" s="109" t="s">
        <v>132</v>
      </c>
      <c r="B53" s="110">
        <v>0.55000000000000004</v>
      </c>
      <c r="C53" s="110"/>
      <c r="D53" s="111">
        <v>0.3</v>
      </c>
      <c r="E53" s="111">
        <v>4.7</v>
      </c>
      <c r="F53" s="112">
        <f t="shared" ref="F53:F54" si="9">(B53*2+D53*2)*E53</f>
        <v>7.9900000000000011</v>
      </c>
    </row>
    <row r="54" spans="1:6" ht="15.75" x14ac:dyDescent="0.25">
      <c r="A54" s="8" t="s">
        <v>133</v>
      </c>
      <c r="B54" s="96">
        <v>0.25</v>
      </c>
      <c r="C54" s="96"/>
      <c r="D54" s="53">
        <v>0.15</v>
      </c>
      <c r="E54" s="6">
        <v>3</v>
      </c>
      <c r="F54" s="7">
        <f t="shared" si="9"/>
        <v>2.4000000000000004</v>
      </c>
    </row>
    <row r="55" spans="1:6" ht="15.75" x14ac:dyDescent="0.25">
      <c r="A55" s="109" t="s">
        <v>134</v>
      </c>
      <c r="B55" s="110">
        <v>0.55000000000000004</v>
      </c>
      <c r="C55" s="110"/>
      <c r="D55" s="111">
        <v>0.3</v>
      </c>
      <c r="E55" s="111">
        <v>4.7</v>
      </c>
      <c r="F55" s="112">
        <f t="shared" ref="F55" si="10">(B55*2+D55*2)*E55</f>
        <v>7.9900000000000011</v>
      </c>
    </row>
    <row r="56" spans="1:6" ht="15.75" x14ac:dyDescent="0.25">
      <c r="A56" s="8" t="s">
        <v>0</v>
      </c>
      <c r="B56" s="94"/>
      <c r="C56" s="94"/>
      <c r="D56" s="6"/>
      <c r="E56" s="6"/>
      <c r="F56" s="37">
        <f>SUM(F11:F55)</f>
        <v>165.91600000000011</v>
      </c>
    </row>
    <row r="57" spans="1:6" x14ac:dyDescent="0.25">
      <c r="A57" s="2"/>
      <c r="B57" s="2"/>
      <c r="C57" s="2"/>
      <c r="D57" s="2"/>
      <c r="E57" s="2"/>
      <c r="F57" s="2"/>
    </row>
    <row r="58" spans="1:6" ht="15" customHeight="1" x14ac:dyDescent="0.25">
      <c r="A58" s="63"/>
      <c r="B58" s="64"/>
      <c r="C58" s="64"/>
      <c r="D58" s="64"/>
      <c r="E58" s="64"/>
      <c r="F58" s="65"/>
    </row>
    <row r="59" spans="1:6" x14ac:dyDescent="0.25">
      <c r="A59" s="66" t="s">
        <v>6</v>
      </c>
      <c r="B59" s="95"/>
      <c r="C59" s="67"/>
      <c r="D59" s="67"/>
      <c r="E59" s="67"/>
      <c r="F59" s="68"/>
    </row>
    <row r="60" spans="1:6" x14ac:dyDescent="0.25">
      <c r="A60" s="66"/>
      <c r="B60" s="95"/>
      <c r="C60" s="67"/>
      <c r="D60" s="67"/>
      <c r="E60" s="67"/>
      <c r="F60" s="68"/>
    </row>
    <row r="61" spans="1:6" ht="18" x14ac:dyDescent="0.25">
      <c r="A61" s="72"/>
      <c r="B61" s="73"/>
      <c r="C61" s="73"/>
      <c r="D61" s="73"/>
      <c r="E61" s="73"/>
      <c r="F61" s="74"/>
    </row>
    <row r="62" spans="1:6" x14ac:dyDescent="0.25">
      <c r="A62" s="88" t="s">
        <v>33</v>
      </c>
      <c r="B62" s="89"/>
      <c r="C62" s="89"/>
      <c r="D62" s="89"/>
      <c r="E62" s="89"/>
      <c r="F62" s="90"/>
    </row>
    <row r="63" spans="1:6" x14ac:dyDescent="0.25">
      <c r="A63" s="88"/>
      <c r="B63" s="89"/>
      <c r="C63" s="89"/>
      <c r="D63" s="89"/>
      <c r="E63" s="89"/>
      <c r="F63" s="90"/>
    </row>
    <row r="64" spans="1:6" ht="18" x14ac:dyDescent="0.25">
      <c r="A64" s="75" t="s">
        <v>103</v>
      </c>
      <c r="B64" s="76"/>
      <c r="C64" s="76"/>
      <c r="D64" s="76"/>
      <c r="E64" s="76"/>
      <c r="F64" s="77"/>
    </row>
    <row r="65" spans="1:7" ht="18.75" customHeight="1" x14ac:dyDescent="0.25">
      <c r="A65" s="78" t="s">
        <v>32</v>
      </c>
      <c r="B65" s="79" t="s">
        <v>7</v>
      </c>
      <c r="C65" s="79"/>
      <c r="D65" s="79" t="s">
        <v>9</v>
      </c>
      <c r="E65" s="81" t="s">
        <v>10</v>
      </c>
      <c r="F65" s="80" t="s">
        <v>54</v>
      </c>
    </row>
    <row r="66" spans="1:7" ht="18" customHeight="1" x14ac:dyDescent="0.25">
      <c r="A66" s="78"/>
      <c r="B66" s="79"/>
      <c r="C66" s="79"/>
      <c r="D66" s="79"/>
      <c r="E66" s="81"/>
      <c r="F66" s="80"/>
    </row>
    <row r="67" spans="1:7" ht="15.75" x14ac:dyDescent="0.25">
      <c r="A67" s="8" t="s">
        <v>104</v>
      </c>
      <c r="B67" s="94">
        <v>267</v>
      </c>
      <c r="C67" s="94"/>
      <c r="D67" s="6">
        <v>0.15</v>
      </c>
      <c r="E67" s="6">
        <v>0.35</v>
      </c>
      <c r="F67" s="7">
        <f>(B67*2+D67*2)*E67</f>
        <v>187.00499999999997</v>
      </c>
    </row>
    <row r="71" spans="1:7" ht="26.25" x14ac:dyDescent="0.4">
      <c r="A71" s="39" t="s">
        <v>107</v>
      </c>
      <c r="B71" s="24"/>
      <c r="C71" s="24"/>
      <c r="D71" s="24"/>
      <c r="E71" s="24"/>
      <c r="F71" s="59">
        <f>F67+F56</f>
        <v>352.92100000000005</v>
      </c>
      <c r="G71" s="24" t="s">
        <v>119</v>
      </c>
    </row>
  </sheetData>
  <mergeCells count="68">
    <mergeCell ref="B52:C52"/>
    <mergeCell ref="B53:C53"/>
    <mergeCell ref="B54:C54"/>
    <mergeCell ref="B55:C55"/>
    <mergeCell ref="B47:C47"/>
    <mergeCell ref="B50:C50"/>
    <mergeCell ref="B48:C48"/>
    <mergeCell ref="B49:C49"/>
    <mergeCell ref="B51:C51"/>
    <mergeCell ref="A6:F7"/>
    <mergeCell ref="A1:F2"/>
    <mergeCell ref="A3:F3"/>
    <mergeCell ref="A4:F4"/>
    <mergeCell ref="A5:F5"/>
    <mergeCell ref="A8:F8"/>
    <mergeCell ref="A9:A10"/>
    <mergeCell ref="B9:C10"/>
    <mergeCell ref="D9:D10"/>
    <mergeCell ref="E9:E10"/>
    <mergeCell ref="F9:F10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34:C34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46:C46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67:C67"/>
    <mergeCell ref="B56:C56"/>
    <mergeCell ref="A58:F58"/>
    <mergeCell ref="A59:F60"/>
    <mergeCell ref="A61:F61"/>
    <mergeCell ref="A62:F63"/>
    <mergeCell ref="A64:F64"/>
    <mergeCell ref="A65:A66"/>
    <mergeCell ref="B65:C66"/>
    <mergeCell ref="D65:D66"/>
    <mergeCell ref="E65:E66"/>
    <mergeCell ref="F65:F66"/>
  </mergeCells>
  <phoneticPr fontId="10" type="noConversion"/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B8A2E-C9FD-4377-BA29-E0BF8B80CB65}">
  <dimension ref="A1:H30"/>
  <sheetViews>
    <sheetView view="pageBreakPreview" zoomScaleNormal="100" zoomScaleSheetLayoutView="100" workbookViewId="0">
      <selection activeCell="H20" sqref="H20"/>
    </sheetView>
  </sheetViews>
  <sheetFormatPr defaultRowHeight="15" x14ac:dyDescent="0.25"/>
  <cols>
    <col min="1" max="1" width="21.28515625" bestFit="1" customWidth="1"/>
    <col min="2" max="2" width="21.28515625" customWidth="1"/>
    <col min="3" max="3" width="20" customWidth="1"/>
    <col min="4" max="4" width="20.7109375" customWidth="1"/>
    <col min="5" max="6" width="19.140625" bestFit="1" customWidth="1"/>
    <col min="7" max="7" width="22.85546875" customWidth="1"/>
    <col min="8" max="8" width="20.28515625" customWidth="1"/>
  </cols>
  <sheetData>
    <row r="1" spans="1:8" x14ac:dyDescent="0.25">
      <c r="A1" s="66" t="s">
        <v>6</v>
      </c>
      <c r="B1" s="95"/>
      <c r="C1" s="67"/>
      <c r="D1" s="67"/>
      <c r="E1" s="67"/>
      <c r="F1" s="67"/>
      <c r="G1" s="99"/>
      <c r="H1" s="68"/>
    </row>
    <row r="2" spans="1:8" ht="10.9" customHeight="1" x14ac:dyDescent="0.25">
      <c r="A2" s="66"/>
      <c r="B2" s="95"/>
      <c r="C2" s="67"/>
      <c r="D2" s="67"/>
      <c r="E2" s="67"/>
      <c r="F2" s="67"/>
      <c r="G2" s="99"/>
      <c r="H2" s="68"/>
    </row>
    <row r="3" spans="1:8" ht="18" x14ac:dyDescent="0.25">
      <c r="A3" s="69" t="str">
        <f>'CONCRETO DA FUNDAÇÃO'!A4:H4</f>
        <v>MERCADO DO MOCAMBO</v>
      </c>
      <c r="B3" s="97"/>
      <c r="C3" s="70"/>
      <c r="D3" s="70"/>
      <c r="E3" s="70"/>
      <c r="F3" s="70"/>
      <c r="G3" s="100"/>
      <c r="H3" s="71"/>
    </row>
    <row r="4" spans="1:8" ht="18" x14ac:dyDescent="0.25">
      <c r="A4" s="69" t="str">
        <f>'CONCRETO DA FUNDAÇÃO'!A5:H5</f>
        <v>MUNICIPIO DE ANDARAI-BAHIA</v>
      </c>
      <c r="B4" s="97"/>
      <c r="C4" s="70"/>
      <c r="D4" s="70"/>
      <c r="E4" s="70"/>
      <c r="F4" s="70"/>
      <c r="G4" s="100"/>
      <c r="H4" s="71"/>
    </row>
    <row r="5" spans="1:8" ht="18" x14ac:dyDescent="0.25">
      <c r="A5" s="72"/>
      <c r="B5" s="73"/>
      <c r="C5" s="73"/>
      <c r="D5" s="73"/>
      <c r="E5" s="73"/>
      <c r="F5" s="73"/>
      <c r="G5" s="73"/>
      <c r="H5" s="74"/>
    </row>
    <row r="6" spans="1:8" x14ac:dyDescent="0.25">
      <c r="A6" s="88" t="s">
        <v>18</v>
      </c>
      <c r="B6" s="89"/>
      <c r="C6" s="89"/>
      <c r="D6" s="89"/>
      <c r="E6" s="89"/>
      <c r="F6" s="89"/>
      <c r="G6" s="89"/>
      <c r="H6" s="90"/>
    </row>
    <row r="7" spans="1:8" x14ac:dyDescent="0.25">
      <c r="A7" s="88"/>
      <c r="B7" s="89"/>
      <c r="C7" s="89"/>
      <c r="D7" s="89"/>
      <c r="E7" s="89"/>
      <c r="F7" s="89"/>
      <c r="G7" s="89"/>
      <c r="H7" s="90"/>
    </row>
    <row r="8" spans="1:8" ht="18" x14ac:dyDescent="0.25">
      <c r="A8" s="75" t="s">
        <v>2</v>
      </c>
      <c r="B8" s="76"/>
      <c r="C8" s="76"/>
      <c r="D8" s="76"/>
      <c r="E8" s="76"/>
      <c r="F8" s="76"/>
      <c r="G8" s="76"/>
      <c r="H8" s="77"/>
    </row>
    <row r="9" spans="1:8" ht="18" x14ac:dyDescent="0.25">
      <c r="A9" s="75"/>
      <c r="B9" s="76"/>
      <c r="C9" s="76"/>
      <c r="D9" s="76"/>
      <c r="E9" s="76"/>
      <c r="F9" s="76"/>
      <c r="G9" s="76"/>
      <c r="H9" s="77"/>
    </row>
    <row r="10" spans="1:8" x14ac:dyDescent="0.25">
      <c r="A10" s="78" t="s">
        <v>8</v>
      </c>
      <c r="B10" s="79"/>
      <c r="C10" s="79" t="s">
        <v>1</v>
      </c>
      <c r="D10" s="79" t="s">
        <v>9</v>
      </c>
      <c r="E10" s="81" t="s">
        <v>17</v>
      </c>
      <c r="F10" s="81" t="s">
        <v>10</v>
      </c>
      <c r="G10" s="81" t="s">
        <v>15</v>
      </c>
      <c r="H10" s="80" t="s">
        <v>16</v>
      </c>
    </row>
    <row r="11" spans="1:8" x14ac:dyDescent="0.25">
      <c r="A11" s="78"/>
      <c r="B11" s="79"/>
      <c r="C11" s="79"/>
      <c r="D11" s="79"/>
      <c r="E11" s="81"/>
      <c r="F11" s="81"/>
      <c r="G11" s="81"/>
      <c r="H11" s="80"/>
    </row>
    <row r="12" spans="1:8" ht="15.75" x14ac:dyDescent="0.25">
      <c r="A12" s="98" t="s">
        <v>62</v>
      </c>
      <c r="B12" s="23" t="s">
        <v>3</v>
      </c>
      <c r="C12" s="49">
        <f>'CONCRETO DA FUNDAÇÃO'!C14</f>
        <v>35</v>
      </c>
      <c r="D12" s="6">
        <v>1</v>
      </c>
      <c r="E12" s="9">
        <v>1.5</v>
      </c>
      <c r="F12" s="9">
        <v>0.15</v>
      </c>
      <c r="G12" s="9">
        <f>(2*(D12+E12))</f>
        <v>5</v>
      </c>
      <c r="H12" s="7">
        <f t="shared" ref="H12:H13" si="0">G12*F12*C12</f>
        <v>26.25</v>
      </c>
    </row>
    <row r="13" spans="1:8" ht="15.75" x14ac:dyDescent="0.25">
      <c r="A13" s="98"/>
      <c r="B13" s="23" t="s">
        <v>4</v>
      </c>
      <c r="C13" s="49">
        <f>C12</f>
        <v>35</v>
      </c>
      <c r="D13" s="6">
        <v>0.15</v>
      </c>
      <c r="E13" s="9">
        <v>0.25</v>
      </c>
      <c r="F13" s="9">
        <v>1.1000000000000001</v>
      </c>
      <c r="G13" s="9">
        <f t="shared" ref="G13" si="1">(2*(D13+E13))</f>
        <v>0.8</v>
      </c>
      <c r="H13" s="7">
        <f t="shared" si="0"/>
        <v>30.800000000000004</v>
      </c>
    </row>
    <row r="14" spans="1:8" ht="18" x14ac:dyDescent="0.25">
      <c r="A14" s="75" t="s">
        <v>2</v>
      </c>
      <c r="B14" s="76"/>
      <c r="C14" s="76"/>
      <c r="D14" s="76"/>
      <c r="E14" s="76"/>
      <c r="F14" s="76"/>
      <c r="G14" s="76"/>
      <c r="H14" s="77"/>
    </row>
    <row r="15" spans="1:8" x14ac:dyDescent="0.25">
      <c r="A15" s="78" t="s">
        <v>8</v>
      </c>
      <c r="B15" s="79"/>
      <c r="C15" s="79" t="s">
        <v>1</v>
      </c>
      <c r="D15" s="79" t="s">
        <v>9</v>
      </c>
      <c r="E15" s="81" t="s">
        <v>17</v>
      </c>
      <c r="F15" s="81" t="s">
        <v>10</v>
      </c>
      <c r="G15" s="81" t="s">
        <v>15</v>
      </c>
      <c r="H15" s="80" t="s">
        <v>16</v>
      </c>
    </row>
    <row r="16" spans="1:8" x14ac:dyDescent="0.25">
      <c r="A16" s="78"/>
      <c r="B16" s="79"/>
      <c r="C16" s="79"/>
      <c r="D16" s="79"/>
      <c r="E16" s="81"/>
      <c r="F16" s="81"/>
      <c r="G16" s="81"/>
      <c r="H16" s="80"/>
    </row>
    <row r="17" spans="1:8" ht="15.75" x14ac:dyDescent="0.25">
      <c r="A17" s="98" t="s">
        <v>60</v>
      </c>
      <c r="B17" s="23" t="s">
        <v>3</v>
      </c>
      <c r="C17" s="49">
        <f>'ESCAVAÇÃO E REATERRO'!B13</f>
        <v>10</v>
      </c>
      <c r="D17" s="6">
        <v>1.5</v>
      </c>
      <c r="E17" s="9">
        <v>1.5</v>
      </c>
      <c r="F17" s="9">
        <v>0.35</v>
      </c>
      <c r="G17" s="9">
        <f>(2*(D17+E17))</f>
        <v>6</v>
      </c>
      <c r="H17" s="7">
        <f t="shared" ref="H17:H18" si="2">G17*F17*C17</f>
        <v>20.999999999999996</v>
      </c>
    </row>
    <row r="18" spans="1:8" ht="15.75" x14ac:dyDescent="0.25">
      <c r="A18" s="98"/>
      <c r="B18" s="23" t="s">
        <v>4</v>
      </c>
      <c r="C18" s="49">
        <f>C17</f>
        <v>10</v>
      </c>
      <c r="D18" s="6">
        <v>0.3</v>
      </c>
      <c r="E18" s="9">
        <v>0.5</v>
      </c>
      <c r="F18" s="9">
        <v>2.15</v>
      </c>
      <c r="G18" s="9">
        <f t="shared" ref="G18" si="3">(2*(D18+E18))</f>
        <v>1.6</v>
      </c>
      <c r="H18" s="7">
        <f t="shared" si="2"/>
        <v>34.4</v>
      </c>
    </row>
    <row r="19" spans="1:8" ht="15.75" x14ac:dyDescent="0.25">
      <c r="A19" s="43"/>
      <c r="B19" s="44"/>
      <c r="C19" s="45"/>
      <c r="D19" s="46"/>
      <c r="E19" s="47"/>
      <c r="F19" s="47"/>
      <c r="G19" s="47"/>
      <c r="H19" s="48"/>
    </row>
    <row r="20" spans="1:8" ht="18.75" thickBot="1" x14ac:dyDescent="0.3">
      <c r="A20" s="84" t="s">
        <v>49</v>
      </c>
      <c r="B20" s="85"/>
      <c r="C20" s="85"/>
      <c r="D20" s="85"/>
      <c r="E20" s="85"/>
      <c r="F20" s="85"/>
      <c r="G20" s="85"/>
      <c r="H20" s="16">
        <f>H12+H13+H17+H18</f>
        <v>112.44999999999999</v>
      </c>
    </row>
    <row r="21" spans="1:8" ht="18.75" thickBot="1" x14ac:dyDescent="0.3">
      <c r="A21" s="84"/>
      <c r="B21" s="85"/>
      <c r="C21" s="85"/>
      <c r="D21" s="85"/>
      <c r="E21" s="85"/>
      <c r="F21" s="85"/>
      <c r="G21" s="85"/>
      <c r="H21" s="16"/>
    </row>
    <row r="22" spans="1:8" ht="18" x14ac:dyDescent="0.25">
      <c r="A22" s="75" t="s">
        <v>50</v>
      </c>
      <c r="B22" s="76"/>
      <c r="C22" s="76"/>
      <c r="D22" s="76"/>
      <c r="E22" s="76"/>
      <c r="F22" s="76"/>
      <c r="G22" s="76"/>
      <c r="H22" s="77"/>
    </row>
    <row r="23" spans="1:8" x14ac:dyDescent="0.25">
      <c r="A23" s="78" t="s">
        <v>8</v>
      </c>
      <c r="B23" s="79"/>
      <c r="C23" s="79" t="s">
        <v>1</v>
      </c>
      <c r="D23" s="79" t="s">
        <v>9</v>
      </c>
      <c r="E23" s="81" t="s">
        <v>17</v>
      </c>
      <c r="F23" s="81" t="s">
        <v>10</v>
      </c>
      <c r="G23" s="81" t="s">
        <v>15</v>
      </c>
      <c r="H23" s="80" t="s">
        <v>16</v>
      </c>
    </row>
    <row r="24" spans="1:8" x14ac:dyDescent="0.25">
      <c r="A24" s="78"/>
      <c r="B24" s="79"/>
      <c r="C24" s="79"/>
      <c r="D24" s="79"/>
      <c r="E24" s="81"/>
      <c r="F24" s="81"/>
      <c r="G24" s="81"/>
      <c r="H24" s="80"/>
    </row>
    <row r="25" spans="1:8" ht="15.75" x14ac:dyDescent="0.25">
      <c r="A25" s="98" t="s">
        <v>50</v>
      </c>
      <c r="B25" s="23" t="s">
        <v>55</v>
      </c>
      <c r="C25" s="11">
        <v>1</v>
      </c>
      <c r="D25" s="6"/>
      <c r="E25" s="9">
        <v>0.15</v>
      </c>
      <c r="F25" s="9">
        <v>0.4</v>
      </c>
      <c r="G25" s="50">
        <f>'ESCAVAÇÃO E REATERRO'!E14</f>
        <v>250</v>
      </c>
      <c r="H25" s="7">
        <f>(E25+F25*2)*G25</f>
        <v>237.50000000000003</v>
      </c>
    </row>
    <row r="26" spans="1:8" x14ac:dyDescent="0.25">
      <c r="A26" s="98"/>
    </row>
    <row r="27" spans="1:8" x14ac:dyDescent="0.25">
      <c r="A27" s="2"/>
      <c r="B27" s="2"/>
      <c r="C27" s="2"/>
      <c r="D27" s="2"/>
      <c r="E27" s="2"/>
      <c r="F27" s="2"/>
      <c r="G27" s="2"/>
      <c r="H27" s="2"/>
    </row>
    <row r="28" spans="1:8" ht="18.75" thickBot="1" x14ac:dyDescent="0.3">
      <c r="A28" s="84" t="s">
        <v>49</v>
      </c>
      <c r="B28" s="85"/>
      <c r="C28" s="85"/>
      <c r="D28" s="85"/>
      <c r="E28" s="85"/>
      <c r="F28" s="85"/>
      <c r="G28" s="85"/>
      <c r="H28" s="16">
        <f>+H25+H20</f>
        <v>349.95000000000005</v>
      </c>
    </row>
    <row r="29" spans="1:8" x14ac:dyDescent="0.25">
      <c r="A29" s="2"/>
      <c r="B29" s="2"/>
      <c r="C29" s="2"/>
      <c r="D29" s="2"/>
      <c r="E29" s="2"/>
      <c r="F29" s="2"/>
      <c r="G29" s="2"/>
      <c r="H29" s="2"/>
    </row>
    <row r="30" spans="1:8" x14ac:dyDescent="0.25">
      <c r="A30" s="2"/>
      <c r="B30" s="2"/>
      <c r="C30" s="2"/>
      <c r="D30" s="2"/>
      <c r="E30" s="2"/>
      <c r="F30" s="2"/>
      <c r="G30" s="2"/>
      <c r="H30" s="2"/>
    </row>
  </sheetData>
  <mergeCells count="36">
    <mergeCell ref="A17:A18"/>
    <mergeCell ref="A14:H14"/>
    <mergeCell ref="A15:B16"/>
    <mergeCell ref="C15:C16"/>
    <mergeCell ref="D15:D16"/>
    <mergeCell ref="E15:E16"/>
    <mergeCell ref="F15:F16"/>
    <mergeCell ref="G15:G16"/>
    <mergeCell ref="H15:H16"/>
    <mergeCell ref="A25:A26"/>
    <mergeCell ref="A21:G21"/>
    <mergeCell ref="A22:H22"/>
    <mergeCell ref="A23:B24"/>
    <mergeCell ref="C23:C24"/>
    <mergeCell ref="D23:D24"/>
    <mergeCell ref="E23:E24"/>
    <mergeCell ref="F23:F24"/>
    <mergeCell ref="G23:G24"/>
    <mergeCell ref="H23:H24"/>
    <mergeCell ref="A6:H7"/>
    <mergeCell ref="A1:H2"/>
    <mergeCell ref="A3:H3"/>
    <mergeCell ref="A4:H4"/>
    <mergeCell ref="A5:H5"/>
    <mergeCell ref="A12:A13"/>
    <mergeCell ref="A8:H8"/>
    <mergeCell ref="A9:H9"/>
    <mergeCell ref="A10:B11"/>
    <mergeCell ref="C10:C11"/>
    <mergeCell ref="D10:D11"/>
    <mergeCell ref="A28:G28"/>
    <mergeCell ref="E10:E11"/>
    <mergeCell ref="F10:F11"/>
    <mergeCell ref="G10:G11"/>
    <mergeCell ref="A20:G20"/>
    <mergeCell ref="H10:H11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EBAAB-516E-4739-AFDD-E23F6F93F62A}">
  <dimension ref="A1:G72"/>
  <sheetViews>
    <sheetView topLeftCell="A28" workbookViewId="0">
      <selection activeCell="F58" sqref="F58"/>
    </sheetView>
  </sheetViews>
  <sheetFormatPr defaultRowHeight="15" x14ac:dyDescent="0.25"/>
  <cols>
    <col min="1" max="1" width="21.28515625" bestFit="1" customWidth="1"/>
    <col min="2" max="2" width="21.28515625" customWidth="1"/>
    <col min="3" max="3" width="20" customWidth="1"/>
    <col min="4" max="4" width="20.7109375" customWidth="1"/>
    <col min="5" max="5" width="19.140625" bestFit="1" customWidth="1"/>
    <col min="6" max="6" width="20.28515625" customWidth="1"/>
  </cols>
  <sheetData>
    <row r="1" spans="1:6" ht="15" customHeight="1" x14ac:dyDescent="0.25">
      <c r="A1" s="63"/>
      <c r="B1" s="64"/>
      <c r="C1" s="64"/>
      <c r="D1" s="64"/>
      <c r="E1" s="64"/>
      <c r="F1" s="65"/>
    </row>
    <row r="2" spans="1:6" x14ac:dyDescent="0.25">
      <c r="A2" s="66" t="s">
        <v>6</v>
      </c>
      <c r="B2" s="95"/>
      <c r="C2" s="67"/>
      <c r="D2" s="67"/>
      <c r="E2" s="67"/>
      <c r="F2" s="68"/>
    </row>
    <row r="3" spans="1:6" x14ac:dyDescent="0.25">
      <c r="A3" s="66"/>
      <c r="B3" s="95"/>
      <c r="C3" s="67"/>
      <c r="D3" s="67"/>
      <c r="E3" s="67"/>
      <c r="F3" s="68"/>
    </row>
    <row r="4" spans="1:6" ht="18" x14ac:dyDescent="0.25">
      <c r="A4" s="69" t="str">
        <f>'FORMA - INFRA'!A3:H3</f>
        <v>MERCADO DO MOCAMBO</v>
      </c>
      <c r="B4" s="97"/>
      <c r="C4" s="70"/>
      <c r="D4" s="70"/>
      <c r="E4" s="70"/>
      <c r="F4" s="71"/>
    </row>
    <row r="5" spans="1:6" ht="18" x14ac:dyDescent="0.25">
      <c r="A5" s="69" t="str">
        <f>'ESCAVAÇÃO E REATERRO'!A5:F5</f>
        <v>MUNICIPIO DE ANDARAI-BAHIA</v>
      </c>
      <c r="B5" s="97"/>
      <c r="C5" s="70"/>
      <c r="D5" s="70"/>
      <c r="E5" s="70"/>
      <c r="F5" s="71"/>
    </row>
    <row r="6" spans="1:6" ht="18" x14ac:dyDescent="0.25">
      <c r="A6" s="72"/>
      <c r="B6" s="73"/>
      <c r="C6" s="73"/>
      <c r="D6" s="73"/>
      <c r="E6" s="73"/>
      <c r="F6" s="74"/>
    </row>
    <row r="7" spans="1:6" x14ac:dyDescent="0.25">
      <c r="A7" s="88" t="s">
        <v>33</v>
      </c>
      <c r="B7" s="89"/>
      <c r="C7" s="89"/>
      <c r="D7" s="89"/>
      <c r="E7" s="89"/>
      <c r="F7" s="90"/>
    </row>
    <row r="8" spans="1:6" x14ac:dyDescent="0.25">
      <c r="A8" s="88"/>
      <c r="B8" s="89"/>
      <c r="C8" s="89"/>
      <c r="D8" s="89"/>
      <c r="E8" s="89"/>
      <c r="F8" s="90"/>
    </row>
    <row r="9" spans="1:6" ht="18" x14ac:dyDescent="0.25">
      <c r="A9" s="75" t="s">
        <v>99</v>
      </c>
      <c r="B9" s="76"/>
      <c r="C9" s="76"/>
      <c r="D9" s="76"/>
      <c r="E9" s="76"/>
      <c r="F9" s="77"/>
    </row>
    <row r="10" spans="1:6" ht="18.75" customHeight="1" x14ac:dyDescent="0.25">
      <c r="A10" s="78" t="s">
        <v>32</v>
      </c>
      <c r="B10" s="79" t="s">
        <v>17</v>
      </c>
      <c r="C10" s="79"/>
      <c r="D10" s="79" t="s">
        <v>9</v>
      </c>
      <c r="E10" s="81" t="s">
        <v>10</v>
      </c>
      <c r="F10" s="80" t="s">
        <v>34</v>
      </c>
    </row>
    <row r="11" spans="1:6" ht="18" customHeight="1" x14ac:dyDescent="0.25">
      <c r="A11" s="78"/>
      <c r="B11" s="79"/>
      <c r="C11" s="79"/>
      <c r="D11" s="79"/>
      <c r="E11" s="81"/>
      <c r="F11" s="80"/>
    </row>
    <row r="12" spans="1:6" ht="15.75" x14ac:dyDescent="0.25">
      <c r="A12" s="51" t="s">
        <v>63</v>
      </c>
      <c r="B12" s="110">
        <v>0.55000000000000004</v>
      </c>
      <c r="C12" s="110"/>
      <c r="D12" s="111">
        <v>0.3</v>
      </c>
      <c r="E12" s="111">
        <v>4.7</v>
      </c>
      <c r="F12" s="55">
        <f>B12*D12*E12</f>
        <v>0.77550000000000008</v>
      </c>
    </row>
    <row r="13" spans="1:6" ht="15.75" x14ac:dyDescent="0.25">
      <c r="A13" s="51" t="s">
        <v>64</v>
      </c>
      <c r="B13" s="110">
        <v>0.55000000000000004</v>
      </c>
      <c r="C13" s="110"/>
      <c r="D13" s="111">
        <v>0.3</v>
      </c>
      <c r="E13" s="111">
        <v>4.7</v>
      </c>
      <c r="F13" s="55">
        <f t="shared" ref="F13:F47" si="0">B13*D13*E13</f>
        <v>0.77550000000000008</v>
      </c>
    </row>
    <row r="14" spans="1:6" ht="15.75" x14ac:dyDescent="0.25">
      <c r="A14" s="51" t="s">
        <v>65</v>
      </c>
      <c r="B14" s="110">
        <v>0.55000000000000004</v>
      </c>
      <c r="C14" s="110"/>
      <c r="D14" s="111">
        <v>0.3</v>
      </c>
      <c r="E14" s="111">
        <v>4.7</v>
      </c>
      <c r="F14" s="55">
        <f t="shared" si="0"/>
        <v>0.77550000000000008</v>
      </c>
    </row>
    <row r="15" spans="1:6" ht="15.75" x14ac:dyDescent="0.25">
      <c r="A15" s="51" t="s">
        <v>66</v>
      </c>
      <c r="B15" s="110">
        <v>0.55000000000000004</v>
      </c>
      <c r="C15" s="110"/>
      <c r="D15" s="111">
        <v>0.3</v>
      </c>
      <c r="E15" s="111">
        <v>4.7</v>
      </c>
      <c r="F15" s="55">
        <f t="shared" si="0"/>
        <v>0.77550000000000008</v>
      </c>
    </row>
    <row r="16" spans="1:6" ht="15.75" x14ac:dyDescent="0.25">
      <c r="A16" s="51" t="s">
        <v>67</v>
      </c>
      <c r="B16" s="110">
        <v>0.55000000000000004</v>
      </c>
      <c r="C16" s="110"/>
      <c r="D16" s="111">
        <v>0.3</v>
      </c>
      <c r="E16" s="111">
        <v>4.7</v>
      </c>
      <c r="F16" s="55">
        <f t="shared" si="0"/>
        <v>0.77550000000000008</v>
      </c>
    </row>
    <row r="17" spans="1:6" ht="15.75" x14ac:dyDescent="0.25">
      <c r="A17" s="51" t="s">
        <v>68</v>
      </c>
      <c r="B17" s="96">
        <v>0.25</v>
      </c>
      <c r="C17" s="96"/>
      <c r="D17" s="53">
        <v>0.15</v>
      </c>
      <c r="E17" s="6">
        <v>3</v>
      </c>
      <c r="F17" s="55">
        <f t="shared" si="0"/>
        <v>0.11249999999999999</v>
      </c>
    </row>
    <row r="18" spans="1:6" ht="15.75" x14ac:dyDescent="0.25">
      <c r="A18" s="51" t="s">
        <v>69</v>
      </c>
      <c r="B18" s="96">
        <f t="shared" ref="B18:B35" si="1">B17</f>
        <v>0.25</v>
      </c>
      <c r="C18" s="96"/>
      <c r="D18" s="53">
        <v>0.15</v>
      </c>
      <c r="E18" s="6">
        <v>3</v>
      </c>
      <c r="F18" s="55">
        <f t="shared" si="0"/>
        <v>0.11249999999999999</v>
      </c>
    </row>
    <row r="19" spans="1:6" ht="15.75" x14ac:dyDescent="0.25">
      <c r="A19" s="51" t="s">
        <v>70</v>
      </c>
      <c r="B19" s="96">
        <f t="shared" si="1"/>
        <v>0.25</v>
      </c>
      <c r="C19" s="96"/>
      <c r="D19" s="53">
        <v>0.15</v>
      </c>
      <c r="E19" s="6">
        <v>3</v>
      </c>
      <c r="F19" s="55">
        <f t="shared" si="0"/>
        <v>0.11249999999999999</v>
      </c>
    </row>
    <row r="20" spans="1:6" ht="15.75" x14ac:dyDescent="0.25">
      <c r="A20" s="51" t="s">
        <v>71</v>
      </c>
      <c r="B20" s="96">
        <f t="shared" si="1"/>
        <v>0.25</v>
      </c>
      <c r="C20" s="96"/>
      <c r="D20" s="53">
        <v>0.15</v>
      </c>
      <c r="E20" s="6">
        <v>3</v>
      </c>
      <c r="F20" s="55">
        <f t="shared" si="0"/>
        <v>0.11249999999999999</v>
      </c>
    </row>
    <row r="21" spans="1:6" ht="15.75" x14ac:dyDescent="0.25">
      <c r="A21" s="51" t="s">
        <v>72</v>
      </c>
      <c r="B21" s="96">
        <f t="shared" si="1"/>
        <v>0.25</v>
      </c>
      <c r="C21" s="96"/>
      <c r="D21" s="53">
        <v>0.15</v>
      </c>
      <c r="E21" s="6">
        <v>3</v>
      </c>
      <c r="F21" s="55">
        <f t="shared" si="0"/>
        <v>0.11249999999999999</v>
      </c>
    </row>
    <row r="22" spans="1:6" ht="15.75" x14ac:dyDescent="0.25">
      <c r="A22" s="51" t="s">
        <v>73</v>
      </c>
      <c r="B22" s="96">
        <f t="shared" si="1"/>
        <v>0.25</v>
      </c>
      <c r="C22" s="96"/>
      <c r="D22" s="53">
        <v>0.15</v>
      </c>
      <c r="E22" s="6">
        <v>3</v>
      </c>
      <c r="F22" s="55">
        <f t="shared" si="0"/>
        <v>0.11249999999999999</v>
      </c>
    </row>
    <row r="23" spans="1:6" ht="15.75" x14ac:dyDescent="0.25">
      <c r="A23" s="51" t="s">
        <v>74</v>
      </c>
      <c r="B23" s="96">
        <f t="shared" si="1"/>
        <v>0.25</v>
      </c>
      <c r="C23" s="96"/>
      <c r="D23" s="53">
        <v>0.15</v>
      </c>
      <c r="E23" s="6">
        <v>3</v>
      </c>
      <c r="F23" s="55">
        <f t="shared" si="0"/>
        <v>0.11249999999999999</v>
      </c>
    </row>
    <row r="24" spans="1:6" ht="15.75" x14ac:dyDescent="0.25">
      <c r="A24" s="51" t="s">
        <v>75</v>
      </c>
      <c r="B24" s="96">
        <f t="shared" si="1"/>
        <v>0.25</v>
      </c>
      <c r="C24" s="96"/>
      <c r="D24" s="53">
        <v>0.15</v>
      </c>
      <c r="E24" s="6">
        <v>3</v>
      </c>
      <c r="F24" s="55">
        <f t="shared" si="0"/>
        <v>0.11249999999999999</v>
      </c>
    </row>
    <row r="25" spans="1:6" ht="15.75" x14ac:dyDescent="0.25">
      <c r="A25" s="51" t="s">
        <v>76</v>
      </c>
      <c r="B25" s="96">
        <f t="shared" si="1"/>
        <v>0.25</v>
      </c>
      <c r="C25" s="96"/>
      <c r="D25" s="53">
        <v>0.15</v>
      </c>
      <c r="E25" s="6">
        <v>3</v>
      </c>
      <c r="F25" s="55">
        <f t="shared" si="0"/>
        <v>0.11249999999999999</v>
      </c>
    </row>
    <row r="26" spans="1:6" ht="15.75" x14ac:dyDescent="0.25">
      <c r="A26" s="51" t="s">
        <v>77</v>
      </c>
      <c r="B26" s="96">
        <f t="shared" si="1"/>
        <v>0.25</v>
      </c>
      <c r="C26" s="96"/>
      <c r="D26" s="53">
        <v>0.15</v>
      </c>
      <c r="E26" s="6">
        <v>3</v>
      </c>
      <c r="F26" s="55">
        <f t="shared" si="0"/>
        <v>0.11249999999999999</v>
      </c>
    </row>
    <row r="27" spans="1:6" ht="15.75" x14ac:dyDescent="0.25">
      <c r="A27" s="51" t="s">
        <v>78</v>
      </c>
      <c r="B27" s="96">
        <f t="shared" si="1"/>
        <v>0.25</v>
      </c>
      <c r="C27" s="96"/>
      <c r="D27" s="53">
        <v>0.15</v>
      </c>
      <c r="E27" s="6">
        <v>3</v>
      </c>
      <c r="F27" s="55">
        <f t="shared" si="0"/>
        <v>0.11249999999999999</v>
      </c>
    </row>
    <row r="28" spans="1:6" ht="15.75" x14ac:dyDescent="0.25">
      <c r="A28" s="51" t="s">
        <v>79</v>
      </c>
      <c r="B28" s="96">
        <f t="shared" si="1"/>
        <v>0.25</v>
      </c>
      <c r="C28" s="96"/>
      <c r="D28" s="53">
        <v>0.15</v>
      </c>
      <c r="E28" s="6">
        <v>3</v>
      </c>
      <c r="F28" s="55">
        <f t="shared" si="0"/>
        <v>0.11249999999999999</v>
      </c>
    </row>
    <row r="29" spans="1:6" ht="15.75" x14ac:dyDescent="0.25">
      <c r="A29" s="51" t="s">
        <v>80</v>
      </c>
      <c r="B29" s="96">
        <f t="shared" si="1"/>
        <v>0.25</v>
      </c>
      <c r="C29" s="96"/>
      <c r="D29" s="53">
        <v>0.15</v>
      </c>
      <c r="E29" s="6">
        <v>3</v>
      </c>
      <c r="F29" s="55">
        <f t="shared" si="0"/>
        <v>0.11249999999999999</v>
      </c>
    </row>
    <row r="30" spans="1:6" ht="15.75" x14ac:dyDescent="0.25">
      <c r="A30" s="51" t="s">
        <v>81</v>
      </c>
      <c r="B30" s="96">
        <f t="shared" si="1"/>
        <v>0.25</v>
      </c>
      <c r="C30" s="96"/>
      <c r="D30" s="53">
        <v>0.15</v>
      </c>
      <c r="E30" s="6">
        <v>3</v>
      </c>
      <c r="F30" s="55">
        <f t="shared" si="0"/>
        <v>0.11249999999999999</v>
      </c>
    </row>
    <row r="31" spans="1:6" ht="15.75" x14ac:dyDescent="0.25">
      <c r="A31" s="51" t="s">
        <v>82</v>
      </c>
      <c r="B31" s="96">
        <f t="shared" si="1"/>
        <v>0.25</v>
      </c>
      <c r="C31" s="96"/>
      <c r="D31" s="53">
        <v>0.15</v>
      </c>
      <c r="E31" s="6">
        <v>3</v>
      </c>
      <c r="F31" s="55">
        <f t="shared" si="0"/>
        <v>0.11249999999999999</v>
      </c>
    </row>
    <row r="32" spans="1:6" ht="15.75" x14ac:dyDescent="0.25">
      <c r="A32" s="51" t="s">
        <v>83</v>
      </c>
      <c r="B32" s="96">
        <f t="shared" si="1"/>
        <v>0.25</v>
      </c>
      <c r="C32" s="96"/>
      <c r="D32" s="53">
        <v>0.15</v>
      </c>
      <c r="E32" s="6">
        <v>3</v>
      </c>
      <c r="F32" s="55">
        <f t="shared" si="0"/>
        <v>0.11249999999999999</v>
      </c>
    </row>
    <row r="33" spans="1:6" ht="15.75" x14ac:dyDescent="0.25">
      <c r="A33" s="51" t="s">
        <v>84</v>
      </c>
      <c r="B33" s="96">
        <f t="shared" si="1"/>
        <v>0.25</v>
      </c>
      <c r="C33" s="96"/>
      <c r="D33" s="53">
        <v>0.15</v>
      </c>
      <c r="E33" s="6">
        <v>3</v>
      </c>
      <c r="F33" s="55">
        <f t="shared" si="0"/>
        <v>0.11249999999999999</v>
      </c>
    </row>
    <row r="34" spans="1:6" ht="15.75" x14ac:dyDescent="0.25">
      <c r="A34" s="51" t="s">
        <v>85</v>
      </c>
      <c r="B34" s="96">
        <f t="shared" si="1"/>
        <v>0.25</v>
      </c>
      <c r="C34" s="96"/>
      <c r="D34" s="53">
        <v>0.15</v>
      </c>
      <c r="E34" s="6">
        <v>3</v>
      </c>
      <c r="F34" s="55">
        <f t="shared" si="0"/>
        <v>0.11249999999999999</v>
      </c>
    </row>
    <row r="35" spans="1:6" ht="15.75" x14ac:dyDescent="0.25">
      <c r="A35" s="51" t="s">
        <v>86</v>
      </c>
      <c r="B35" s="96">
        <f t="shared" si="1"/>
        <v>0.25</v>
      </c>
      <c r="C35" s="96"/>
      <c r="D35" s="53">
        <v>0.15</v>
      </c>
      <c r="E35" s="6">
        <v>3</v>
      </c>
      <c r="F35" s="55">
        <f t="shared" si="0"/>
        <v>0.11249999999999999</v>
      </c>
    </row>
    <row r="36" spans="1:6" ht="15.75" x14ac:dyDescent="0.25">
      <c r="A36" s="51" t="s">
        <v>87</v>
      </c>
      <c r="B36" s="114">
        <v>0.25</v>
      </c>
      <c r="C36" s="114"/>
      <c r="D36" s="115">
        <v>0.15</v>
      </c>
      <c r="E36" s="115">
        <v>3.63</v>
      </c>
      <c r="F36" s="55">
        <f t="shared" si="0"/>
        <v>0.136125</v>
      </c>
    </row>
    <row r="37" spans="1:6" ht="15.75" x14ac:dyDescent="0.25">
      <c r="A37" s="8" t="s">
        <v>88</v>
      </c>
      <c r="B37" s="96">
        <f>B36</f>
        <v>0.25</v>
      </c>
      <c r="C37" s="96"/>
      <c r="D37" s="53">
        <v>0.15</v>
      </c>
      <c r="E37" s="6">
        <v>3</v>
      </c>
      <c r="F37" s="7">
        <f t="shared" si="0"/>
        <v>0.11249999999999999</v>
      </c>
    </row>
    <row r="38" spans="1:6" ht="15.75" x14ac:dyDescent="0.25">
      <c r="A38" s="8" t="s">
        <v>89</v>
      </c>
      <c r="B38" s="96">
        <f t="shared" ref="B38:B47" si="2">B37</f>
        <v>0.25</v>
      </c>
      <c r="C38" s="96"/>
      <c r="D38" s="53">
        <v>0.15</v>
      </c>
      <c r="E38" s="6">
        <v>3</v>
      </c>
      <c r="F38" s="7">
        <f t="shared" si="0"/>
        <v>0.11249999999999999</v>
      </c>
    </row>
    <row r="39" spans="1:6" ht="15.75" x14ac:dyDescent="0.25">
      <c r="A39" s="8" t="s">
        <v>90</v>
      </c>
      <c r="B39" s="96">
        <f t="shared" si="2"/>
        <v>0.25</v>
      </c>
      <c r="C39" s="96"/>
      <c r="D39" s="53">
        <v>0.15</v>
      </c>
      <c r="E39" s="6">
        <v>3</v>
      </c>
      <c r="F39" s="7">
        <f t="shared" si="0"/>
        <v>0.11249999999999999</v>
      </c>
    </row>
    <row r="40" spans="1:6" ht="15.75" x14ac:dyDescent="0.25">
      <c r="A40" s="8" t="s">
        <v>91</v>
      </c>
      <c r="B40" s="96">
        <f t="shared" si="2"/>
        <v>0.25</v>
      </c>
      <c r="C40" s="96"/>
      <c r="D40" s="53">
        <v>0.15</v>
      </c>
      <c r="E40" s="6">
        <v>3</v>
      </c>
      <c r="F40" s="7">
        <f t="shared" si="0"/>
        <v>0.11249999999999999</v>
      </c>
    </row>
    <row r="41" spans="1:6" ht="15.75" x14ac:dyDescent="0.25">
      <c r="A41" s="8" t="s">
        <v>92</v>
      </c>
      <c r="B41" s="96">
        <f t="shared" si="2"/>
        <v>0.25</v>
      </c>
      <c r="C41" s="96"/>
      <c r="D41" s="53">
        <v>0.15</v>
      </c>
      <c r="E41" s="6">
        <v>3</v>
      </c>
      <c r="F41" s="7">
        <f t="shared" si="0"/>
        <v>0.11249999999999999</v>
      </c>
    </row>
    <row r="42" spans="1:6" ht="15.75" x14ac:dyDescent="0.25">
      <c r="A42" s="8" t="s">
        <v>93</v>
      </c>
      <c r="B42" s="96">
        <f t="shared" si="2"/>
        <v>0.25</v>
      </c>
      <c r="C42" s="96"/>
      <c r="D42" s="53">
        <v>0.15</v>
      </c>
      <c r="E42" s="6">
        <v>3</v>
      </c>
      <c r="F42" s="7">
        <f t="shared" si="0"/>
        <v>0.11249999999999999</v>
      </c>
    </row>
    <row r="43" spans="1:6" ht="15.75" x14ac:dyDescent="0.25">
      <c r="A43" s="8" t="s">
        <v>94</v>
      </c>
      <c r="B43" s="114">
        <f t="shared" si="2"/>
        <v>0.25</v>
      </c>
      <c r="C43" s="114"/>
      <c r="D43" s="115">
        <v>0.15</v>
      </c>
      <c r="E43" s="115">
        <v>3.63</v>
      </c>
      <c r="F43" s="7">
        <f t="shared" si="0"/>
        <v>0.136125</v>
      </c>
    </row>
    <row r="44" spans="1:6" ht="15.75" x14ac:dyDescent="0.25">
      <c r="A44" s="8" t="s">
        <v>95</v>
      </c>
      <c r="B44" s="96">
        <f t="shared" si="2"/>
        <v>0.25</v>
      </c>
      <c r="C44" s="96"/>
      <c r="D44" s="53">
        <v>0.15</v>
      </c>
      <c r="E44" s="6">
        <v>3</v>
      </c>
      <c r="F44" s="7">
        <f t="shared" si="0"/>
        <v>0.11249999999999999</v>
      </c>
    </row>
    <row r="45" spans="1:6" ht="15.75" x14ac:dyDescent="0.25">
      <c r="A45" s="8" t="s">
        <v>96</v>
      </c>
      <c r="B45" s="110">
        <v>0.55000000000000004</v>
      </c>
      <c r="C45" s="110"/>
      <c r="D45" s="111">
        <v>0.3</v>
      </c>
      <c r="E45" s="111">
        <v>4.7</v>
      </c>
      <c r="F45" s="7">
        <f t="shared" si="0"/>
        <v>0.77550000000000008</v>
      </c>
    </row>
    <row r="46" spans="1:6" ht="15.75" x14ac:dyDescent="0.25">
      <c r="A46" s="8" t="s">
        <v>97</v>
      </c>
      <c r="B46" s="96">
        <v>0.25</v>
      </c>
      <c r="C46" s="96"/>
      <c r="D46" s="53">
        <v>0.15</v>
      </c>
      <c r="E46" s="6">
        <v>3</v>
      </c>
      <c r="F46" s="7">
        <f t="shared" si="0"/>
        <v>0.11249999999999999</v>
      </c>
    </row>
    <row r="47" spans="1:6" ht="15.75" x14ac:dyDescent="0.25">
      <c r="A47" s="8" t="s">
        <v>98</v>
      </c>
      <c r="B47" s="114">
        <f t="shared" si="2"/>
        <v>0.25</v>
      </c>
      <c r="C47" s="114"/>
      <c r="D47" s="115">
        <v>0.15</v>
      </c>
      <c r="E47" s="115">
        <v>3.63</v>
      </c>
      <c r="F47" s="7">
        <f t="shared" si="0"/>
        <v>0.136125</v>
      </c>
    </row>
    <row r="48" spans="1:6" ht="15.75" x14ac:dyDescent="0.25">
      <c r="A48" s="8" t="s">
        <v>126</v>
      </c>
      <c r="B48" s="110">
        <v>0.55000000000000004</v>
      </c>
      <c r="C48" s="110"/>
      <c r="D48" s="111">
        <v>0.3</v>
      </c>
      <c r="E48" s="111">
        <v>4.7</v>
      </c>
      <c r="F48" s="7">
        <f t="shared" ref="F48:F50" si="3">B48*D48*E48</f>
        <v>0.77550000000000008</v>
      </c>
    </row>
    <row r="49" spans="1:6" ht="15.75" x14ac:dyDescent="0.25">
      <c r="A49" s="8" t="s">
        <v>127</v>
      </c>
      <c r="B49" s="114">
        <v>0.25</v>
      </c>
      <c r="C49" s="114"/>
      <c r="D49" s="115">
        <v>0.15</v>
      </c>
      <c r="E49" s="115">
        <v>3.63</v>
      </c>
      <c r="F49" s="7">
        <f t="shared" si="3"/>
        <v>0.136125</v>
      </c>
    </row>
    <row r="50" spans="1:6" ht="15.75" x14ac:dyDescent="0.25">
      <c r="A50" s="8" t="s">
        <v>128</v>
      </c>
      <c r="B50" s="96">
        <v>0.25</v>
      </c>
      <c r="C50" s="96"/>
      <c r="D50" s="53">
        <v>0.15</v>
      </c>
      <c r="E50" s="6">
        <v>3</v>
      </c>
      <c r="F50" s="7">
        <f t="shared" si="3"/>
        <v>0.11249999999999999</v>
      </c>
    </row>
    <row r="51" spans="1:6" ht="15.75" x14ac:dyDescent="0.25">
      <c r="A51" s="8" t="s">
        <v>129</v>
      </c>
      <c r="B51" s="110">
        <v>0.55000000000000004</v>
      </c>
      <c r="C51" s="110"/>
      <c r="D51" s="111">
        <v>0.3</v>
      </c>
      <c r="E51" s="111">
        <v>4.7</v>
      </c>
      <c r="F51" s="7">
        <f t="shared" ref="F51:F55" si="4">B51*D51*E51</f>
        <v>0.77550000000000008</v>
      </c>
    </row>
    <row r="52" spans="1:6" ht="15.75" x14ac:dyDescent="0.25">
      <c r="A52" s="8" t="s">
        <v>130</v>
      </c>
      <c r="B52" s="96">
        <v>0.25</v>
      </c>
      <c r="C52" s="96"/>
      <c r="D52" s="53">
        <v>0.15</v>
      </c>
      <c r="E52" s="6">
        <v>3</v>
      </c>
      <c r="F52" s="7">
        <f t="shared" si="4"/>
        <v>0.11249999999999999</v>
      </c>
    </row>
    <row r="53" spans="1:6" ht="15.75" x14ac:dyDescent="0.25">
      <c r="A53" s="8" t="s">
        <v>131</v>
      </c>
      <c r="B53" s="96">
        <v>0.25</v>
      </c>
      <c r="C53" s="96"/>
      <c r="D53" s="53">
        <v>0.15</v>
      </c>
      <c r="E53" s="6">
        <v>3</v>
      </c>
      <c r="F53" s="7">
        <f t="shared" si="4"/>
        <v>0.11249999999999999</v>
      </c>
    </row>
    <row r="54" spans="1:6" ht="15.75" x14ac:dyDescent="0.25">
      <c r="A54" s="8" t="s">
        <v>132</v>
      </c>
      <c r="B54" s="110">
        <v>0.55000000000000004</v>
      </c>
      <c r="C54" s="110"/>
      <c r="D54" s="111">
        <v>0.3</v>
      </c>
      <c r="E54" s="111">
        <v>4.7</v>
      </c>
      <c r="F54" s="7">
        <f t="shared" si="4"/>
        <v>0.77550000000000008</v>
      </c>
    </row>
    <row r="55" spans="1:6" ht="15.75" x14ac:dyDescent="0.25">
      <c r="A55" s="8" t="s">
        <v>133</v>
      </c>
      <c r="B55" s="96">
        <v>0.25</v>
      </c>
      <c r="C55" s="96"/>
      <c r="D55" s="53">
        <v>0.15</v>
      </c>
      <c r="E55" s="6">
        <v>3</v>
      </c>
      <c r="F55" s="7">
        <f t="shared" si="4"/>
        <v>0.11249999999999999</v>
      </c>
    </row>
    <row r="56" spans="1:6" ht="15.75" x14ac:dyDescent="0.25">
      <c r="A56" s="8" t="s">
        <v>134</v>
      </c>
      <c r="B56" s="110">
        <v>0.55000000000000004</v>
      </c>
      <c r="C56" s="110"/>
      <c r="D56" s="111">
        <v>0.3</v>
      </c>
      <c r="E56" s="111">
        <v>4.7</v>
      </c>
      <c r="F56" s="7">
        <f t="shared" ref="F56" si="5">B56*D56*E56</f>
        <v>0.77550000000000008</v>
      </c>
    </row>
    <row r="57" spans="1:6" ht="15.75" x14ac:dyDescent="0.25">
      <c r="A57" s="8" t="s">
        <v>0</v>
      </c>
      <c r="B57" s="94"/>
      <c r="C57" s="94"/>
      <c r="D57" s="6"/>
      <c r="E57" s="6"/>
      <c r="F57" s="37">
        <f>SUM(F12:F56)</f>
        <v>11.787000000000003</v>
      </c>
    </row>
    <row r="58" spans="1:6" x14ac:dyDescent="0.25">
      <c r="A58" s="2"/>
      <c r="B58" s="2"/>
      <c r="C58" s="2"/>
      <c r="D58" s="2"/>
      <c r="E58" s="2"/>
      <c r="F58" s="2"/>
    </row>
    <row r="59" spans="1:6" ht="15" customHeight="1" x14ac:dyDescent="0.25">
      <c r="A59" s="63"/>
      <c r="B59" s="64"/>
      <c r="C59" s="64"/>
      <c r="D59" s="64"/>
      <c r="E59" s="64"/>
      <c r="F59" s="65"/>
    </row>
    <row r="60" spans="1:6" x14ac:dyDescent="0.25">
      <c r="A60" s="66" t="s">
        <v>6</v>
      </c>
      <c r="B60" s="95"/>
      <c r="C60" s="67"/>
      <c r="D60" s="67"/>
      <c r="E60" s="67"/>
      <c r="F60" s="68"/>
    </row>
    <row r="61" spans="1:6" x14ac:dyDescent="0.25">
      <c r="A61" s="66"/>
      <c r="B61" s="95"/>
      <c r="C61" s="67"/>
      <c r="D61" s="67"/>
      <c r="E61" s="67"/>
      <c r="F61" s="68"/>
    </row>
    <row r="62" spans="1:6" ht="18" x14ac:dyDescent="0.25">
      <c r="A62" s="72"/>
      <c r="B62" s="73"/>
      <c r="C62" s="73"/>
      <c r="D62" s="73"/>
      <c r="E62" s="73"/>
      <c r="F62" s="74"/>
    </row>
    <row r="63" spans="1:6" x14ac:dyDescent="0.25">
      <c r="A63" s="88" t="s">
        <v>33</v>
      </c>
      <c r="B63" s="89"/>
      <c r="C63" s="89"/>
      <c r="D63" s="89"/>
      <c r="E63" s="89"/>
      <c r="F63" s="90"/>
    </row>
    <row r="64" spans="1:6" x14ac:dyDescent="0.25">
      <c r="A64" s="88"/>
      <c r="B64" s="89"/>
      <c r="C64" s="89"/>
      <c r="D64" s="89"/>
      <c r="E64" s="89"/>
      <c r="F64" s="90"/>
    </row>
    <row r="65" spans="1:7" ht="18" x14ac:dyDescent="0.25">
      <c r="A65" s="75" t="s">
        <v>103</v>
      </c>
      <c r="B65" s="76"/>
      <c r="C65" s="76"/>
      <c r="D65" s="76"/>
      <c r="E65" s="76"/>
      <c r="F65" s="77"/>
    </row>
    <row r="66" spans="1:7" ht="18.75" customHeight="1" x14ac:dyDescent="0.25">
      <c r="A66" s="78" t="s">
        <v>32</v>
      </c>
      <c r="B66" s="79" t="s">
        <v>7</v>
      </c>
      <c r="C66" s="79"/>
      <c r="D66" s="79" t="s">
        <v>9</v>
      </c>
      <c r="E66" s="81" t="s">
        <v>10</v>
      </c>
      <c r="F66" s="80" t="s">
        <v>34</v>
      </c>
    </row>
    <row r="67" spans="1:7" ht="18" customHeight="1" x14ac:dyDescent="0.25">
      <c r="A67" s="78"/>
      <c r="B67" s="79"/>
      <c r="C67" s="79"/>
      <c r="D67" s="79"/>
      <c r="E67" s="81"/>
      <c r="F67" s="80"/>
    </row>
    <row r="68" spans="1:7" ht="15.75" x14ac:dyDescent="0.25">
      <c r="A68" s="8" t="s">
        <v>104</v>
      </c>
      <c r="B68" s="94">
        <v>92.9</v>
      </c>
      <c r="C68" s="94"/>
      <c r="D68" s="6">
        <v>0.15</v>
      </c>
      <c r="E68" s="6">
        <v>0.35</v>
      </c>
      <c r="F68" s="37">
        <f>B68*D68*E68</f>
        <v>4.8772500000000001</v>
      </c>
    </row>
    <row r="72" spans="1:7" ht="26.25" x14ac:dyDescent="0.4">
      <c r="A72" s="39" t="s">
        <v>105</v>
      </c>
      <c r="B72" s="24"/>
      <c r="C72" s="24"/>
      <c r="D72" s="24"/>
      <c r="E72" s="24"/>
      <c r="F72" s="59">
        <f>F68+F57</f>
        <v>16.664250000000003</v>
      </c>
      <c r="G72" s="24" t="s">
        <v>48</v>
      </c>
    </row>
  </sheetData>
  <mergeCells count="69">
    <mergeCell ref="B56:C56"/>
    <mergeCell ref="B51:C51"/>
    <mergeCell ref="B52:C52"/>
    <mergeCell ref="B53:C53"/>
    <mergeCell ref="B54:C54"/>
    <mergeCell ref="B55:C55"/>
    <mergeCell ref="B68:C68"/>
    <mergeCell ref="A59:F59"/>
    <mergeCell ref="A60:F61"/>
    <mergeCell ref="B57:C57"/>
    <mergeCell ref="B47:C47"/>
    <mergeCell ref="A62:F62"/>
    <mergeCell ref="A63:F64"/>
    <mergeCell ref="A65:F65"/>
    <mergeCell ref="A66:A67"/>
    <mergeCell ref="B66:C67"/>
    <mergeCell ref="D66:D67"/>
    <mergeCell ref="E66:E67"/>
    <mergeCell ref="F66:F67"/>
    <mergeCell ref="B48:C48"/>
    <mergeCell ref="B49:C49"/>
    <mergeCell ref="B50:C50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46:C46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23:C23"/>
    <mergeCell ref="B41:C41"/>
    <mergeCell ref="B17:C17"/>
    <mergeCell ref="B18:C18"/>
    <mergeCell ref="B19:C19"/>
    <mergeCell ref="B20:C20"/>
    <mergeCell ref="B21:C21"/>
    <mergeCell ref="B12:C12"/>
    <mergeCell ref="B13:C13"/>
    <mergeCell ref="B14:C14"/>
    <mergeCell ref="B15:C15"/>
    <mergeCell ref="B16:C16"/>
    <mergeCell ref="A7:F8"/>
    <mergeCell ref="A1:F1"/>
    <mergeCell ref="A2:F3"/>
    <mergeCell ref="A4:F4"/>
    <mergeCell ref="A5:F5"/>
    <mergeCell ref="A6:F6"/>
    <mergeCell ref="A9:F9"/>
    <mergeCell ref="A10:A11"/>
    <mergeCell ref="B10:C11"/>
    <mergeCell ref="D10:D11"/>
    <mergeCell ref="E10:E11"/>
    <mergeCell ref="F10:F11"/>
  </mergeCells>
  <phoneticPr fontId="10" type="noConversion"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00721-C27A-41CE-80E9-2EF26BD9CDC9}">
  <dimension ref="B5:E23"/>
  <sheetViews>
    <sheetView workbookViewId="0">
      <selection activeCell="B24" sqref="B24"/>
    </sheetView>
  </sheetViews>
  <sheetFormatPr defaultRowHeight="15" x14ac:dyDescent="0.25"/>
  <sheetData>
    <row r="5" spans="2:2" x14ac:dyDescent="0.25">
      <c r="B5" t="s">
        <v>100</v>
      </c>
    </row>
    <row r="23" spans="2:5" x14ac:dyDescent="0.25">
      <c r="B23">
        <v>250</v>
      </c>
      <c r="D23" s="40">
        <f>B23+C23</f>
        <v>250</v>
      </c>
      <c r="E23" t="s">
        <v>56</v>
      </c>
    </row>
  </sheetData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7EBAF-E410-4066-AA65-D53957A839B6}">
  <dimension ref="A1:T61"/>
  <sheetViews>
    <sheetView view="pageBreakPreview" topLeftCell="A22" zoomScale="70" zoomScaleNormal="73" zoomScaleSheetLayoutView="70" workbookViewId="0">
      <selection activeCell="G59" sqref="G59"/>
    </sheetView>
  </sheetViews>
  <sheetFormatPr defaultRowHeight="15" x14ac:dyDescent="0.25"/>
  <cols>
    <col min="1" max="1" width="23.140625" customWidth="1"/>
    <col min="2" max="2" width="46.85546875" bestFit="1" customWidth="1"/>
    <col min="3" max="3" width="25.5703125" customWidth="1"/>
    <col min="4" max="4" width="44" bestFit="1" customWidth="1"/>
    <col min="5" max="5" width="46" bestFit="1" customWidth="1"/>
    <col min="6" max="6" width="38.28515625" bestFit="1" customWidth="1"/>
    <col min="7" max="7" width="24.7109375" bestFit="1" customWidth="1"/>
    <col min="8" max="8" width="31.42578125" bestFit="1" customWidth="1"/>
  </cols>
  <sheetData>
    <row r="1" spans="1:20" ht="15" customHeight="1" x14ac:dyDescent="0.25">
      <c r="A1" s="63"/>
      <c r="B1" s="64"/>
      <c r="C1" s="64"/>
      <c r="D1" s="64"/>
      <c r="E1" s="64"/>
      <c r="F1" s="64"/>
      <c r="G1" s="64"/>
      <c r="H1" s="65"/>
      <c r="T1" s="1"/>
    </row>
    <row r="2" spans="1:20" x14ac:dyDescent="0.25">
      <c r="A2" s="66" t="s">
        <v>6</v>
      </c>
      <c r="B2" s="95"/>
      <c r="C2" s="67"/>
      <c r="D2" s="67"/>
      <c r="E2" s="67"/>
      <c r="F2" s="67"/>
      <c r="G2" s="99"/>
      <c r="H2" s="68"/>
      <c r="T2" s="1"/>
    </row>
    <row r="3" spans="1:20" x14ac:dyDescent="0.25">
      <c r="A3" s="66"/>
      <c r="B3" s="95"/>
      <c r="C3" s="67"/>
      <c r="D3" s="67"/>
      <c r="E3" s="67"/>
      <c r="F3" s="67"/>
      <c r="G3" s="99"/>
      <c r="H3" s="68"/>
      <c r="T3" s="1"/>
    </row>
    <row r="4" spans="1:20" ht="18" x14ac:dyDescent="0.25">
      <c r="A4" s="69" t="str">
        <f>'ESCAVAÇÃO E REATERRO'!A4:F4</f>
        <v>MERCADO DO MOCAMBO</v>
      </c>
      <c r="B4" s="97"/>
      <c r="C4" s="70"/>
      <c r="D4" s="70"/>
      <c r="E4" s="70"/>
      <c r="F4" s="70"/>
      <c r="G4" s="100"/>
      <c r="H4" s="71"/>
      <c r="T4" s="1"/>
    </row>
    <row r="5" spans="1:20" ht="18" x14ac:dyDescent="0.25">
      <c r="A5" s="69" t="str">
        <f>'ESCAVAÇÃO E REATERRO'!A5:F5</f>
        <v>MUNICIPIO DE ANDARAI-BAHIA</v>
      </c>
      <c r="B5" s="97"/>
      <c r="C5" s="70"/>
      <c r="D5" s="70"/>
      <c r="E5" s="70"/>
      <c r="F5" s="70"/>
      <c r="G5" s="100"/>
      <c r="H5" s="71"/>
      <c r="T5" s="1"/>
    </row>
    <row r="6" spans="1:20" ht="18" x14ac:dyDescent="0.25">
      <c r="A6" s="72"/>
      <c r="B6" s="73"/>
      <c r="C6" s="73"/>
      <c r="D6" s="73"/>
      <c r="E6" s="73"/>
      <c r="F6" s="73"/>
      <c r="G6" s="73"/>
      <c r="H6" s="74"/>
      <c r="T6" s="1"/>
    </row>
    <row r="7" spans="1:20" x14ac:dyDescent="0.25">
      <c r="A7" s="106" t="s">
        <v>20</v>
      </c>
      <c r="B7" s="107"/>
      <c r="C7" s="107"/>
      <c r="D7" s="107"/>
      <c r="E7" s="107"/>
      <c r="F7" s="107"/>
      <c r="G7" s="107"/>
      <c r="H7" s="108"/>
      <c r="T7" s="1"/>
    </row>
    <row r="8" spans="1:20" x14ac:dyDescent="0.25">
      <c r="A8" s="106"/>
      <c r="B8" s="107"/>
      <c r="C8" s="107"/>
      <c r="D8" s="107"/>
      <c r="E8" s="107"/>
      <c r="F8" s="107"/>
      <c r="G8" s="107"/>
      <c r="H8" s="108"/>
      <c r="T8" s="1"/>
    </row>
    <row r="9" spans="1:20" x14ac:dyDescent="0.25">
      <c r="A9" s="2"/>
      <c r="B9" s="2"/>
      <c r="C9" s="2"/>
      <c r="D9" s="2"/>
      <c r="E9" s="2"/>
      <c r="F9" s="2"/>
      <c r="G9" s="2"/>
      <c r="H9" s="2"/>
    </row>
    <row r="10" spans="1:20" x14ac:dyDescent="0.25">
      <c r="A10" s="2"/>
      <c r="B10" s="2"/>
      <c r="C10" s="2"/>
      <c r="D10" s="2"/>
      <c r="E10" s="2"/>
      <c r="F10" s="2"/>
      <c r="G10" s="2"/>
      <c r="H10" s="2"/>
    </row>
    <row r="11" spans="1:20" ht="18" x14ac:dyDescent="0.25">
      <c r="A11" s="75" t="s">
        <v>2</v>
      </c>
      <c r="B11" s="76"/>
      <c r="C11" s="76"/>
      <c r="D11" s="76"/>
      <c r="E11" s="76"/>
      <c r="F11" s="76"/>
      <c r="G11" s="76"/>
      <c r="H11" s="77"/>
    </row>
    <row r="12" spans="1:20" x14ac:dyDescent="0.25">
      <c r="A12" s="78" t="s">
        <v>8</v>
      </c>
      <c r="B12" s="103" t="s">
        <v>3</v>
      </c>
      <c r="C12" s="79" t="s">
        <v>1</v>
      </c>
      <c r="D12" s="79" t="s">
        <v>9</v>
      </c>
      <c r="E12" s="81" t="s">
        <v>17</v>
      </c>
      <c r="F12" s="81" t="s">
        <v>21</v>
      </c>
      <c r="G12" s="81" t="s">
        <v>15</v>
      </c>
      <c r="H12" s="80" t="s">
        <v>11</v>
      </c>
    </row>
    <row r="13" spans="1:20" x14ac:dyDescent="0.25">
      <c r="A13" s="78"/>
      <c r="B13" s="103"/>
      <c r="C13" s="79"/>
      <c r="D13" s="79"/>
      <c r="E13" s="81"/>
      <c r="F13" s="81"/>
      <c r="G13" s="81"/>
      <c r="H13" s="80"/>
    </row>
    <row r="14" spans="1:20" x14ac:dyDescent="0.25">
      <c r="A14" s="98" t="s">
        <v>62</v>
      </c>
      <c r="B14" s="6"/>
      <c r="C14" s="57">
        <f>'ESCAVAÇÃO E REATERRO'!B12</f>
        <v>35</v>
      </c>
      <c r="D14" s="6">
        <v>1</v>
      </c>
      <c r="E14" s="9">
        <v>1.5</v>
      </c>
      <c r="F14" s="9">
        <v>0.15</v>
      </c>
      <c r="G14" s="9">
        <f>(2*(D14+E14))</f>
        <v>5</v>
      </c>
      <c r="H14" s="10">
        <f>C14*D14*E14*F14</f>
        <v>7.875</v>
      </c>
    </row>
    <row r="15" spans="1:20" x14ac:dyDescent="0.25">
      <c r="A15" s="98"/>
      <c r="B15" s="103" t="s">
        <v>22</v>
      </c>
      <c r="C15" s="79" t="s">
        <v>9</v>
      </c>
      <c r="D15" s="79"/>
      <c r="E15" s="81" t="s">
        <v>17</v>
      </c>
      <c r="F15" s="81"/>
      <c r="G15" s="81" t="s">
        <v>16</v>
      </c>
      <c r="H15" s="80"/>
    </row>
    <row r="16" spans="1:20" x14ac:dyDescent="0.25">
      <c r="A16" s="98"/>
      <c r="B16" s="103"/>
      <c r="C16" s="79"/>
      <c r="D16" s="79"/>
      <c r="E16" s="81"/>
      <c r="F16" s="81"/>
      <c r="G16" s="81"/>
      <c r="H16" s="80"/>
    </row>
    <row r="17" spans="1:8" ht="15.75" x14ac:dyDescent="0.25">
      <c r="A17" s="98"/>
      <c r="B17" s="23" t="s">
        <v>24</v>
      </c>
      <c r="C17" s="104">
        <v>0.15</v>
      </c>
      <c r="D17" s="104"/>
      <c r="E17" s="104">
        <v>0.25</v>
      </c>
      <c r="F17" s="104"/>
      <c r="G17" s="104">
        <f>E17*C17</f>
        <v>3.7499999999999999E-2</v>
      </c>
      <c r="H17" s="105"/>
    </row>
    <row r="18" spans="1:8" ht="15.75" x14ac:dyDescent="0.25">
      <c r="A18" s="98"/>
      <c r="B18" s="23" t="s">
        <v>23</v>
      </c>
      <c r="C18" s="104">
        <f>D14</f>
        <v>1</v>
      </c>
      <c r="D18" s="104"/>
      <c r="E18" s="104">
        <f>E14</f>
        <v>1.5</v>
      </c>
      <c r="F18" s="104"/>
      <c r="G18" s="104">
        <f>E18*C18</f>
        <v>1.5</v>
      </c>
      <c r="H18" s="105"/>
    </row>
    <row r="19" spans="1:8" ht="18" x14ac:dyDescent="0.25">
      <c r="A19" s="98"/>
      <c r="B19" s="12"/>
      <c r="C19" s="19" t="s">
        <v>1</v>
      </c>
      <c r="D19" s="19" t="s">
        <v>24</v>
      </c>
      <c r="E19" s="19" t="s">
        <v>23</v>
      </c>
      <c r="F19" s="19" t="s">
        <v>25</v>
      </c>
      <c r="G19" s="21" t="s">
        <v>26</v>
      </c>
      <c r="H19" s="20" t="s">
        <v>27</v>
      </c>
    </row>
    <row r="20" spans="1:8" ht="15.75" x14ac:dyDescent="0.25">
      <c r="A20" s="98"/>
      <c r="B20" s="23"/>
      <c r="C20" s="11">
        <f>C14</f>
        <v>35</v>
      </c>
      <c r="D20" s="6">
        <f>G17</f>
        <v>3.7499999999999999E-2</v>
      </c>
      <c r="E20" s="6">
        <f>G18</f>
        <v>1.5</v>
      </c>
      <c r="F20" s="6">
        <f>G20*(D20+E20+SQRT(D20*E20))/3</f>
        <v>0.14788923537605239</v>
      </c>
      <c r="G20" s="9">
        <v>0.25</v>
      </c>
      <c r="H20" s="10">
        <f>F20*C20</f>
        <v>5.1761232381618338</v>
      </c>
    </row>
    <row r="21" spans="1:8" ht="18" x14ac:dyDescent="0.25">
      <c r="A21" s="98"/>
      <c r="B21" s="22" t="s">
        <v>4</v>
      </c>
      <c r="C21" s="19" t="s">
        <v>1</v>
      </c>
      <c r="D21" s="19" t="s">
        <v>9</v>
      </c>
      <c r="E21" s="19" t="s">
        <v>17</v>
      </c>
      <c r="F21" s="19" t="s">
        <v>28</v>
      </c>
      <c r="G21" s="14"/>
      <c r="H21" s="20" t="s">
        <v>11</v>
      </c>
    </row>
    <row r="22" spans="1:8" ht="15.75" x14ac:dyDescent="0.25">
      <c r="A22" s="98"/>
      <c r="B22" s="23"/>
      <c r="C22" s="13">
        <f>C14</f>
        <v>35</v>
      </c>
      <c r="D22" s="12">
        <f>C17</f>
        <v>0.15</v>
      </c>
      <c r="E22" s="12">
        <f>E17</f>
        <v>0.25</v>
      </c>
      <c r="F22" s="9">
        <v>1.1000000000000001</v>
      </c>
      <c r="G22" s="15"/>
      <c r="H22" s="10">
        <f>((F22-G22)*E22*D22)*C22</f>
        <v>1.4437500000000001</v>
      </c>
    </row>
    <row r="23" spans="1:8" x14ac:dyDescent="0.25">
      <c r="A23" s="98"/>
      <c r="B23" s="103" t="s">
        <v>5</v>
      </c>
      <c r="C23" s="79" t="s">
        <v>1</v>
      </c>
      <c r="D23" s="79" t="s">
        <v>9</v>
      </c>
      <c r="E23" s="81" t="s">
        <v>17</v>
      </c>
      <c r="F23" s="81" t="s">
        <v>31</v>
      </c>
      <c r="G23" s="81" t="s">
        <v>11</v>
      </c>
      <c r="H23" s="80"/>
    </row>
    <row r="24" spans="1:8" x14ac:dyDescent="0.25">
      <c r="A24" s="98"/>
      <c r="B24" s="103"/>
      <c r="C24" s="79"/>
      <c r="D24" s="79"/>
      <c r="E24" s="81"/>
      <c r="F24" s="81"/>
      <c r="G24" s="81"/>
      <c r="H24" s="80"/>
    </row>
    <row r="25" spans="1:8" x14ac:dyDescent="0.25">
      <c r="A25" s="98"/>
      <c r="B25" s="6"/>
      <c r="C25" s="11">
        <f>C14</f>
        <v>35</v>
      </c>
      <c r="D25" s="6">
        <f>D14</f>
        <v>1</v>
      </c>
      <c r="E25" s="9">
        <f>E14</f>
        <v>1.5</v>
      </c>
      <c r="F25" s="9">
        <v>0.05</v>
      </c>
      <c r="G25" s="101">
        <f>(F25*E25*D25)*C25</f>
        <v>2.6250000000000004</v>
      </c>
      <c r="H25" s="102"/>
    </row>
    <row r="26" spans="1:8" ht="18" x14ac:dyDescent="0.25">
      <c r="A26" s="86" t="s">
        <v>29</v>
      </c>
      <c r="B26" s="87"/>
      <c r="C26" s="87"/>
      <c r="D26" s="87"/>
      <c r="E26" s="87"/>
      <c r="F26" s="87"/>
      <c r="G26" s="87"/>
      <c r="H26" s="17">
        <f>H22+H20+H14+H9</f>
        <v>14.494873238161833</v>
      </c>
    </row>
    <row r="27" spans="1:8" ht="18.75" thickBot="1" x14ac:dyDescent="0.3">
      <c r="A27" s="84" t="s">
        <v>30</v>
      </c>
      <c r="B27" s="85"/>
      <c r="C27" s="85"/>
      <c r="D27" s="85"/>
      <c r="E27" s="85"/>
      <c r="F27" s="85"/>
      <c r="G27" s="85"/>
      <c r="H27" s="16">
        <f>G25</f>
        <v>2.6250000000000004</v>
      </c>
    </row>
    <row r="29" spans="1:8" ht="18" x14ac:dyDescent="0.25">
      <c r="A29" s="75" t="s">
        <v>2</v>
      </c>
      <c r="B29" s="76"/>
      <c r="C29" s="76"/>
      <c r="D29" s="76"/>
      <c r="E29" s="76"/>
      <c r="F29" s="76"/>
      <c r="G29" s="76"/>
      <c r="H29" s="77"/>
    </row>
    <row r="30" spans="1:8" x14ac:dyDescent="0.25">
      <c r="A30" s="78" t="s">
        <v>8</v>
      </c>
      <c r="B30" s="103" t="s">
        <v>3</v>
      </c>
      <c r="C30" s="79" t="s">
        <v>1</v>
      </c>
      <c r="D30" s="79" t="s">
        <v>9</v>
      </c>
      <c r="E30" s="81" t="s">
        <v>17</v>
      </c>
      <c r="F30" s="81" t="s">
        <v>21</v>
      </c>
      <c r="G30" s="81" t="s">
        <v>15</v>
      </c>
      <c r="H30" s="80" t="s">
        <v>11</v>
      </c>
    </row>
    <row r="31" spans="1:8" x14ac:dyDescent="0.25">
      <c r="A31" s="78"/>
      <c r="B31" s="103"/>
      <c r="C31" s="79"/>
      <c r="D31" s="79"/>
      <c r="E31" s="81"/>
      <c r="F31" s="81"/>
      <c r="G31" s="81"/>
      <c r="H31" s="80"/>
    </row>
    <row r="32" spans="1:8" x14ac:dyDescent="0.25">
      <c r="A32" s="98" t="s">
        <v>60</v>
      </c>
      <c r="B32" s="6"/>
      <c r="C32" s="57">
        <f>'ESCAVAÇÃO E REATERRO'!B13</f>
        <v>10</v>
      </c>
      <c r="D32" s="6">
        <v>1.5</v>
      </c>
      <c r="E32" s="9">
        <v>1.5</v>
      </c>
      <c r="F32" s="9">
        <v>0.15</v>
      </c>
      <c r="G32" s="9">
        <f>(2*(D32+E32))</f>
        <v>6</v>
      </c>
      <c r="H32" s="10">
        <f>C32*D32*E32*F32</f>
        <v>3.375</v>
      </c>
    </row>
    <row r="33" spans="1:8" x14ac:dyDescent="0.25">
      <c r="A33" s="98"/>
      <c r="B33" s="103" t="s">
        <v>22</v>
      </c>
      <c r="C33" s="79" t="s">
        <v>9</v>
      </c>
      <c r="D33" s="79"/>
      <c r="E33" s="81" t="s">
        <v>17</v>
      </c>
      <c r="F33" s="81"/>
      <c r="G33" s="81" t="s">
        <v>16</v>
      </c>
      <c r="H33" s="80"/>
    </row>
    <row r="34" spans="1:8" x14ac:dyDescent="0.25">
      <c r="A34" s="98"/>
      <c r="B34" s="103"/>
      <c r="C34" s="79"/>
      <c r="D34" s="79"/>
      <c r="E34" s="81"/>
      <c r="F34" s="81"/>
      <c r="G34" s="81"/>
      <c r="H34" s="80"/>
    </row>
    <row r="35" spans="1:8" ht="15.75" x14ac:dyDescent="0.25">
      <c r="A35" s="98"/>
      <c r="B35" s="23" t="s">
        <v>24</v>
      </c>
      <c r="C35" s="104">
        <v>0.3</v>
      </c>
      <c r="D35" s="104"/>
      <c r="E35" s="104">
        <v>0.5</v>
      </c>
      <c r="F35" s="104"/>
      <c r="G35" s="104">
        <f>E35*C35</f>
        <v>0.15</v>
      </c>
      <c r="H35" s="105"/>
    </row>
    <row r="36" spans="1:8" ht="15.75" x14ac:dyDescent="0.25">
      <c r="A36" s="98"/>
      <c r="B36" s="23" t="s">
        <v>23</v>
      </c>
      <c r="C36" s="104"/>
      <c r="D36" s="104"/>
      <c r="E36" s="104"/>
      <c r="F36" s="104"/>
      <c r="G36" s="104">
        <f>E36*C36</f>
        <v>0</v>
      </c>
      <c r="H36" s="105"/>
    </row>
    <row r="37" spans="1:8" ht="18" x14ac:dyDescent="0.25">
      <c r="A37" s="98"/>
      <c r="B37" s="12"/>
      <c r="C37" s="19" t="s">
        <v>1</v>
      </c>
      <c r="D37" s="19" t="s">
        <v>24</v>
      </c>
      <c r="E37" s="19" t="s">
        <v>23</v>
      </c>
      <c r="F37" s="19" t="s">
        <v>25</v>
      </c>
      <c r="G37" s="21" t="s">
        <v>26</v>
      </c>
      <c r="H37" s="20" t="s">
        <v>27</v>
      </c>
    </row>
    <row r="38" spans="1:8" ht="15.75" x14ac:dyDescent="0.25">
      <c r="A38" s="98"/>
      <c r="B38" s="23"/>
      <c r="C38" s="11">
        <f>C32</f>
        <v>10</v>
      </c>
      <c r="D38" s="6">
        <f>G35</f>
        <v>0.15</v>
      </c>
      <c r="E38" s="6">
        <f>G36</f>
        <v>0</v>
      </c>
      <c r="F38" s="6">
        <f>G38*(D38+E38+SQRT(D38*E38))/3</f>
        <v>1.7499999999999998E-2</v>
      </c>
      <c r="G38" s="9">
        <v>0.35</v>
      </c>
      <c r="H38" s="10">
        <f>F38*C38</f>
        <v>0.17499999999999999</v>
      </c>
    </row>
    <row r="39" spans="1:8" ht="18" x14ac:dyDescent="0.25">
      <c r="A39" s="98"/>
      <c r="B39" s="22" t="s">
        <v>4</v>
      </c>
      <c r="C39" s="19" t="s">
        <v>1</v>
      </c>
      <c r="D39" s="19" t="s">
        <v>9</v>
      </c>
      <c r="E39" s="19" t="s">
        <v>17</v>
      </c>
      <c r="F39" s="19" t="s">
        <v>28</v>
      </c>
      <c r="G39" s="14"/>
      <c r="H39" s="20" t="s">
        <v>11</v>
      </c>
    </row>
    <row r="40" spans="1:8" ht="15.75" x14ac:dyDescent="0.25">
      <c r="A40" s="98"/>
      <c r="B40" s="23"/>
      <c r="C40" s="13">
        <f>C32</f>
        <v>10</v>
      </c>
      <c r="D40" s="12">
        <f>C35</f>
        <v>0.3</v>
      </c>
      <c r="E40" s="12">
        <f>E35</f>
        <v>0.5</v>
      </c>
      <c r="F40" s="9">
        <v>2.15</v>
      </c>
      <c r="G40" s="15"/>
      <c r="H40" s="10">
        <f>((F40-G40)*E40*D40)*C40</f>
        <v>3.2249999999999996</v>
      </c>
    </row>
    <row r="41" spans="1:8" x14ac:dyDescent="0.25">
      <c r="A41" s="98"/>
      <c r="B41" s="103" t="s">
        <v>5</v>
      </c>
      <c r="C41" s="79" t="s">
        <v>1</v>
      </c>
      <c r="D41" s="79" t="s">
        <v>9</v>
      </c>
      <c r="E41" s="81" t="s">
        <v>17</v>
      </c>
      <c r="F41" s="81" t="s">
        <v>31</v>
      </c>
      <c r="G41" s="81" t="s">
        <v>11</v>
      </c>
      <c r="H41" s="80"/>
    </row>
    <row r="42" spans="1:8" x14ac:dyDescent="0.25">
      <c r="A42" s="98"/>
      <c r="B42" s="103"/>
      <c r="C42" s="79"/>
      <c r="D42" s="79"/>
      <c r="E42" s="81"/>
      <c r="F42" s="81"/>
      <c r="G42" s="81"/>
      <c r="H42" s="80"/>
    </row>
    <row r="43" spans="1:8" x14ac:dyDescent="0.25">
      <c r="A43" s="98"/>
      <c r="B43" s="6"/>
      <c r="C43" s="11">
        <f>C32</f>
        <v>10</v>
      </c>
      <c r="D43" s="6">
        <f>D32</f>
        <v>1.5</v>
      </c>
      <c r="E43" s="9">
        <f>E32</f>
        <v>1.5</v>
      </c>
      <c r="F43" s="9">
        <v>0.05</v>
      </c>
      <c r="G43" s="101">
        <f>(F43*E43*D43)*C43</f>
        <v>1.1250000000000002</v>
      </c>
      <c r="H43" s="102"/>
    </row>
    <row r="44" spans="1:8" ht="18" x14ac:dyDescent="0.25">
      <c r="A44" s="86" t="s">
        <v>29</v>
      </c>
      <c r="B44" s="87"/>
      <c r="C44" s="87"/>
      <c r="D44" s="87"/>
      <c r="E44" s="87"/>
      <c r="F44" s="87"/>
      <c r="G44" s="87"/>
      <c r="H44" s="17">
        <f>H40+H38+H32+H27</f>
        <v>9.4</v>
      </c>
    </row>
    <row r="45" spans="1:8" ht="18.75" thickBot="1" x14ac:dyDescent="0.3">
      <c r="A45" s="84" t="s">
        <v>30</v>
      </c>
      <c r="B45" s="85"/>
      <c r="C45" s="85"/>
      <c r="D45" s="85"/>
      <c r="E45" s="85"/>
      <c r="F45" s="85"/>
      <c r="G45" s="85"/>
      <c r="H45" s="16">
        <f>G43</f>
        <v>1.1250000000000002</v>
      </c>
    </row>
    <row r="51" spans="1:8" ht="18" x14ac:dyDescent="0.25">
      <c r="A51" s="75" t="s">
        <v>50</v>
      </c>
      <c r="B51" s="76"/>
      <c r="C51" s="76"/>
      <c r="D51" s="76"/>
      <c r="E51" s="76"/>
      <c r="F51" s="76"/>
      <c r="G51" s="76"/>
      <c r="H51" s="77"/>
    </row>
    <row r="52" spans="1:8" x14ac:dyDescent="0.25">
      <c r="A52" s="78" t="s">
        <v>8</v>
      </c>
      <c r="B52" s="103" t="s">
        <v>3</v>
      </c>
      <c r="C52" s="79" t="s">
        <v>51</v>
      </c>
      <c r="D52" s="79" t="s">
        <v>9</v>
      </c>
      <c r="E52" s="81" t="s">
        <v>10</v>
      </c>
      <c r="F52" s="81" t="s">
        <v>53</v>
      </c>
      <c r="G52" s="81" t="s">
        <v>15</v>
      </c>
      <c r="H52" s="80" t="s">
        <v>11</v>
      </c>
    </row>
    <row r="53" spans="1:8" x14ac:dyDescent="0.25">
      <c r="A53" s="78"/>
      <c r="B53" s="103"/>
      <c r="C53" s="79"/>
      <c r="D53" s="79"/>
      <c r="E53" s="81"/>
      <c r="F53" s="81"/>
      <c r="G53" s="81"/>
      <c r="H53" s="80"/>
    </row>
    <row r="54" spans="1:8" x14ac:dyDescent="0.25">
      <c r="A54" s="38" t="s">
        <v>52</v>
      </c>
      <c r="B54" s="11"/>
      <c r="C54" s="56">
        <f>'ESCAVAÇÃO E REATERRO'!E14</f>
        <v>250</v>
      </c>
      <c r="D54" s="9">
        <v>0.15</v>
      </c>
      <c r="E54" s="9">
        <v>0.4</v>
      </c>
      <c r="F54" s="9"/>
      <c r="G54" s="10"/>
      <c r="H54" s="10">
        <f>C54*D54*E54</f>
        <v>15</v>
      </c>
    </row>
    <row r="58" spans="1:8" ht="15.75" thickBot="1" x14ac:dyDescent="0.3"/>
    <row r="59" spans="1:8" ht="26.25" x14ac:dyDescent="0.4">
      <c r="C59" s="30" t="str">
        <f>A26</f>
        <v>VOLUME TOTAL (M³) DE CONCRETO (FCK= 25MPA)</v>
      </c>
      <c r="D59" s="31"/>
      <c r="E59" s="31"/>
      <c r="F59" s="31"/>
      <c r="G59" s="32">
        <f>H54+H44+H26</f>
        <v>38.894873238161836</v>
      </c>
      <c r="H59" s="3" t="s">
        <v>48</v>
      </c>
    </row>
    <row r="60" spans="1:8" ht="26.25" x14ac:dyDescent="0.4">
      <c r="C60" s="33" t="str">
        <f>A27</f>
        <v>VOLUME TOTAL (M³) DE CONCRETO MAGRO</v>
      </c>
      <c r="D60" s="34"/>
      <c r="E60" s="34"/>
      <c r="F60" s="34"/>
      <c r="G60" s="35">
        <f>H27+H45</f>
        <v>3.7500000000000009</v>
      </c>
      <c r="H60" s="1" t="s">
        <v>48</v>
      </c>
    </row>
    <row r="61" spans="1:8" ht="15.75" thickBot="1" x14ac:dyDescent="0.3">
      <c r="C61" s="36"/>
      <c r="D61" s="4"/>
      <c r="E61" s="4"/>
      <c r="F61" s="4"/>
      <c r="G61" s="4"/>
      <c r="H61" s="5"/>
    </row>
  </sheetData>
  <mergeCells count="73">
    <mergeCell ref="F52:F53"/>
    <mergeCell ref="G52:G53"/>
    <mergeCell ref="H52:H53"/>
    <mergeCell ref="A52:A53"/>
    <mergeCell ref="B52:B53"/>
    <mergeCell ref="C52:C53"/>
    <mergeCell ref="D52:D53"/>
    <mergeCell ref="E52:E53"/>
    <mergeCell ref="B41:B42"/>
    <mergeCell ref="C41:C42"/>
    <mergeCell ref="D41:D42"/>
    <mergeCell ref="E41:E42"/>
    <mergeCell ref="F41:F42"/>
    <mergeCell ref="G41:H42"/>
    <mergeCell ref="G43:H43"/>
    <mergeCell ref="A44:G44"/>
    <mergeCell ref="A45:G45"/>
    <mergeCell ref="A51:H51"/>
    <mergeCell ref="A32:A43"/>
    <mergeCell ref="B33:B34"/>
    <mergeCell ref="C33:D34"/>
    <mergeCell ref="E33:F34"/>
    <mergeCell ref="G33:H34"/>
    <mergeCell ref="C35:D35"/>
    <mergeCell ref="E35:F35"/>
    <mergeCell ref="G35:H35"/>
    <mergeCell ref="C36:D36"/>
    <mergeCell ref="E36:F36"/>
    <mergeCell ref="G36:H36"/>
    <mergeCell ref="A29:H29"/>
    <mergeCell ref="A30:A31"/>
    <mergeCell ref="B30:B31"/>
    <mergeCell ref="C30:C31"/>
    <mergeCell ref="D30:D31"/>
    <mergeCell ref="E30:E31"/>
    <mergeCell ref="F30:F31"/>
    <mergeCell ref="G30:G31"/>
    <mergeCell ref="H30:H31"/>
    <mergeCell ref="A1:H1"/>
    <mergeCell ref="A2:H3"/>
    <mergeCell ref="A4:H4"/>
    <mergeCell ref="A5:H5"/>
    <mergeCell ref="A6:H6"/>
    <mergeCell ref="A7:H8"/>
    <mergeCell ref="D23:D24"/>
    <mergeCell ref="E23:E24"/>
    <mergeCell ref="F23:F24"/>
    <mergeCell ref="G23:H24"/>
    <mergeCell ref="A11:H11"/>
    <mergeCell ref="A12:A13"/>
    <mergeCell ref="B12:B13"/>
    <mergeCell ref="C12:C13"/>
    <mergeCell ref="D12:D13"/>
    <mergeCell ref="E12:E13"/>
    <mergeCell ref="F12:F13"/>
    <mergeCell ref="G12:G13"/>
    <mergeCell ref="H12:H13"/>
    <mergeCell ref="G25:H25"/>
    <mergeCell ref="A26:G26"/>
    <mergeCell ref="A27:G27"/>
    <mergeCell ref="A14:A25"/>
    <mergeCell ref="B15:B16"/>
    <mergeCell ref="C15:D16"/>
    <mergeCell ref="E15:F16"/>
    <mergeCell ref="G15:H16"/>
    <mergeCell ref="C17:D17"/>
    <mergeCell ref="E17:F17"/>
    <mergeCell ref="G17:H17"/>
    <mergeCell ref="C18:D18"/>
    <mergeCell ref="E18:F18"/>
    <mergeCell ref="G18:H18"/>
    <mergeCell ref="B23:B24"/>
    <mergeCell ref="C23:C24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26" orientation="landscape" r:id="rId1"/>
  <rowBreaks count="1" manualBreakCount="1">
    <brk id="84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3</vt:i4>
      </vt:variant>
    </vt:vector>
  </HeadingPairs>
  <TitlesOfParts>
    <vt:vector size="13" baseType="lpstr">
      <vt:lpstr>RESUMO</vt:lpstr>
      <vt:lpstr>LAJE PREMOLDADA</vt:lpstr>
      <vt:lpstr>QUADRO DE FERRO  -ESTRUTUR</vt:lpstr>
      <vt:lpstr> quadros de ferro da infra </vt:lpstr>
      <vt:lpstr>ESCAVAÇÃO E REATERRO</vt:lpstr>
      <vt:lpstr>FORMA SUPER ESTRUTURA</vt:lpstr>
      <vt:lpstr>FORMA - INFRA</vt:lpstr>
      <vt:lpstr>CONCRETO -SUPER-ESTRUTURA</vt:lpstr>
      <vt:lpstr>comprimento da baldrame</vt:lpstr>
      <vt:lpstr>CONCRETO DA FUNDAÇÃO</vt:lpstr>
      <vt:lpstr>' quadros de ferro da infra '!Area_de_impressao</vt:lpstr>
      <vt:lpstr>'CONCRETO DA FUNDAÇÃO'!Area_de_impressao</vt:lpstr>
      <vt:lpstr>'ESCAVAÇÃO E REATERRO'!Area_de_impressao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Eng10</dc:creator>
  <cp:lastModifiedBy>USER</cp:lastModifiedBy>
  <cp:lastPrinted>2019-07-04T12:34:27Z</cp:lastPrinted>
  <dcterms:created xsi:type="dcterms:W3CDTF">2018-05-17T14:10:55Z</dcterms:created>
  <dcterms:modified xsi:type="dcterms:W3CDTF">2025-07-07T18:02:23Z</dcterms:modified>
</cp:coreProperties>
</file>