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00" firstSheet="1" activeTab="4"/>
  </bookViews>
  <sheets>
    <sheet name="QUEDA DE TENSÃO" sheetId="1" r:id="rId1"/>
    <sheet name="RESUMO" sheetId="9" r:id="rId2"/>
    <sheet name="ORÇAMENTO ANALÍTICO" sheetId="2" r:id="rId3"/>
    <sheet name="ORÇAMENTO SINTÉTICO" sheetId="4" r:id="rId4"/>
    <sheet name="CRONOGRAMA" sheetId="3" r:id="rId5"/>
    <sheet name="MEDIÇÃO" sheetId="6" r:id="rId6"/>
    <sheet name="PESQUISA DE PREÇO" sheetId="7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<sst xmlns="http://schemas.openxmlformats.org/spreadsheetml/2006/main" count="1845" uniqueCount="390">
  <si>
    <t>CÁLCULO DE QUEDA DE TENSÃO</t>
  </si>
  <si>
    <t>CIRCUITO</t>
  </si>
  <si>
    <r>
      <rPr>
        <b/>
        <sz val="14"/>
        <color rgb="FFFF0000"/>
        <rFont val="Calibri"/>
        <charset val="134"/>
        <scheme val="minor"/>
      </rPr>
      <t>S [mm</t>
    </r>
    <r>
      <rPr>
        <b/>
        <sz val="14"/>
        <color rgb="FFFF0000"/>
        <rFont val="Calibri"/>
        <charset val="134"/>
      </rPr>
      <t>²]</t>
    </r>
  </si>
  <si>
    <t>SEÇÃO TABELA[mm²]</t>
  </si>
  <si>
    <t>TENSÃO [V]</t>
  </si>
  <si>
    <t>LOCAL</t>
  </si>
  <si>
    <t>CARGA NO TRAFO [W]</t>
  </si>
  <si>
    <t>TRECHO 1</t>
  </si>
  <si>
    <t>TRECHO 2</t>
  </si>
  <si>
    <t>TRECHO 3</t>
  </si>
  <si>
    <t>TRECHO 4</t>
  </si>
  <si>
    <t>TRECHO 5</t>
  </si>
  <si>
    <t>TRECHO 6</t>
  </si>
  <si>
    <t>TRECHO 7</t>
  </si>
  <si>
    <t>TRECHO 8</t>
  </si>
  <si>
    <t>TRECHO 9</t>
  </si>
  <si>
    <t>TRECHO 10</t>
  </si>
  <si>
    <t>N°</t>
  </si>
  <si>
    <t>TIPO</t>
  </si>
  <si>
    <t>P [VA]</t>
  </si>
  <si>
    <t>L (m)</t>
  </si>
  <si>
    <t>ILUMINAÇÃO</t>
  </si>
  <si>
    <t>PONTO 01</t>
  </si>
  <si>
    <t>PONTO 02</t>
  </si>
  <si>
    <t>PONTO 03</t>
  </si>
  <si>
    <t>PONTO 04</t>
  </si>
  <si>
    <t>QUEDA DE TENSÃO TRECHO A TRECHO [%]</t>
  </si>
  <si>
    <t>TRECHO TOTAL [M]</t>
  </si>
  <si>
    <t>CARGA INSTALADA [W]</t>
  </si>
  <si>
    <r>
      <rPr>
        <b/>
        <sz val="22"/>
        <color rgb="FF0070C0"/>
        <rFont val="Calibri"/>
        <charset val="134"/>
      </rPr>
      <t>∆</t>
    </r>
    <r>
      <rPr>
        <b/>
        <sz val="22"/>
        <color rgb="FF0070C0"/>
        <rFont val="Calibri"/>
        <charset val="134"/>
        <scheme val="minor"/>
      </rPr>
      <t>V% = (200.p .P. L) / (S.V</t>
    </r>
    <r>
      <rPr>
        <b/>
        <sz val="22"/>
        <color rgb="FF0070C0"/>
        <rFont val="Calibri"/>
        <charset val="134"/>
      </rPr>
      <t>²)</t>
    </r>
    <r>
      <rPr>
        <b/>
        <sz val="22"/>
        <color rgb="FF0070C0"/>
        <rFont val="Calibri"/>
        <charset val="134"/>
        <scheme val="minor"/>
      </rPr>
      <t xml:space="preserve">  </t>
    </r>
    <r>
      <rPr>
        <b/>
        <sz val="12"/>
        <color rgb="FF0070C0"/>
        <rFont val="Calibri"/>
        <charset val="134"/>
        <scheme val="minor"/>
      </rPr>
      <t>OBS: TRIFÁSICO TROCAR 200 POR 100</t>
    </r>
    <r>
      <rPr>
        <b/>
        <sz val="12"/>
        <color rgb="FF0070C0"/>
        <rFont val="Arial"/>
        <charset val="134"/>
      </rPr>
      <t>√</t>
    </r>
    <r>
      <rPr>
        <b/>
        <sz val="12"/>
        <color rgb="FF0070C0"/>
        <rFont val="Calibri"/>
        <charset val="134"/>
        <scheme val="minor"/>
      </rPr>
      <t>3</t>
    </r>
  </si>
  <si>
    <t>LEGENDA</t>
  </si>
  <si>
    <t>TIPO DE CABO - [1] ALUMINIO - [2] COBRE</t>
  </si>
  <si>
    <t>p</t>
  </si>
  <si>
    <t>resistividade</t>
  </si>
  <si>
    <t>P</t>
  </si>
  <si>
    <t>potência útil</t>
  </si>
  <si>
    <t>NÚMERO DE FASES DO TRAFO</t>
  </si>
  <si>
    <t>L</t>
  </si>
  <si>
    <t>comprimento (m)</t>
  </si>
  <si>
    <t>S</t>
  </si>
  <si>
    <t>bitola</t>
  </si>
  <si>
    <t>V</t>
  </si>
  <si>
    <t>tensão</t>
  </si>
  <si>
    <r>
      <rPr>
        <b/>
        <sz val="16"/>
        <color rgb="FFFF0000"/>
        <rFont val="Calibri"/>
        <charset val="134"/>
        <scheme val="minor"/>
      </rPr>
      <t>Resistividade aluminio a 70</t>
    </r>
    <r>
      <rPr>
        <b/>
        <sz val="16"/>
        <color rgb="FFFF0000"/>
        <rFont val="Calibri"/>
        <charset val="134"/>
      </rPr>
      <t>°</t>
    </r>
    <r>
      <rPr>
        <b/>
        <sz val="11"/>
        <color rgb="FFFF0000"/>
        <rFont val="Calibri"/>
        <charset val="134"/>
      </rPr>
      <t xml:space="preserve"> C</t>
    </r>
  </si>
  <si>
    <r>
      <rPr>
        <b/>
        <sz val="16"/>
        <color rgb="FFFF0000"/>
        <rFont val="Calibri"/>
        <charset val="134"/>
        <scheme val="minor"/>
      </rPr>
      <t>Resistividade cobre a 70</t>
    </r>
    <r>
      <rPr>
        <b/>
        <sz val="16"/>
        <color rgb="FFFF0000"/>
        <rFont val="Calibri"/>
        <charset val="134"/>
      </rPr>
      <t>°</t>
    </r>
    <r>
      <rPr>
        <b/>
        <sz val="11"/>
        <color rgb="FFFF0000"/>
        <rFont val="Calibri"/>
        <charset val="134"/>
      </rPr>
      <t xml:space="preserve"> C</t>
    </r>
  </si>
  <si>
    <t>∆V%</t>
  </si>
  <si>
    <t>POTÊNCIA LUMINÁRIA [W]</t>
  </si>
  <si>
    <t>VÃO DE POSTE [M]</t>
  </si>
  <si>
    <t>Obra</t>
  </si>
  <si>
    <t>Bancos</t>
  </si>
  <si>
    <t>B.D.I.</t>
  </si>
  <si>
    <t>Encargos Sociais</t>
  </si>
  <si>
    <t>EXTENSÃO DE REDE DE ILUMINÇÃO PÚBLICA (AV. TARUMÃS)</t>
  </si>
  <si>
    <t xml:space="preserve"> 
SINAPI - 05/2024 - MATO GROSSO SBC - 06/2024 - GNA - Goiânia - GO
SICRO3 - 01/2024 - MATO GROSSO ORSE - 04/2024 - Sergipe
SEDOP - 05/2024 - PARÁ - COM LEIS SOCIAIS SEINFRA - 028 - Ceará
SETOP - 01/2024 - MINAS GERAIS - CENTRAL IOPES - 03/2024 - Espírito Santo
SIURB - 01/2024 - SÃO PAULO SIURB INFRA - 01/2024 - São Paulo
SUDECAP - 01/2024 - MINAS GERAIS CPOS/CDHU - 06/2024 - São Paulo
FDE - 04/2024 - SÃO PAULO AGESUL - 01/2024 - Mato Grosso do Sul
AGETOP CIVIL - 02/2024 - GOIÁS AGETOP RODOVIARIA - 02/2024 - Goiás
EMBASA - 01/2024 - BAHIA CAERN - 11/2023 - Rio Grande do Norte
COMPESA - 07/2023 - PERNAMBUCO EMOP - 04/2024 - Rio de Janeiro
DERPR - 09/2023 - PARANÁ SCO - 05/2024 - Rio de Janeiro
</t>
  </si>
  <si>
    <t>20,7%</t>
  </si>
  <si>
    <t>Não Desonerado: embutido nos preços unitário dos insumos de mão de obra, de acordo com as bases.</t>
  </si>
  <si>
    <t>Planilha Orçamentária Resumida</t>
  </si>
  <si>
    <t>Item</t>
  </si>
  <si>
    <t>Descrição</t>
  </si>
  <si>
    <t>Total</t>
  </si>
  <si>
    <t>Peso (%)</t>
  </si>
  <si>
    <t>Total sem BDI</t>
  </si>
  <si>
    <t>Total do BDI</t>
  </si>
  <si>
    <t>Total Geral</t>
  </si>
  <si>
    <t>Planilha Orçamentária Analítica</t>
  </si>
  <si>
    <t>1</t>
  </si>
  <si>
    <t>Código</t>
  </si>
  <si>
    <t>Banco</t>
  </si>
  <si>
    <t>Tipo</t>
  </si>
  <si>
    <t>Und</t>
  </si>
  <si>
    <t>Quant.</t>
  </si>
  <si>
    <t>Valor Unit</t>
  </si>
  <si>
    <t>Composição</t>
  </si>
  <si>
    <t>COMP.</t>
  </si>
  <si>
    <t>Próprio</t>
  </si>
  <si>
    <t>ADMINISTRAÇÃO LOCAL</t>
  </si>
  <si>
    <t>SEOP - SERVIÇOS OPERACIONAIS</t>
  </si>
  <si>
    <t>h</t>
  </si>
  <si>
    <t>Composição Auxiliar</t>
  </si>
  <si>
    <t>90776</t>
  </si>
  <si>
    <t>SINAPI</t>
  </si>
  <si>
    <t>ENCARREGADO GERAL COM ENCARGOS COMPLEMENTARES</t>
  </si>
  <si>
    <t>SEDI - SERVIÇOS DIVERSOS</t>
  </si>
  <si>
    <t>H</t>
  </si>
  <si>
    <t>88266</t>
  </si>
  <si>
    <t>ELETROTÉCNICO COM ENCARGOS COMPLEMENTARES</t>
  </si>
  <si>
    <t>Insumo</t>
  </si>
  <si>
    <t>00037372</t>
  </si>
  <si>
    <t>EXAMES - HORISTA (COLETADO CAIXA - ENCARGOS COMPLEMENTARES)</t>
  </si>
  <si>
    <t>Outros</t>
  </si>
  <si>
    <t>00037373</t>
  </si>
  <si>
    <t>SEGURO - HORISTA (COLETADO CAIXA - ENCARGOS COMPLEMENTARES)</t>
  </si>
  <si>
    <t>Taxas</t>
  </si>
  <si>
    <t>00043463</t>
  </si>
  <si>
    <t>FERRAMENTAS - FAMILIA ENCARREGADO GERAL - HORISTA (ENCARGOS COMPLEMENTARES - COLETADO CAIXA)</t>
  </si>
  <si>
    <t>Equipamento</t>
  </si>
  <si>
    <t>00043487</t>
  </si>
  <si>
    <t>EPI - FAMILIA ENCARREGADO GERAL - HORISTA (ENCARGOS COMPLEMENTARES - COLETADO CAIXA)</t>
  </si>
  <si>
    <t>MO sem LS =&gt;</t>
  </si>
  <si>
    <t>LS =&gt;</t>
  </si>
  <si>
    <t>MO com LS =&gt;</t>
  </si>
  <si>
    <t>Valor do BDI =&gt;</t>
  </si>
  <si>
    <t>Valor com BDI =&gt;</t>
  </si>
  <si>
    <t>Quant. =&gt;</t>
  </si>
  <si>
    <t>Preço Total =&gt;</t>
  </si>
  <si>
    <t>2</t>
  </si>
  <si>
    <t>103689</t>
  </si>
  <si>
    <t>FORNECIMENTO E INSTALAÇÃO DE PLACA DE OBRA COM CHAPA GALVANIZADA E ESTRUTURA DE MADEIRA. AF_03/2022_PS</t>
  </si>
  <si>
    <t>PAVI - PAVIMENTAÇÃO</t>
  </si>
  <si>
    <t>m²</t>
  </si>
  <si>
    <t>102234</t>
  </si>
  <si>
    <t>PINTURA IMUNIZANTE PARA MADEIRA, 2 DEMÃOS. AF_01/2021</t>
  </si>
  <si>
    <t>PINT - PINTURAS</t>
  </si>
  <si>
    <t>88262</t>
  </si>
  <si>
    <t>CARPINTEIRO DE FORMAS COM ENCARGOS COMPLEMENTARES</t>
  </si>
  <si>
    <t>88316</t>
  </si>
  <si>
    <t>SERVENTE COM ENCARGOS COMPLEMENTARES</t>
  </si>
  <si>
    <t>00004509</t>
  </si>
  <si>
    <t>SARRAFO *2,5 X 10* CM EM PINUS, MISTA OU EQUIVALENTE DA REGIAO - BRUTA</t>
  </si>
  <si>
    <t>Material</t>
  </si>
  <si>
    <t>M</t>
  </si>
  <si>
    <t>00004813</t>
  </si>
  <si>
    <t>PLACA DE OBRA (PARA CONSTRUCAO CIVIL) EM CHAPA GALVANIZADA *N. 22*, ADESIVADA, DE *2,4 X 1,2* M (SEM POSTES PARA FIXACAO)</t>
  </si>
  <si>
    <t>00005065</t>
  </si>
  <si>
    <t>PREGO DE ACO POLIDO COM CABECA 10 X 10 (7/8 X 17)</t>
  </si>
  <si>
    <t>KG</t>
  </si>
  <si>
    <t>00005069</t>
  </si>
  <si>
    <t>PREGO DE ACO POLIDO COM CABECA 17 X 27 (2 1/2 X 11)</t>
  </si>
  <si>
    <t>00004425</t>
  </si>
  <si>
    <t>VIGA NAO APARELHADA *6 X 12* CM, EM MACARANDUBA/MASSARANDUBA, ANGELIM OU EQUIVALENTE DA REGIAO - BRUTA</t>
  </si>
  <si>
    <t>3</t>
  </si>
  <si>
    <t>99059</t>
  </si>
  <si>
    <t>LOCACAO CONVENCIONAL DE OBRA, UTILIZANDO  PONTALETES A CADA 80,00M -  2 UTILIZAÇÕES. AF_10/2018</t>
  </si>
  <si>
    <t>SERT - SERVIÇOS TÉCNICOS</t>
  </si>
  <si>
    <t>UN</t>
  </si>
  <si>
    <t>91692</t>
  </si>
  <si>
    <t>SERRA CIRCULAR DE BANCADA COM MOTOR ELÉTRICO POTÊNCIA DE 5HP, COM COIFA PARA DISCO 10" - CHP DIURNO. AF_08/2015</t>
  </si>
  <si>
    <t>CHOR - CUSTOS HORÁRIOS DE MÁQUINAS E EQUIPAMENTOS</t>
  </si>
  <si>
    <t>CHP</t>
  </si>
  <si>
    <t>99062</t>
  </si>
  <si>
    <t>MARCAÇÃO DE PONTOS EM GABARITO OU CAVALETE. AF_10/2018</t>
  </si>
  <si>
    <t>90781</t>
  </si>
  <si>
    <t>TOPOGRAFO COM ENCARGOS COMPLEMENTARES</t>
  </si>
  <si>
    <t>88253</t>
  </si>
  <si>
    <t>AUXILIAR DE TOPÓGRAFO COM ENCARGOS COMPLEMENTARES</t>
  </si>
  <si>
    <t>73493</t>
  </si>
  <si>
    <t>TEODOLITO CONVENCIONAL DE MICROMETRO C/LEITURA NUMERICA (CP) PRECISAO DE 6S PARA LEVANTAMENTO DE TERRENOS DIVERSOS</t>
  </si>
  <si>
    <t>00004417</t>
  </si>
  <si>
    <t>SARRAFO NAO APARELHADO *2,5 X 7* CM, EM MACARANDUBA/MASSARANDUBA, ANGELIM, PEROBA-ROSA OU EQUIVALENTE DA REGIAO - BRUTA</t>
  </si>
  <si>
    <t>00005068</t>
  </si>
  <si>
    <t>PREGO DE ACO POLIDO COM CABECA 17 X 21 (2 X 11)</t>
  </si>
  <si>
    <t>00007356</t>
  </si>
  <si>
    <t>TINTA LATEX ACRILICA PREMIUM, COR BRANCO FOSCO</t>
  </si>
  <si>
    <t>AGESUL</t>
  </si>
  <si>
    <t>LOCACAO DE BANHEIRO QUIMICO, INCLUSO 4 HIGIENIZAÇOES, MOBILIZACAO E DESMOBILIZACAO</t>
  </si>
  <si>
    <t>MÊS</t>
  </si>
  <si>
    <t>5</t>
  </si>
  <si>
    <t>ORSE</t>
  </si>
  <si>
    <t>Tenda confeccionada em lona TD-1000 Anti-chama tipo pirânide com Estrutura metalica em tubo galv.1 1/4, 1 1/5 e pés c/ 2",( dim. 5m x5m)</t>
  </si>
  <si>
    <t>100951</t>
  </si>
  <si>
    <t>TRANSPORTE COM CAMINHÃO CARROCERIA COM GUINDAUTO (MUNCK),  MOMENTO MÁXIMO DE CARGA 11,7 TM, EM VIA URBANA EM REVESTIMENTO PRIMÁRIO (UNIDADE: TXKM). AF_07/2020</t>
  </si>
  <si>
    <t>TRAN - TRANSPORTES, CARGAS E DESCARGAS</t>
  </si>
  <si>
    <t>TXKM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</si>
  <si>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</si>
  <si>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</si>
  <si>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5930</t>
  </si>
  <si>
    <t>GUINDAUTO HIDRÁULICO, CAPACIDADE MÁXIMA DE CARGA 6200 KG, MOMENTO MÁXIMO DE CARGA 11,7 TM, ALCANCE MÁXIMO HORIZONTAL 9,70 M, INCLUSIVE CAMINHÃO TOCO PBT 16.000 KG, POTÊNCIA DE 189 CV - CHI DIURNO. AF_06/2014</t>
  </si>
  <si>
    <t>CHI</t>
  </si>
  <si>
    <t>00005036</t>
  </si>
  <si>
    <t>POSTE DE CONCRETO ARMADO DE SECAO CIRCULAR, EXTENSAO DE 14,00 M, RESISTENCIA DE 300 A 400 DAN, TIPO C-17</t>
  </si>
  <si>
    <t>100591</t>
  </si>
  <si>
    <t>ASSENTAMENTO DE POSTE DE CONCRETO COM COMPRIMENTO NOMINAL DE 14 M, CARGA NOMINAL MENOR OU IGUAL A 1000 DAN, ENGASTAMENTO SIMPLES COM 2 M DE SOLO (NÃO INCLUI FORNECIMENTO). AF_11/2019</t>
  </si>
  <si>
    <t>INEL - INSTALAÇÃO ELÉTRICA/ELETRIFICAÇÃO E ILUMINAÇÃO EXTERNA</t>
  </si>
  <si>
    <t>88247</t>
  </si>
  <si>
    <t>AUXILIAR DE ELETRICISTA COM ENCARGOS COMPLEMENTARES</t>
  </si>
  <si>
    <t>88264</t>
  </si>
  <si>
    <t>ELETRICISTA COM ENCARGOS COMPLEMENTARES</t>
  </si>
  <si>
    <t>072369</t>
  </si>
  <si>
    <t>AGETOP CIVIL</t>
  </si>
  <si>
    <t>SUPORTE PARA 4 PÉTALAS PARA LUMINÁRIA DE ILUMINAÇÃO PÚBLICA</t>
  </si>
  <si>
    <t>Un</t>
  </si>
  <si>
    <t>0008</t>
  </si>
  <si>
    <t>AJUDANTE</t>
  </si>
  <si>
    <t>Mão de Obra</t>
  </si>
  <si>
    <t>0012</t>
  </si>
  <si>
    <t>ELETRICISTA</t>
  </si>
  <si>
    <t>3896</t>
  </si>
  <si>
    <t>un</t>
  </si>
  <si>
    <t>101659</t>
  </si>
  <si>
    <t>LUMINÁRIA DE LED PARA ILUMINAÇÃO PÚBLICA, DE 181 W ATÉ 239 W - FORNECIMENTO E INSTALAÇÃO. AF_08/2020</t>
  </si>
  <si>
    <t>00021127</t>
  </si>
  <si>
    <t>FITA ISOLANTE ADESIVA ANTICHAMA, USO ATE 750 V, EM ROLO DE 19 MM X 5 M</t>
  </si>
  <si>
    <t>00042248</t>
  </si>
  <si>
    <t>LUMINARIA DE LED PARA ILUMINACAO PUBLICA, DE 181 W ATE 239 W, INVOLUCRO EM ALUMINIO OU ACO INOX</t>
  </si>
  <si>
    <t>11413</t>
  </si>
  <si>
    <t>Cabo de cobre PP Cordplast 3 x 1,5 mm2, 450/750v - fornecimento e instalação</t>
  </si>
  <si>
    <t>Pontos de Suprimento de Energia Convencionais</t>
  </si>
  <si>
    <t>10549</t>
  </si>
  <si>
    <t>Encargos Complementares - Servente</t>
  </si>
  <si>
    <t>Provisórios</t>
  </si>
  <si>
    <t>10552</t>
  </si>
  <si>
    <t>Encargos Complementares - Eletricista</t>
  </si>
  <si>
    <t>3806</t>
  </si>
  <si>
    <t>Cabo de cobre PP Cordplast 3 x 1,5 mm2, 450/750v</t>
  </si>
  <si>
    <t>m</t>
  </si>
  <si>
    <t>00002436</t>
  </si>
  <si>
    <t>ELETRICISTA (HORISTA)</t>
  </si>
  <si>
    <t>00006111</t>
  </si>
  <si>
    <t>SERVENTE DE OBRAS (HORISTA)</t>
  </si>
  <si>
    <t>13973</t>
  </si>
  <si>
    <t>Conector elétrico 2P p/fio 2,5mm2, WAGO ou similar</t>
  </si>
  <si>
    <t>102282</t>
  </si>
  <si>
    <t>ESCAVAÇÃO MECANIZADA DE VALA COM PROF. ATÉ 1,5 M (MÉDIA MONTANTE E JUSANTE/UMA COMPOSIÇÃO POR TRECHO), ESCAVADEIRA (0,8 M3),LARG. MENOR QUE 1,5 M, EM SOLO DE MOLE, EM LOCAIS COM ALTO NÍVEL DE INTERFERÊNCIA. AF_02/2021</t>
  </si>
  <si>
    <t>MOVT - MOVIMENTO DE TERRA</t>
  </si>
  <si>
    <t>m³</t>
  </si>
  <si>
    <t>5631</t>
  </si>
  <si>
    <t>ESCAVADEIRA HIDRÁULICA SOBRE ESTEIRAS, CAÇAMBA 0,80 M3, PESO OPERACIONAL 17 T, POTENCIA BRUTA 111 HP - CHP DIURNO. AF_06/2014</t>
  </si>
  <si>
    <t>5632</t>
  </si>
  <si>
    <t>ESCAVADEIRA HIDRÁULICA SOBRE ESTEIRAS, CAÇAMBA 0,80 M3, PESO OPERACIONAL 17 T, POTENCIA BRUTA 111 HP - CHI DIURNO. AF_06/2014</t>
  </si>
  <si>
    <t>97668</t>
  </si>
  <si>
    <t>ELETRODUTO FLEXÍVEL CORRUGADO, PEAD, DN 63 (2"), PARA REDE ENTERRADA DE DISTRIBUIÇÃO DE ENERGIA ELÉTRICA - FORNECIMENTO E INSTALAÇÃO. AF_12/2021</t>
  </si>
  <si>
    <t>00002446</t>
  </si>
  <si>
    <t>ELETRODUTO/DUTO PEAD FLEXIVEL PAREDE SIMPLES, CORRUGACAO HELICOIDAL, COR PRETA, SEM ROSCA, DE 2", CRC 680 N, PARA CABEAMENTO SUBTERRANEO (NBR 15715)</t>
  </si>
  <si>
    <t>090569</t>
  </si>
  <si>
    <t>SIURB</t>
  </si>
  <si>
    <t>CAIXA DE PASSAGEM E TAMPA PRÉ-MOLDADAS EM CONCRETO, SEM FUNDO, 30X30CM</t>
  </si>
  <si>
    <t>Edificações</t>
  </si>
  <si>
    <t>54851</t>
  </si>
  <si>
    <t>CAIXA DE PASSAGEM E TAMPA PRÉ-MOLDADAS EM CONCRETO 30 X 30 CM</t>
  </si>
  <si>
    <t>2044</t>
  </si>
  <si>
    <t>AJUDANTE DE ELETRICISTA (SGSP)</t>
  </si>
  <si>
    <t>2041</t>
  </si>
  <si>
    <t>ELETRICISTA (SGSP)</t>
  </si>
  <si>
    <t>ED-24042</t>
  </si>
  <si>
    <t>SETOP</t>
  </si>
  <si>
    <t>FORNECIMENTO E INSTALAÇÃO DE FITA SUBTERRÂNEA PARA SINALIZAÇÃO DE REDES OU TUBULAÇÕES</t>
  </si>
  <si>
    <t>ED-</t>
  </si>
  <si>
    <t>A</t>
  </si>
  <si>
    <t>Equipamentos</t>
  </si>
  <si>
    <t>Utilização</t>
  </si>
  <si>
    <t>Custo Operacional</t>
  </si>
  <si>
    <t>Consumo</t>
  </si>
  <si>
    <t>Custo Horário</t>
  </si>
  <si>
    <t>Operativa</t>
  </si>
  <si>
    <t>Improdutiva</t>
  </si>
  <si>
    <t>(A) Total:</t>
  </si>
  <si>
    <t>B</t>
  </si>
  <si>
    <t>(B) Total:</t>
  </si>
  <si>
    <t>Custo Horário de Execução (A) + (B):</t>
  </si>
  <si>
    <t>(D) Produção da Equipe:</t>
  </si>
  <si>
    <t>Custo Unitário de Execução [(A) + (B)] / (D):</t>
  </si>
  <si>
    <t>F</t>
  </si>
  <si>
    <t>Unidade</t>
  </si>
  <si>
    <t>Custo Unitário</t>
  </si>
  <si>
    <t>Quantidade</t>
  </si>
  <si>
    <t>MATED-24046</t>
  </si>
  <si>
    <t>FITA SUBTERRÂNEA PARA SINALIZAÇÃO DE REDES OU TUBULAÇÕES (LARGURA MÍNIMA: 75MM)</t>
  </si>
  <si>
    <t>X1:0.0
 X2: 0.0 
 X3: 0.0</t>
  </si>
  <si>
    <t>(F)Total:</t>
  </si>
  <si>
    <t>G</t>
  </si>
  <si>
    <t>Serviços</t>
  </si>
  <si>
    <t>Atividade Auxiliar</t>
  </si>
  <si>
    <t>ED-50381</t>
  </si>
  <si>
    <t>PEDREIRO COM ENCARGOS COMPLEMENTARES</t>
  </si>
  <si>
    <t>hora</t>
  </si>
  <si>
    <t>ED-50367</t>
  </si>
  <si>
    <t>(G) Total:</t>
  </si>
  <si>
    <t>Momento Transporte</t>
  </si>
  <si>
    <t>Formula</t>
  </si>
  <si>
    <t>X1, X2, X3</t>
  </si>
  <si>
    <t>(H) Total:</t>
  </si>
  <si>
    <t>IN-03</t>
  </si>
  <si>
    <t>CABO DE ALUMÍNIO C4 SINGELO PT XLPE 1KV 25MM2</t>
  </si>
  <si>
    <t>090333</t>
  </si>
  <si>
    <t>PASSAGEM DE CABO 25,00MM2 - ISOLAMENTO PARA 1,0KV - CLASSE 4 - FLEXÍVEL</t>
  </si>
  <si>
    <t>104733</t>
  </si>
  <si>
    <t>REATERRO MECANIZADO DE VALA COM RETROESCAVADEIRA (CAPACIDADE   DA   CAÇAMBA   DA RETRO: 0,26 M³/POTÊNCIA: 88 HP), LARGURA ATÉ 0,8 M, PROFUNDIDADE ATÉ 1,5 M, COM SOLO (SEM SUBSTITUIÇÃO) DE 1ª CATEGORIA, COM PLACA VIBRATÓRIA. AF_08/2023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</si>
  <si>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</si>
  <si>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</si>
  <si>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</si>
  <si>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</si>
  <si>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</si>
  <si>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</si>
  <si>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</si>
  <si>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</si>
  <si>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91277</t>
  </si>
  <si>
    <t>PLACA VIBRATÓRIA REVERSÍVEL COM MOTOR 4 TEMPOS A GASOLINA, FORÇA CENTRÍFUGA DE 25 KN (2500 KGF), POTÊNCIA 5,5 CV - CHP DIURNO. AF_08/2015</t>
  </si>
  <si>
    <t>2637</t>
  </si>
  <si>
    <t>Conector perfuração 25-95/2 95 mm</t>
  </si>
  <si>
    <t>96986</t>
  </si>
  <si>
    <t>HASTE DE ATERRAMENTO, DIÂMETRO 3/4", COM 3 METROS - FORNECIMENTO E INSTALAÇÃO. AF_08/2023</t>
  </si>
  <si>
    <t>00003378</t>
  </si>
  <si>
    <t>HASTE DE ATERRAMENTO EM ACO COM 3,00 M DE COMPRIMENTO E DN = 3/4", REVESTIDA COM BAIXA CAMADA DE COBRE, SEM CONECTOR</t>
  </si>
  <si>
    <t>00000426</t>
  </si>
  <si>
    <t>GRAMPO METALICO TIPO U PARA HASTE DE ATERRAMENTO DE ATE 3/4</t>
  </si>
  <si>
    <t>101538</t>
  </si>
  <si>
    <t>ARMAÇÃO SECUNDÁRIA, COM 1 ESTRIBO E 1 ISOLADOR - FORNECIMENTO E INSTALAÇÃO. AF_07/2020</t>
  </si>
  <si>
    <t>00001091</t>
  </si>
  <si>
    <t>ARMACAO VERTICAL COM HASTE E CONTRA-PINO, EM CHAPA DE ACO GALVANIZADO 3/16", COM 1 ESTRIBO E 1 ISOLADOR</t>
  </si>
  <si>
    <t>00011267</t>
  </si>
  <si>
    <t>ARRUELA LISA, REDONDA, DE LATAO POLIDO, DIAMETRO NOMINAL 5/8", DIAMETRO EXTERNO = 34 MM, DIAMETRO DO FURO = 17 MM, ESPESSURA = *2,5* MM</t>
  </si>
  <si>
    <t>00039996</t>
  </si>
  <si>
    <t>VERGALHAO ZINCADO ROSCA TOTAL, 1/4 " (6,3 MM)</t>
  </si>
  <si>
    <t>00039997</t>
  </si>
  <si>
    <t>PORCA ZINCADA, SEXTAVADA, DIAMETRO 1/4"</t>
  </si>
  <si>
    <t>00000420</t>
  </si>
  <si>
    <t>CINTA CIRCULAR EM ACO GALVANIZADO DE 150 MM DE DIAMETRO PARA FIXACAO DE CAIXA MEDICAO, INCLUI PARAFUSOS E PORCAS</t>
  </si>
  <si>
    <t>00000431</t>
  </si>
  <si>
    <t>PARAFUSO M16 EM ACO GALVANIZADO, COMPRIMENTO = 200 MM, DIAMETRO = 16 MM, ROSCA MAQUINA, CABECA QUADRADA</t>
  </si>
  <si>
    <t>101554</t>
  </si>
  <si>
    <t>ALÇA PREFORMADA DE DISTRIBUIÇÃO, EM  AÇO GALVANIZADO, AWG 2 - FORNECIMENTO E INSTALAÇÃO. AF_07/2020</t>
  </si>
  <si>
    <t>00011272</t>
  </si>
  <si>
    <t>ALCA PREFORMADA DE DISTRIBUICAO, EM ACO GALVANIZADO, PARA CONDUTORES DE ALUMINIO AWG 2 (CAA 6/1 OU CA 7 FIOS)</t>
  </si>
  <si>
    <t>4618</t>
  </si>
  <si>
    <t>Cabo de aluminio 0,6/1kv multiplexados 3x1x35 +35mm²</t>
  </si>
  <si>
    <t>93020</t>
  </si>
  <si>
    <t>CURVA 90 GRAUS PARA ELETRODUTO, PVC, ROSCÁVEL, DN 60 MM (2"), PARA REDE ENTERRADA DE DISTRIBUIÇÃO DE ENERGIA ELÉTRICA - FORNECIMENTO E INSTALAÇÃO. AF_12/2021</t>
  </si>
  <si>
    <t>00001876</t>
  </si>
  <si>
    <t>CURVA 90 GRAUS, LONGA, DE PVC RIGIDO ROSCAVEL, DE 2", PARA ELETRODUTO</t>
  </si>
  <si>
    <t>91910</t>
  </si>
  <si>
    <t>CURVA 180 GRAUS PARA ELETRODUTO, PVC, ROSCÁVEL, DN 60 MM (2"), PARA CIRCUITOS TERMINAIS, INSTALADA EM LAJE - FORNECIMENTO E INSTALAÇÃO. AF_03/2023</t>
  </si>
  <si>
    <t>00040408</t>
  </si>
  <si>
    <t>CURVA 180 GRAUS, DE PVC RIGIDO ROSCAVEL, DE 1 1/4", PARA ELETRODUTO</t>
  </si>
  <si>
    <t>93014</t>
  </si>
  <si>
    <t>LUVA PARA ELETRODUTO, PVC, ROSCÁVEL, DN 60 MM (2"), PARA REDE ENTERRADA DE DISTRIBUIÇÃO DE ENERGIA ELÉTRICA - FORNECIMENTO E INSTALAÇÃO. AF_12/2021</t>
  </si>
  <si>
    <t>00001894</t>
  </si>
  <si>
    <t>LUVA EM PVC RIGIDO ROSCAVEL, DE 2", PARA ELETRODUTO</t>
  </si>
  <si>
    <t>93009</t>
  </si>
  <si>
    <t>ELETRODUTO RÍGIDO ROSCÁVEL, PVC, DN 60 MM (2"), PARA REDE ENTERRADA DE DISTRIBUIÇÃO DE ENERGIA ELÉTRICA - FORNECIMENTO E INSTALAÇÃO. AF_12/2021</t>
  </si>
  <si>
    <t>00002681</t>
  </si>
  <si>
    <t>ELETRODUTO DE PVC RIGIDO ROSCAVEL DE 2 ", SEM LUVA</t>
  </si>
  <si>
    <t>3141</t>
  </si>
  <si>
    <t>CAIXA PARA QUADRO DE COMANDO METÁLICA DE SOBREPOR 30X30X20 CM</t>
  </si>
  <si>
    <t>102136</t>
  </si>
  <si>
    <t>INSTALAÇÃO DE QUADRO ELÉTRICO PARA BOMBAS TRIFÁSICAS ATÉ 25 CV (NÃO INCLUI O FORNECIMENTO DO QUADRO). AF_12/2020</t>
  </si>
  <si>
    <t>INHI - INSTALAÇÕES HIDROS SANITÁRIAS</t>
  </si>
  <si>
    <t>00011950</t>
  </si>
  <si>
    <t>BUCHA DE NYLON SEM ABA S6, COM PARAFUSO DE 4,20 X 40 MM EM ACO ZINCADO COM ROSCA SOBERBA, CABECA CHATA E FENDA PHILLIPS</t>
  </si>
  <si>
    <t>00000344</t>
  </si>
  <si>
    <t>ARAME GALVANIZADO 16 BWG, D = 1,65MM (0,0166 KG/M)</t>
  </si>
  <si>
    <t>I7410</t>
  </si>
  <si>
    <t>SEINFRA</t>
  </si>
  <si>
    <t>TRILHO SUPORTE P/ FIXAÇÃO RÁPIDA DIN</t>
  </si>
  <si>
    <t>00034709</t>
  </si>
  <si>
    <t>DISJUNTOR TERMOMAGNETICO PARA TRILHO DIN (IEC), TRIPOLAR, 10 - 50 A</t>
  </si>
  <si>
    <t>00039465</t>
  </si>
  <si>
    <t>DISPOSITIVO DPS CLASSE II, 1 POLO, TENSAO MAXIMA DE 175 V, CORRENTE MAXIMA DE *20* KA (TIPO AC)</t>
  </si>
  <si>
    <t>00001627</t>
  </si>
  <si>
    <t>CONTATOR TRIPOLAR, CORRENTE DE *65* A, TENSAO NOMINAL DE *500* V, CATEGORIA AC-2 E AC-3</t>
  </si>
  <si>
    <t>00002510</t>
  </si>
  <si>
    <t>RELE FOTOELETRICO INTERNO E EXTERNO BIVOLT 1000 W, DE CONECTOR, SEM BASE</t>
  </si>
  <si>
    <t>00039380</t>
  </si>
  <si>
    <t>BASE PARA RELE COM SUPORTE METALICO</t>
  </si>
  <si>
    <t>00000404</t>
  </si>
  <si>
    <t>FITA ISOLANTE DE BORRACHA AUTOFUSAO, USO ATE 69 KV (ALTA TENSAO)</t>
  </si>
  <si>
    <t>72253</t>
  </si>
  <si>
    <t>CABO DE COBRE NU 35MM2 - FORNECIMENTO E INSTALACAO</t>
  </si>
  <si>
    <t>00000863</t>
  </si>
  <si>
    <t>CABO DE COBRE NU 35 MM2 MEIO-DURO</t>
  </si>
  <si>
    <t>_______________________________________________________________
Junior Cesar Ferreira
Engenheiro Eletricista</t>
  </si>
  <si>
    <t>Orçamento Sintético</t>
  </si>
  <si>
    <t>Valor Unit com BDI</t>
  </si>
  <si>
    <t>Cronograma Físico e Financeiro</t>
  </si>
  <si>
    <t>TOTAL</t>
  </si>
  <si>
    <t>30 dias</t>
  </si>
  <si>
    <t>60 dias</t>
  </si>
  <si>
    <t>VALOR</t>
  </si>
  <si>
    <t>%</t>
  </si>
  <si>
    <r>
      <rPr>
        <sz val="11"/>
        <color rgb="FF000000"/>
        <rFont val="Calibri"/>
        <charset val="134"/>
      </rPr>
      <t>Porcentagem do período</t>
    </r>
    <r>
      <rPr>
        <sz val="11"/>
        <color rgb="FF000000"/>
        <rFont val="Calibri"/>
        <charset val="134"/>
      </rPr>
      <t xml:space="preserve">
Total do período</t>
    </r>
  </si>
  <si>
    <r>
      <rPr>
        <sz val="11"/>
        <color rgb="FF000000"/>
        <rFont val="Calibri"/>
        <charset val="134"/>
      </rPr>
      <t>Porcentagem acumulada</t>
    </r>
    <r>
      <rPr>
        <sz val="11"/>
        <color rgb="FF000000"/>
        <rFont val="Calibri"/>
        <charset val="134"/>
      </rPr>
      <t xml:space="preserve">
Total acumulado</t>
    </r>
  </si>
  <si>
    <t>Bancos:</t>
  </si>
  <si>
    <r>
      <rPr>
        <sz val="11"/>
        <color rgb="FF000000"/>
        <rFont val="Calibri"/>
        <charset val="134"/>
      </rPr>
      <t xml:space="preserve">BDI Padrão: </t>
    </r>
    <r>
      <rPr>
        <b/>
        <sz val="13"/>
        <color rgb="FF000000"/>
        <rFont val="Calibri"/>
        <charset val="134"/>
      </rPr>
      <t>20,700%</t>
    </r>
  </si>
  <si>
    <r>
      <rPr>
        <sz val="16"/>
        <color rgb="FF000000"/>
        <rFont val="Calibri"/>
        <charset val="134"/>
      </rPr>
      <t xml:space="preserve">Obra: </t>
    </r>
    <r>
      <rPr>
        <b/>
        <sz val="16"/>
        <color rgb="FF000000"/>
        <rFont val="Calibri"/>
        <charset val="134"/>
      </rPr>
      <t>REDE DE ILUMINAÇÃO PÚBLICA</t>
    </r>
  </si>
  <si>
    <t>MEDIÇÃO</t>
  </si>
  <si>
    <t>1ª MED (XXX À XXX)</t>
  </si>
  <si>
    <t>Valor</t>
  </si>
  <si>
    <t>QTD</t>
  </si>
  <si>
    <t xml:space="preserve">Total </t>
  </si>
  <si>
    <t>1ª Medição</t>
  </si>
  <si>
    <t>SALDO</t>
  </si>
  <si>
    <t>PIZZATO MATERIAIS ELÉTRICOS</t>
  </si>
  <si>
    <r>
      <rPr>
        <sz val="12"/>
        <color rgb="FF000000"/>
        <rFont val="Calibri"/>
        <charset val="134"/>
      </rPr>
      <t xml:space="preserve">Obra: </t>
    </r>
    <r>
      <rPr>
        <b/>
        <sz val="12"/>
        <color rgb="FF000000"/>
        <rFont val="Calibri"/>
        <charset val="134"/>
      </rPr>
      <t>REDE DE ILUMINAÇÃO PÚBLICA</t>
    </r>
  </si>
  <si>
    <t>BRANEL COMERCIO DE MATERIAIS ELÉTRICOS</t>
  </si>
  <si>
    <t>ELÉTRICA PARANÁ</t>
  </si>
  <si>
    <t>PESQUISA DE PREÇO</t>
  </si>
  <si>
    <t>Pizzato</t>
  </si>
  <si>
    <t>Branel</t>
  </si>
  <si>
    <t>Paraná</t>
  </si>
  <si>
    <t>Mediana</t>
  </si>
  <si>
    <t>Cabo de aluminio c4 singelo PT XLPE 1KV 25mm²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</si>
</sst>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3">
    <numFmt numFmtId="176" formatCode="_-* #,##0.00_-;\-* #,##0.00_-;_-* &quot;-&quot;??_-;_-@_-"/>
    <numFmt numFmtId="177" formatCode="_-&quot;R$&quot;\ * #,##0.00_-;\-&quot;R$&quot;\ * #,##0.00_-;_-&quot;R$&quot;\ * &quot;-&quot;??_-;_-@_-"/>
    <numFmt numFmtId="178" formatCode="_-* #,##0_-;\-* #,##0_-;_-* &quot;-&quot;_-;_-@_-"/>
    <numFmt numFmtId="179" formatCode="_-&quot;R$&quot;\ * #,##0_-;\-&quot;R$&quot;\ * #,##0_-;_-&quot;R$&quot;\ * &quot;-&quot;_-;_-@_-"/>
    <numFmt numFmtId="180" formatCode="_([$€]* #,##0.00_);_([$€]* \(#,##0.00\);_([$€]* &quot;-&quot;??_);_(@_)"/>
    <numFmt numFmtId="181" formatCode="0.00_ "/>
    <numFmt numFmtId="182" formatCode="&quot;R$&quot;\ #,##0.00;\-&quot;R$&quot;\ #,##0.00"/>
    <numFmt numFmtId="183" formatCode="0.0%"/>
    <numFmt numFmtId="184" formatCode="#,##0.00_ "/>
    <numFmt numFmtId="185" formatCode="#,##0.00\ %"/>
    <numFmt numFmtId="186" formatCode="#,##0.0000000"/>
    <numFmt numFmtId="187" formatCode="0.00000"/>
    <numFmt numFmtId="188" formatCode="#,##0_ "/>
  </numFmts>
  <fonts count="54">
    <font>
      <sz val="10"/>
      <color theme="1"/>
      <name val="Calibri"/>
      <charset val="134"/>
      <scheme val="minor"/>
    </font>
    <font>
      <b/>
      <sz val="11"/>
      <color rgb="FF000000"/>
      <name val="Calibri"/>
      <charset val="134"/>
    </font>
    <font>
      <sz val="11"/>
      <color rgb="FF000000"/>
      <name val="Calibri"/>
      <charset val="134"/>
    </font>
    <font>
      <sz val="13"/>
      <color rgb="FF000000"/>
      <name val="Calibri"/>
      <charset val="134"/>
    </font>
    <font>
      <sz val="12"/>
      <color rgb="FF000000"/>
      <name val="Calibri"/>
      <charset val="134"/>
    </font>
    <font>
      <b/>
      <sz val="20"/>
      <color rgb="FF000000"/>
      <name val="Calibri"/>
      <charset val="134"/>
    </font>
    <font>
      <sz val="9"/>
      <color rgb="FF000000"/>
      <name val="Calibri"/>
      <charset val="134"/>
    </font>
    <font>
      <sz val="16"/>
      <color rgb="FF000000"/>
      <name val="Calibri"/>
      <charset val="134"/>
    </font>
    <font>
      <b/>
      <sz val="16"/>
      <color rgb="FF000000"/>
      <name val="Calibri"/>
      <charset val="134"/>
    </font>
    <font>
      <b/>
      <sz val="12"/>
      <color rgb="FF000000"/>
      <name val="Calibri"/>
      <charset val="134"/>
    </font>
    <font>
      <sz val="11"/>
      <name val="Arial"/>
      <charset val="134"/>
    </font>
    <font>
      <b/>
      <sz val="11"/>
      <name val="Arial"/>
      <charset val="134"/>
    </font>
    <font>
      <b/>
      <sz val="10"/>
      <name val="Arial"/>
      <charset val="134"/>
    </font>
    <font>
      <b/>
      <sz val="9"/>
      <name val="Arial"/>
      <charset val="134"/>
    </font>
    <font>
      <sz val="10"/>
      <color rgb="FF000000"/>
      <name val="Arial"/>
      <charset val="134"/>
    </font>
    <font>
      <sz val="10"/>
      <name val="Arial"/>
      <charset val="134"/>
    </font>
    <font>
      <sz val="11"/>
      <color theme="1"/>
      <name val="Calibri"/>
      <charset val="134"/>
      <scheme val="minor"/>
    </font>
    <font>
      <b/>
      <sz val="36"/>
      <color rgb="FF0070C0"/>
      <name val="Calibri"/>
      <charset val="134"/>
      <scheme val="minor"/>
    </font>
    <font>
      <b/>
      <sz val="14"/>
      <color rgb="FFFF0000"/>
      <name val="Calibri"/>
      <charset val="134"/>
      <scheme val="minor"/>
    </font>
    <font>
      <b/>
      <sz val="16"/>
      <color rgb="FFFF0000"/>
      <name val="Calibri"/>
      <charset val="134"/>
      <scheme val="minor"/>
    </font>
    <font>
      <b/>
      <sz val="18"/>
      <color rgb="FFFF0000"/>
      <name val="Calibri"/>
      <charset val="134"/>
      <scheme val="minor"/>
    </font>
    <font>
      <sz val="14"/>
      <color rgb="FF0070C0"/>
      <name val="Calibri"/>
      <charset val="134"/>
      <scheme val="minor"/>
    </font>
    <font>
      <sz val="14"/>
      <name val="Calibri"/>
      <charset val="134"/>
      <scheme val="minor"/>
    </font>
    <font>
      <b/>
      <sz val="22"/>
      <color rgb="FF0070C0"/>
      <name val="Calibri"/>
      <charset val="134"/>
    </font>
    <font>
      <b/>
      <sz val="22"/>
      <color rgb="FF0070C0"/>
      <name val="Calibri"/>
      <charset val="134"/>
      <scheme val="minor"/>
    </font>
    <font>
      <b/>
      <sz val="16"/>
      <color rgb="FF0070C0"/>
      <name val="Calibri"/>
      <charset val="134"/>
      <scheme val="minor"/>
    </font>
    <font>
      <sz val="16"/>
      <color rgb="FF0070C0"/>
      <name val="Calibri"/>
      <charset val="134"/>
      <scheme val="minor"/>
    </font>
    <font>
      <b/>
      <sz val="24"/>
      <color rgb="FF0070C0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indexed="8"/>
      <name val="Calibri"/>
      <charset val="134"/>
    </font>
    <font>
      <b/>
      <sz val="12"/>
      <color rgb="FF0070C0"/>
      <name val="Calibri"/>
      <charset val="134"/>
      <scheme val="minor"/>
    </font>
    <font>
      <b/>
      <sz val="12"/>
      <color rgb="FF0070C0"/>
      <name val="Arial"/>
      <charset val="134"/>
    </font>
    <font>
      <b/>
      <sz val="16"/>
      <color rgb="FFFF0000"/>
      <name val="Calibri"/>
      <charset val="134"/>
    </font>
    <font>
      <b/>
      <sz val="11"/>
      <color rgb="FFFF0000"/>
      <name val="Calibri"/>
      <charset val="134"/>
    </font>
    <font>
      <b/>
      <sz val="13"/>
      <color rgb="FF000000"/>
      <name val="Calibri"/>
      <charset val="134"/>
    </font>
    <font>
      <b/>
      <sz val="14"/>
      <color rgb="FFFF0000"/>
      <name val="Calibri"/>
      <charset val="134"/>
    </font>
  </fonts>
  <fills count="49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 tint="-0.35"/>
        <bgColor indexed="64"/>
      </patternFill>
    </fill>
    <fill>
      <patternFill patternType="solid">
        <fgColor rgb="FF808080"/>
        <bgColor rgb="FF000000"/>
      </patternFill>
    </fill>
    <fill>
      <patternFill patternType="solid">
        <fgColor theme="0" tint="-0.25"/>
        <bgColor rgb="FF000000"/>
      </patternFill>
    </fill>
    <fill>
      <patternFill patternType="solid">
        <fgColor theme="9" tint="0.8"/>
        <bgColor indexed="64"/>
      </patternFill>
    </fill>
    <fill>
      <patternFill patternType="solid">
        <fgColor rgb="FF91C9AF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rgb="FFDFF0D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7F3DF"/>
        <bgColor indexed="64"/>
      </patternFill>
    </fill>
    <fill>
      <patternFill patternType="solid">
        <fgColor rgb="FFD6D6D6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0" tint="-0.149967955565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5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 style="medium">
        <color auto="1"/>
      </right>
      <top style="thin">
        <color rgb="FFCCCCCC"/>
      </top>
      <bottom style="thin">
        <color rgb="FFCCCCCC"/>
      </bottom>
      <diagonal/>
    </border>
    <border>
      <left style="medium">
        <color auto="1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auto="1"/>
      </right>
      <top style="thin">
        <color rgb="FFCCCCCC"/>
      </top>
      <bottom style="thin">
        <color rgb="FFCCCCCC"/>
      </bottom>
      <diagonal/>
    </border>
    <border>
      <left style="medium">
        <color auto="1"/>
      </left>
      <right style="thin">
        <color auto="1"/>
      </right>
      <top style="thin">
        <color rgb="FFCCCCCC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CCCCCC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CCCCCC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rgb="FFCCCCCC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rgb="FFCCCCCC"/>
      </right>
      <top style="thin">
        <color rgb="FFCCCCCC"/>
      </top>
      <bottom style="medium">
        <color auto="1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medium">
        <color auto="1"/>
      </bottom>
      <diagonal/>
    </border>
    <border>
      <left style="thin">
        <color rgb="FFCCCCCC"/>
      </left>
      <right style="medium">
        <color auto="1"/>
      </right>
      <top style="thin">
        <color rgb="FFCCCCCC"/>
      </top>
      <bottom style="medium">
        <color auto="1"/>
      </bottom>
      <diagonal/>
    </border>
    <border>
      <left style="medium">
        <color auto="1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medium">
        <color auto="1"/>
      </right>
      <top style="thick">
        <color rgb="FF000000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0" fillId="18" borderId="51" applyNumberFormat="0" applyFon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52" applyNumberFormat="0" applyFill="0" applyAlignment="0" applyProtection="0">
      <alignment vertical="center"/>
    </xf>
    <xf numFmtId="0" fontId="34" fillId="0" borderId="52" applyNumberFormat="0" applyFill="0" applyAlignment="0" applyProtection="0">
      <alignment vertical="center"/>
    </xf>
    <xf numFmtId="0" fontId="35" fillId="0" borderId="53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19" borderId="54" applyNumberFormat="0" applyAlignment="0" applyProtection="0">
      <alignment vertical="center"/>
    </xf>
    <xf numFmtId="0" fontId="37" fillId="20" borderId="55" applyNumberFormat="0" applyAlignment="0" applyProtection="0">
      <alignment vertical="center"/>
    </xf>
    <xf numFmtId="0" fontId="38" fillId="20" borderId="54" applyNumberFormat="0" applyAlignment="0" applyProtection="0">
      <alignment vertical="center"/>
    </xf>
    <xf numFmtId="0" fontId="39" fillId="21" borderId="56" applyNumberFormat="0" applyAlignment="0" applyProtection="0">
      <alignment vertical="center"/>
    </xf>
    <xf numFmtId="0" fontId="40" fillId="0" borderId="57" applyNumberFormat="0" applyFill="0" applyAlignment="0" applyProtection="0">
      <alignment vertical="center"/>
    </xf>
    <xf numFmtId="0" fontId="41" fillId="0" borderId="58" applyNumberFormat="0" applyFill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5" fillId="25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3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46" fillId="35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6" fillId="38" borderId="0" applyNumberFormat="0" applyBorder="0" applyAlignment="0" applyProtection="0">
      <alignment vertical="center"/>
    </xf>
    <xf numFmtId="0" fontId="46" fillId="39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46" fillId="42" borderId="0" applyNumberFormat="0" applyBorder="0" applyAlignment="0" applyProtection="0">
      <alignment vertical="center"/>
    </xf>
    <xf numFmtId="0" fontId="46" fillId="43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46" fillId="47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15" fillId="0" borderId="0"/>
    <xf numFmtId="180" fontId="15" fillId="0" borderId="0"/>
    <xf numFmtId="176" fontId="47" fillId="0" borderId="0" applyFont="0" applyFill="0" applyBorder="0" applyAlignment="0" applyProtection="0"/>
  </cellStyleXfs>
  <cellXfs count="230">
    <xf numFmtId="0" fontId="0" fillId="0" borderId="0" xfId="0">
      <alignment vertical="center"/>
    </xf>
    <xf numFmtId="0" fontId="1" fillId="2" borderId="1" xfId="0" applyFont="1" applyFill="1" applyBorder="1" applyAlignment="1">
      <alignment wrapText="1"/>
    </xf>
    <xf numFmtId="0" fontId="0" fillId="0" borderId="2" xfId="0" applyBorder="1">
      <alignment vertical="center"/>
    </xf>
    <xf numFmtId="0" fontId="2" fillId="2" borderId="2" xfId="0" applyFont="1" applyFill="1" applyBorder="1" applyAlignment="1"/>
    <xf numFmtId="0" fontId="3" fillId="2" borderId="2" xfId="0" applyFont="1" applyFill="1" applyBorder="1" applyAlignment="1"/>
    <xf numFmtId="0" fontId="2" fillId="2" borderId="3" xfId="0" applyFont="1" applyFill="1" applyBorder="1" applyAlignment="1"/>
    <xf numFmtId="0" fontId="1" fillId="2" borderId="4" xfId="0" applyFont="1" applyFill="1" applyBorder="1" applyAlignment="1">
      <alignment wrapText="1"/>
    </xf>
    <xf numFmtId="0" fontId="1" fillId="2" borderId="0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2" fillId="2" borderId="5" xfId="0" applyFont="1" applyFill="1" applyBorder="1" applyAlignment="1"/>
    <xf numFmtId="0" fontId="2" fillId="2" borderId="0" xfId="0" applyFont="1" applyFill="1" applyAlignment="1"/>
    <xf numFmtId="0" fontId="3" fillId="2" borderId="0" xfId="0" applyFont="1" applyFill="1" applyAlignment="1"/>
    <xf numFmtId="0" fontId="5" fillId="2" borderId="0" xfId="0" applyFont="1" applyFill="1" applyAlignment="1">
      <alignment horizontal="right"/>
    </xf>
    <xf numFmtId="0" fontId="1" fillId="2" borderId="6" xfId="0" applyFont="1" applyFill="1" applyBorder="1" applyAlignment="1">
      <alignment wrapText="1"/>
    </xf>
    <xf numFmtId="0" fontId="1" fillId="2" borderId="7" xfId="0" applyFont="1" applyFill="1" applyBorder="1" applyAlignment="1">
      <alignment vertical="center" wrapText="1"/>
    </xf>
    <xf numFmtId="0" fontId="2" fillId="2" borderId="7" xfId="0" applyFont="1" applyFill="1" applyBorder="1" applyAlignment="1"/>
    <xf numFmtId="0" fontId="2" fillId="2" borderId="8" xfId="0" applyFont="1" applyFill="1" applyBorder="1" applyAlignment="1"/>
    <xf numFmtId="0" fontId="2" fillId="3" borderId="9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4" borderId="12" xfId="0" applyFont="1" applyFill="1" applyBorder="1" applyAlignment="1"/>
    <xf numFmtId="0" fontId="0" fillId="0" borderId="13" xfId="0" applyBorder="1">
      <alignment vertical="center"/>
    </xf>
    <xf numFmtId="0" fontId="2" fillId="0" borderId="13" xfId="0" applyFont="1" applyFill="1" applyBorder="1" applyAlignment="1">
      <alignment wrapText="1"/>
    </xf>
    <xf numFmtId="181" fontId="0" fillId="0" borderId="13" xfId="0" applyNumberFormat="1" applyBorder="1">
      <alignment vertical="center"/>
    </xf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10" fontId="2" fillId="0" borderId="0" xfId="0" applyNumberFormat="1" applyFont="1" applyFill="1" applyAlignment="1"/>
    <xf numFmtId="0" fontId="2" fillId="2" borderId="0" xfId="0" applyFont="1" applyFill="1" applyAlignment="1">
      <alignment horizontal="center"/>
    </xf>
    <xf numFmtId="10" fontId="2" fillId="2" borderId="0" xfId="0" applyNumberFormat="1" applyFont="1" applyFill="1" applyAlignment="1"/>
    <xf numFmtId="0" fontId="3" fillId="2" borderId="1" xfId="0" applyFont="1" applyFill="1" applyBorder="1" applyAlignment="1">
      <alignment horizontal="center"/>
    </xf>
    <xf numFmtId="10" fontId="2" fillId="2" borderId="2" xfId="0" applyNumberFormat="1" applyFont="1" applyFill="1" applyBorder="1" applyAlignment="1"/>
    <xf numFmtId="0" fontId="6" fillId="2" borderId="4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left" vertical="center" wrapText="1"/>
    </xf>
    <xf numFmtId="10" fontId="2" fillId="2" borderId="7" xfId="0" applyNumberFormat="1" applyFont="1" applyFill="1" applyBorder="1" applyAlignment="1"/>
    <xf numFmtId="0" fontId="2" fillId="5" borderId="0" xfId="0" applyFont="1" applyFill="1" applyAlignment="1">
      <alignment horizontal="center"/>
    </xf>
    <xf numFmtId="0" fontId="2" fillId="5" borderId="0" xfId="0" applyFont="1" applyFill="1" applyAlignment="1"/>
    <xf numFmtId="0" fontId="8" fillId="5" borderId="6" xfId="0" applyFont="1" applyFill="1" applyBorder="1" applyAlignment="1">
      <alignment horizontal="center"/>
    </xf>
    <xf numFmtId="0" fontId="8" fillId="5" borderId="8" xfId="0" applyFont="1" applyFill="1" applyBorder="1" applyAlignment="1">
      <alignment horizontal="center"/>
    </xf>
    <xf numFmtId="0" fontId="8" fillId="5" borderId="7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2" fillId="4" borderId="13" xfId="0" applyFont="1" applyFill="1" applyBorder="1" applyAlignment="1"/>
    <xf numFmtId="0" fontId="2" fillId="4" borderId="14" xfId="0" applyFont="1" applyFill="1" applyBorder="1" applyAlignment="1">
      <alignment horizontal="center"/>
    </xf>
    <xf numFmtId="10" fontId="2" fillId="4" borderId="12" xfId="0" applyNumberFormat="1" applyFont="1" applyFill="1" applyBorder="1" applyAlignment="1">
      <alignment horizontal="center"/>
    </xf>
    <xf numFmtId="0" fontId="2" fillId="6" borderId="13" xfId="0" applyFont="1" applyFill="1" applyBorder="1" applyAlignment="1">
      <alignment horizontal="center" wrapText="1"/>
    </xf>
    <xf numFmtId="4" fontId="2" fillId="6" borderId="13" xfId="0" applyNumberFormat="1" applyFont="1" applyFill="1" applyBorder="1" applyAlignment="1">
      <alignment wrapText="1"/>
    </xf>
    <xf numFmtId="182" fontId="2" fillId="0" borderId="13" xfId="0" applyNumberFormat="1" applyFont="1" applyFill="1" applyBorder="1" applyAlignment="1">
      <alignment wrapText="1"/>
    </xf>
    <xf numFmtId="0" fontId="2" fillId="0" borderId="13" xfId="0" applyFont="1" applyFill="1" applyBorder="1" applyAlignment="1"/>
    <xf numFmtId="183" fontId="2" fillId="0" borderId="13" xfId="0" applyNumberFormat="1" applyFont="1" applyFill="1" applyBorder="1" applyAlignment="1">
      <alignment wrapText="1"/>
    </xf>
    <xf numFmtId="0" fontId="2" fillId="7" borderId="15" xfId="0" applyFont="1" applyFill="1" applyBorder="1" applyAlignment="1">
      <alignment horizontal="center"/>
    </xf>
    <xf numFmtId="0" fontId="2" fillId="7" borderId="16" xfId="0" applyFont="1" applyFill="1" applyBorder="1" applyAlignment="1">
      <alignment wrapText="1"/>
    </xf>
    <xf numFmtId="182" fontId="2" fillId="7" borderId="13" xfId="0" applyNumberFormat="1" applyFont="1" applyFill="1" applyBorder="1" applyAlignment="1">
      <alignment wrapText="1"/>
    </xf>
    <xf numFmtId="10" fontId="2" fillId="7" borderId="13" xfId="0" applyNumberFormat="1" applyFont="1" applyFill="1" applyBorder="1" applyAlignment="1">
      <alignment wrapText="1"/>
    </xf>
    <xf numFmtId="10" fontId="2" fillId="7" borderId="1" xfId="0" applyNumberFormat="1" applyFont="1" applyFill="1" applyBorder="1" applyAlignment="1">
      <alignment horizontal="right" wrapText="1"/>
    </xf>
    <xf numFmtId="10" fontId="2" fillId="7" borderId="3" xfId="0" applyNumberFormat="1" applyFont="1" applyFill="1" applyBorder="1" applyAlignment="1">
      <alignment horizontal="right" wrapText="1"/>
    </xf>
    <xf numFmtId="0" fontId="2" fillId="7" borderId="17" xfId="0" applyFont="1" applyFill="1" applyBorder="1" applyAlignment="1">
      <alignment horizontal="center"/>
    </xf>
    <xf numFmtId="0" fontId="2" fillId="7" borderId="18" xfId="0" applyFont="1" applyFill="1" applyBorder="1" applyAlignment="1">
      <alignment wrapText="1"/>
    </xf>
    <xf numFmtId="4" fontId="2" fillId="7" borderId="19" xfId="0" applyNumberFormat="1" applyFont="1" applyFill="1" applyBorder="1" applyAlignment="1"/>
    <xf numFmtId="10" fontId="2" fillId="7" borderId="19" xfId="0" applyNumberFormat="1" applyFont="1" applyFill="1" applyBorder="1" applyAlignment="1">
      <alignment wrapText="1"/>
    </xf>
    <xf numFmtId="182" fontId="2" fillId="7" borderId="19" xfId="0" applyNumberFormat="1" applyFont="1" applyFill="1" applyBorder="1" applyAlignment="1">
      <alignment wrapText="1"/>
    </xf>
    <xf numFmtId="10" fontId="2" fillId="7" borderId="19" xfId="0" applyNumberFormat="1" applyFont="1" applyFill="1" applyBorder="1" applyAlignment="1">
      <alignment horizontal="right" wrapText="1"/>
    </xf>
    <xf numFmtId="0" fontId="9" fillId="0" borderId="20" xfId="0" applyFont="1" applyFill="1" applyBorder="1" applyAlignment="1">
      <alignment wrapText="1"/>
    </xf>
    <xf numFmtId="0" fontId="2" fillId="0" borderId="21" xfId="0" applyFont="1" applyFill="1" applyBorder="1" applyAlignment="1"/>
    <xf numFmtId="4" fontId="9" fillId="0" borderId="22" xfId="0" applyNumberFormat="1" applyFont="1" applyFill="1" applyBorder="1" applyAlignment="1"/>
    <xf numFmtId="0" fontId="9" fillId="0" borderId="20" xfId="0" applyFont="1" applyFill="1" applyBorder="1" applyAlignment="1">
      <alignment horizontal="right" wrapText="1"/>
    </xf>
    <xf numFmtId="4" fontId="9" fillId="0" borderId="20" xfId="0" applyNumberFormat="1" applyFont="1" applyFill="1" applyBorder="1" applyAlignment="1">
      <alignment horizontal="center"/>
    </xf>
    <xf numFmtId="4" fontId="9" fillId="0" borderId="22" xfId="0" applyNumberFormat="1" applyFont="1" applyFill="1" applyBorder="1" applyAlignment="1">
      <alignment horizontal="center"/>
    </xf>
    <xf numFmtId="0" fontId="10" fillId="0" borderId="0" xfId="0" applyFont="1" applyFill="1" applyAlignment="1"/>
    <xf numFmtId="0" fontId="11" fillId="8" borderId="23" xfId="0" applyFont="1" applyFill="1" applyBorder="1" applyAlignment="1">
      <alignment horizontal="left" vertical="top" wrapText="1"/>
    </xf>
    <xf numFmtId="0" fontId="11" fillId="8" borderId="24" xfId="0" applyFont="1" applyFill="1" applyBorder="1" applyAlignment="1">
      <alignment horizontal="left" vertical="top" wrapText="1"/>
    </xf>
    <xf numFmtId="0" fontId="11" fillId="8" borderId="24" xfId="0" applyFont="1" applyFill="1" applyBorder="1" applyAlignment="1">
      <alignment vertical="top" wrapText="1"/>
    </xf>
    <xf numFmtId="0" fontId="12" fillId="8" borderId="24" xfId="0" applyFont="1" applyFill="1" applyBorder="1" applyAlignment="1">
      <alignment vertical="top" wrapText="1"/>
    </xf>
    <xf numFmtId="0" fontId="12" fillId="8" borderId="25" xfId="0" applyFont="1" applyFill="1" applyBorder="1" applyAlignment="1">
      <alignment vertical="top" wrapText="1"/>
    </xf>
    <xf numFmtId="0" fontId="12" fillId="8" borderId="26" xfId="0" applyFont="1" applyFill="1" applyBorder="1" applyAlignment="1">
      <alignment horizontal="left" vertical="top" wrapText="1"/>
    </xf>
    <xf numFmtId="0" fontId="12" fillId="8" borderId="0" xfId="0" applyFont="1" applyFill="1" applyAlignment="1">
      <alignment horizontal="left" vertical="top" wrapText="1"/>
    </xf>
    <xf numFmtId="0" fontId="13" fillId="8" borderId="0" xfId="0" applyFont="1" applyFill="1" applyAlignment="1">
      <alignment horizontal="left" vertical="top" wrapText="1"/>
    </xf>
    <xf numFmtId="0" fontId="12" fillId="8" borderId="0" xfId="0" applyFont="1" applyFill="1" applyAlignment="1">
      <alignment vertical="top" wrapText="1"/>
    </xf>
    <xf numFmtId="0" fontId="12" fillId="8" borderId="27" xfId="0" applyFont="1" applyFill="1" applyBorder="1" applyAlignment="1">
      <alignment vertical="top" wrapText="1"/>
    </xf>
    <xf numFmtId="0" fontId="11" fillId="8" borderId="26" xfId="0" applyFont="1" applyFill="1" applyBorder="1" applyAlignment="1">
      <alignment horizontal="center" wrapText="1"/>
    </xf>
    <xf numFmtId="0" fontId="11" fillId="8" borderId="0" xfId="0" applyFont="1" applyFill="1" applyAlignment="1">
      <alignment horizontal="center" wrapText="1"/>
    </xf>
    <xf numFmtId="0" fontId="11" fillId="8" borderId="28" xfId="0" applyFont="1" applyFill="1" applyBorder="1" applyAlignment="1">
      <alignment horizontal="center" vertical="top" wrapText="1"/>
    </xf>
    <xf numFmtId="0" fontId="11" fillId="8" borderId="29" xfId="0" applyFont="1" applyFill="1" applyBorder="1" applyAlignment="1">
      <alignment horizontal="center" vertical="top" wrapText="1"/>
    </xf>
    <xf numFmtId="0" fontId="11" fillId="8" borderId="30" xfId="0" applyFont="1" applyFill="1" applyBorder="1" applyAlignment="1">
      <alignment horizontal="center" vertical="top" wrapText="1"/>
    </xf>
    <xf numFmtId="0" fontId="11" fillId="8" borderId="31" xfId="0" applyFont="1" applyFill="1" applyBorder="1" applyAlignment="1">
      <alignment horizontal="left" vertical="top" wrapText="1"/>
    </xf>
    <xf numFmtId="0" fontId="11" fillId="8" borderId="32" xfId="0" applyFont="1" applyFill="1" applyBorder="1" applyAlignment="1">
      <alignment horizontal="left" vertical="top" wrapText="1"/>
    </xf>
    <xf numFmtId="0" fontId="11" fillId="8" borderId="32" xfId="0" applyFont="1" applyFill="1" applyBorder="1" applyAlignment="1">
      <alignment horizontal="center" vertical="top" wrapText="1"/>
    </xf>
    <xf numFmtId="0" fontId="11" fillId="8" borderId="33" xfId="0" applyFont="1" applyFill="1" applyBorder="1" applyAlignment="1">
      <alignment horizontal="center" vertical="top" wrapText="1"/>
    </xf>
    <xf numFmtId="0" fontId="14" fillId="9" borderId="31" xfId="0" applyFont="1" applyFill="1" applyBorder="1" applyAlignment="1">
      <alignment horizontal="left" vertical="top" wrapText="1"/>
    </xf>
    <xf numFmtId="0" fontId="14" fillId="9" borderId="32" xfId="0" applyFont="1" applyFill="1" applyBorder="1" applyAlignment="1">
      <alignment horizontal="left" vertical="top" wrapText="1"/>
    </xf>
    <xf numFmtId="184" fontId="14" fillId="9" borderId="32" xfId="0" applyNumberFormat="1" applyFont="1" applyFill="1" applyBorder="1" applyAlignment="1">
      <alignment horizontal="right" vertical="top" wrapText="1"/>
    </xf>
    <xf numFmtId="9" fontId="14" fillId="9" borderId="32" xfId="0" applyNumberFormat="1" applyFont="1" applyFill="1" applyBorder="1" applyAlignment="1">
      <alignment horizontal="right" vertical="top" wrapText="1"/>
    </xf>
    <xf numFmtId="184" fontId="14" fillId="9" borderId="32" xfId="0" applyNumberFormat="1" applyFont="1" applyFill="1" applyBorder="1" applyAlignment="1">
      <alignment horizontal="left" vertical="top" wrapText="1"/>
    </xf>
    <xf numFmtId="9" fontId="14" fillId="9" borderId="33" xfId="0" applyNumberFormat="1" applyFont="1" applyFill="1" applyBorder="1" applyAlignment="1">
      <alignment horizontal="right" vertical="top" wrapText="1"/>
    </xf>
    <xf numFmtId="0" fontId="2" fillId="7" borderId="34" xfId="0" applyFont="1" applyFill="1" applyBorder="1" applyAlignment="1"/>
    <xf numFmtId="0" fontId="2" fillId="7" borderId="35" xfId="0" applyFont="1" applyFill="1" applyBorder="1" applyAlignment="1">
      <alignment wrapText="1"/>
    </xf>
    <xf numFmtId="182" fontId="2" fillId="7" borderId="35" xfId="0" applyNumberFormat="1" applyFont="1" applyFill="1" applyBorder="1" applyAlignment="1">
      <alignment wrapText="1"/>
    </xf>
    <xf numFmtId="10" fontId="2" fillId="7" borderId="35" xfId="0" applyNumberFormat="1" applyFont="1" applyFill="1" applyBorder="1" applyAlignment="1">
      <alignment wrapText="1"/>
    </xf>
    <xf numFmtId="10" fontId="2" fillId="7" borderId="36" xfId="0" applyNumberFormat="1" applyFont="1" applyFill="1" applyBorder="1" applyAlignment="1">
      <alignment wrapText="1"/>
    </xf>
    <xf numFmtId="0" fontId="2" fillId="7" borderId="37" xfId="0" applyFont="1" applyFill="1" applyBorder="1" applyAlignment="1"/>
    <xf numFmtId="0" fontId="2" fillId="7" borderId="38" xfId="0" applyFont="1" applyFill="1" applyBorder="1" applyAlignment="1">
      <alignment wrapText="1"/>
    </xf>
    <xf numFmtId="4" fontId="2" fillId="7" borderId="38" xfId="0" applyNumberFormat="1" applyFont="1" applyFill="1" applyBorder="1" applyAlignment="1"/>
    <xf numFmtId="10" fontId="2" fillId="7" borderId="38" xfId="0" applyNumberFormat="1" applyFont="1" applyFill="1" applyBorder="1" applyAlignment="1">
      <alignment wrapText="1"/>
    </xf>
    <xf numFmtId="182" fontId="2" fillId="7" borderId="38" xfId="0" applyNumberFormat="1" applyFont="1" applyFill="1" applyBorder="1" applyAlignment="1">
      <alignment wrapText="1"/>
    </xf>
    <xf numFmtId="10" fontId="2" fillId="7" borderId="39" xfId="0" applyNumberFormat="1" applyFont="1" applyFill="1" applyBorder="1" applyAlignment="1">
      <alignment wrapText="1"/>
    </xf>
    <xf numFmtId="10" fontId="2" fillId="7" borderId="40" xfId="0" applyNumberFormat="1" applyFont="1" applyFill="1" applyBorder="1" applyAlignment="1">
      <alignment wrapText="1"/>
    </xf>
    <xf numFmtId="0" fontId="12" fillId="8" borderId="0" xfId="0" applyFont="1" applyFill="1" applyAlignment="1">
      <alignment horizontal="right" vertical="top" wrapText="1"/>
    </xf>
    <xf numFmtId="0" fontId="12" fillId="8" borderId="0" xfId="0" applyFont="1" applyFill="1" applyAlignment="1">
      <alignment horizontal="center" vertical="top" wrapText="1"/>
    </xf>
    <xf numFmtId="0" fontId="10" fillId="10" borderId="0" xfId="0" applyFont="1" applyFill="1" applyAlignment="1"/>
    <xf numFmtId="184" fontId="12" fillId="8" borderId="0" xfId="0" applyNumberFormat="1" applyFont="1" applyFill="1" applyAlignment="1">
      <alignment horizontal="center" vertical="top" wrapText="1"/>
    </xf>
    <xf numFmtId="0" fontId="15" fillId="8" borderId="0" xfId="0" applyFont="1" applyFill="1" applyAlignment="1">
      <alignment horizontal="center" vertical="top" wrapText="1"/>
    </xf>
    <xf numFmtId="0" fontId="15" fillId="8" borderId="0" xfId="0" applyFont="1" applyFill="1" applyAlignment="1">
      <alignment vertical="top" wrapText="1"/>
    </xf>
    <xf numFmtId="0" fontId="0" fillId="10" borderId="0" xfId="0" applyFill="1">
      <alignment vertical="center"/>
    </xf>
    <xf numFmtId="0" fontId="11" fillId="8" borderId="32" xfId="0" applyFont="1" applyFill="1" applyBorder="1" applyAlignment="1">
      <alignment horizontal="right" vertical="top" wrapText="1"/>
    </xf>
    <xf numFmtId="0" fontId="14" fillId="9" borderId="32" xfId="0" applyFont="1" applyFill="1" applyBorder="1" applyAlignment="1">
      <alignment horizontal="right" vertical="top" wrapText="1"/>
    </xf>
    <xf numFmtId="0" fontId="14" fillId="9" borderId="32" xfId="0" applyFont="1" applyFill="1" applyBorder="1" applyAlignment="1">
      <alignment horizontal="center" vertical="top" wrapText="1"/>
    </xf>
    <xf numFmtId="0" fontId="14" fillId="11" borderId="31" xfId="0" applyFont="1" applyFill="1" applyBorder="1" applyAlignment="1">
      <alignment horizontal="left" vertical="top" wrapText="1"/>
    </xf>
    <xf numFmtId="0" fontId="14" fillId="11" borderId="32" xfId="0" applyFont="1" applyFill="1" applyBorder="1" applyAlignment="1">
      <alignment horizontal="right" vertical="top" wrapText="1"/>
    </xf>
    <xf numFmtId="0" fontId="14" fillId="11" borderId="32" xfId="0" applyFont="1" applyFill="1" applyBorder="1" applyAlignment="1">
      <alignment horizontal="left" vertical="top" wrapText="1"/>
    </xf>
    <xf numFmtId="0" fontId="14" fillId="11" borderId="32" xfId="0" applyFont="1" applyFill="1" applyBorder="1" applyAlignment="1">
      <alignment horizontal="center" vertical="top" wrapText="1"/>
    </xf>
    <xf numFmtId="0" fontId="14" fillId="9" borderId="41" xfId="0" applyFont="1" applyFill="1" applyBorder="1" applyAlignment="1">
      <alignment horizontal="left" vertical="top" wrapText="1"/>
    </xf>
    <xf numFmtId="0" fontId="14" fillId="9" borderId="42" xfId="0" applyFont="1" applyFill="1" applyBorder="1" applyAlignment="1">
      <alignment horizontal="right" vertical="top" wrapText="1"/>
    </xf>
    <xf numFmtId="0" fontId="14" fillId="9" borderId="42" xfId="0" applyFont="1" applyFill="1" applyBorder="1" applyAlignment="1">
      <alignment horizontal="left" vertical="top" wrapText="1"/>
    </xf>
    <xf numFmtId="0" fontId="14" fillId="9" borderId="42" xfId="0" applyFont="1" applyFill="1" applyBorder="1" applyAlignment="1">
      <alignment horizontal="center" vertical="top" wrapText="1"/>
    </xf>
    <xf numFmtId="184" fontId="14" fillId="9" borderId="42" xfId="0" applyNumberFormat="1" applyFont="1" applyFill="1" applyBorder="1" applyAlignment="1">
      <alignment horizontal="right" vertical="top" wrapText="1"/>
    </xf>
    <xf numFmtId="0" fontId="15" fillId="8" borderId="0" xfId="0" applyFont="1" applyFill="1" applyAlignment="1">
      <alignment horizontal="left" vertical="top" wrapText="1"/>
    </xf>
    <xf numFmtId="4" fontId="12" fillId="8" borderId="0" xfId="0" applyNumberFormat="1" applyFont="1" applyFill="1" applyAlignment="1">
      <alignment vertical="top" wrapText="1"/>
    </xf>
    <xf numFmtId="0" fontId="11" fillId="8" borderId="25" xfId="0" applyFont="1" applyFill="1" applyBorder="1" applyAlignment="1">
      <alignment horizontal="left" vertical="top" wrapText="1"/>
    </xf>
    <xf numFmtId="0" fontId="12" fillId="8" borderId="27" xfId="0" applyFont="1" applyFill="1" applyBorder="1" applyAlignment="1">
      <alignment horizontal="left" vertical="top" wrapText="1"/>
    </xf>
    <xf numFmtId="0" fontId="10" fillId="0" borderId="27" xfId="0" applyFont="1" applyFill="1" applyBorder="1" applyAlignment="1"/>
    <xf numFmtId="0" fontId="11" fillId="8" borderId="33" xfId="0" applyFont="1" applyFill="1" applyBorder="1" applyAlignment="1">
      <alignment horizontal="right" vertical="top" wrapText="1"/>
    </xf>
    <xf numFmtId="4" fontId="14" fillId="9" borderId="32" xfId="0" applyNumberFormat="1" applyFont="1" applyFill="1" applyBorder="1" applyAlignment="1">
      <alignment horizontal="right" vertical="top" wrapText="1"/>
    </xf>
    <xf numFmtId="185" fontId="14" fillId="9" borderId="33" xfId="0" applyNumberFormat="1" applyFont="1" applyFill="1" applyBorder="1" applyAlignment="1">
      <alignment horizontal="right" vertical="top" wrapText="1"/>
    </xf>
    <xf numFmtId="4" fontId="14" fillId="9" borderId="42" xfId="0" applyNumberFormat="1" applyFont="1" applyFill="1" applyBorder="1" applyAlignment="1">
      <alignment horizontal="right" vertical="top" wrapText="1"/>
    </xf>
    <xf numFmtId="185" fontId="14" fillId="9" borderId="43" xfId="0" applyNumberFormat="1" applyFont="1" applyFill="1" applyBorder="1" applyAlignment="1">
      <alignment horizontal="right" vertical="top" wrapText="1"/>
    </xf>
    <xf numFmtId="4" fontId="15" fillId="8" borderId="0" xfId="0" applyNumberFormat="1" applyFont="1" applyFill="1" applyAlignment="1">
      <alignment horizontal="center" vertical="top" wrapText="1"/>
    </xf>
    <xf numFmtId="4" fontId="12" fillId="8" borderId="0" xfId="0" applyNumberFormat="1" applyFont="1" applyFill="1" applyAlignment="1">
      <alignment horizontal="right" vertical="top" wrapText="1"/>
    </xf>
    <xf numFmtId="186" fontId="14" fillId="9" borderId="32" xfId="0" applyNumberFormat="1" applyFont="1" applyFill="1" applyBorder="1" applyAlignment="1">
      <alignment horizontal="right" vertical="top" wrapText="1"/>
    </xf>
    <xf numFmtId="0" fontId="15" fillId="12" borderId="31" xfId="0" applyFont="1" applyFill="1" applyBorder="1" applyAlignment="1">
      <alignment horizontal="left" vertical="top" wrapText="1"/>
    </xf>
    <xf numFmtId="0" fontId="15" fillId="12" borderId="32" xfId="0" applyFont="1" applyFill="1" applyBorder="1" applyAlignment="1">
      <alignment horizontal="right" vertical="top" wrapText="1"/>
    </xf>
    <xf numFmtId="0" fontId="15" fillId="12" borderId="32" xfId="0" applyFont="1" applyFill="1" applyBorder="1" applyAlignment="1">
      <alignment horizontal="left" vertical="top" wrapText="1"/>
    </xf>
    <xf numFmtId="0" fontId="15" fillId="12" borderId="32" xfId="0" applyFont="1" applyFill="1" applyBorder="1" applyAlignment="1">
      <alignment horizontal="center" vertical="top" wrapText="1"/>
    </xf>
    <xf numFmtId="186" fontId="15" fillId="12" borderId="32" xfId="0" applyNumberFormat="1" applyFont="1" applyFill="1" applyBorder="1" applyAlignment="1">
      <alignment horizontal="right" vertical="top" wrapText="1"/>
    </xf>
    <xf numFmtId="0" fontId="15" fillId="13" borderId="31" xfId="0" applyFont="1" applyFill="1" applyBorder="1" applyAlignment="1">
      <alignment horizontal="left" vertical="top" wrapText="1"/>
    </xf>
    <xf numFmtId="0" fontId="15" fillId="13" borderId="32" xfId="0" applyFont="1" applyFill="1" applyBorder="1" applyAlignment="1">
      <alignment horizontal="right" vertical="top" wrapText="1"/>
    </xf>
    <xf numFmtId="0" fontId="15" fillId="13" borderId="32" xfId="0" applyFont="1" applyFill="1" applyBorder="1" applyAlignment="1">
      <alignment horizontal="left" vertical="top" wrapText="1"/>
    </xf>
    <xf numFmtId="0" fontId="15" fillId="13" borderId="32" xfId="0" applyFont="1" applyFill="1" applyBorder="1" applyAlignment="1">
      <alignment horizontal="center" vertical="top" wrapText="1"/>
    </xf>
    <xf numFmtId="186" fontId="15" fillId="13" borderId="32" xfId="0" applyNumberFormat="1" applyFont="1" applyFill="1" applyBorder="1" applyAlignment="1">
      <alignment horizontal="right" vertical="top" wrapText="1"/>
    </xf>
    <xf numFmtId="0" fontId="15" fillId="8" borderId="26" xfId="0" applyFont="1" applyFill="1" applyBorder="1" applyAlignment="1">
      <alignment horizontal="right" vertical="top" wrapText="1"/>
    </xf>
    <xf numFmtId="0" fontId="15" fillId="8" borderId="0" xfId="0" applyFont="1" applyFill="1" applyAlignment="1">
      <alignment horizontal="right" vertical="top" wrapText="1"/>
    </xf>
    <xf numFmtId="4" fontId="15" fillId="8" borderId="0" xfId="0" applyNumberFormat="1" applyFont="1" applyFill="1" applyAlignment="1">
      <alignment horizontal="right" vertical="top" wrapText="1"/>
    </xf>
    <xf numFmtId="0" fontId="12" fillId="8" borderId="26" xfId="0" applyFont="1" applyFill="1" applyBorder="1" applyAlignment="1">
      <alignment horizontal="right" vertical="top" wrapText="1"/>
    </xf>
    <xf numFmtId="186" fontId="12" fillId="8" borderId="0" xfId="0" applyNumberFormat="1" applyFont="1" applyFill="1" applyAlignment="1">
      <alignment horizontal="right" vertical="top" wrapText="1"/>
    </xf>
    <xf numFmtId="0" fontId="14" fillId="9" borderId="44" xfId="0" applyFont="1" applyFill="1" applyBorder="1" applyAlignment="1">
      <alignment horizontal="left" vertical="top" wrapText="1"/>
    </xf>
    <xf numFmtId="0" fontId="14" fillId="9" borderId="45" xfId="0" applyFont="1" applyFill="1" applyBorder="1" applyAlignment="1">
      <alignment horizontal="left" vertical="top" wrapText="1"/>
    </xf>
    <xf numFmtId="186" fontId="14" fillId="11" borderId="32" xfId="0" applyNumberFormat="1" applyFont="1" applyFill="1" applyBorder="1" applyAlignment="1">
      <alignment horizontal="right" vertical="top" wrapText="1"/>
    </xf>
    <xf numFmtId="0" fontId="14" fillId="9" borderId="26" xfId="0" applyFont="1" applyFill="1" applyBorder="1" applyAlignment="1">
      <alignment horizontal="left" vertical="top" wrapText="1"/>
    </xf>
    <xf numFmtId="0" fontId="14" fillId="9" borderId="0" xfId="0" applyFont="1" applyFill="1" applyBorder="1" applyAlignment="1">
      <alignment horizontal="left" vertical="top" wrapText="1"/>
    </xf>
    <xf numFmtId="4" fontId="14" fillId="9" borderId="33" xfId="0" applyNumberFormat="1" applyFont="1" applyFill="1" applyBorder="1" applyAlignment="1">
      <alignment horizontal="right" vertical="top" wrapText="1"/>
    </xf>
    <xf numFmtId="4" fontId="15" fillId="12" borderId="32" xfId="0" applyNumberFormat="1" applyFont="1" applyFill="1" applyBorder="1" applyAlignment="1">
      <alignment horizontal="right" vertical="top" wrapText="1"/>
    </xf>
    <xf numFmtId="4" fontId="15" fillId="12" borderId="33" xfId="0" applyNumberFormat="1" applyFont="1" applyFill="1" applyBorder="1" applyAlignment="1">
      <alignment horizontal="right" vertical="top" wrapText="1"/>
    </xf>
    <xf numFmtId="4" fontId="15" fillId="13" borderId="32" xfId="0" applyNumberFormat="1" applyFont="1" applyFill="1" applyBorder="1" applyAlignment="1">
      <alignment horizontal="right" vertical="top" wrapText="1"/>
    </xf>
    <xf numFmtId="4" fontId="15" fillId="13" borderId="33" xfId="0" applyNumberFormat="1" applyFont="1" applyFill="1" applyBorder="1" applyAlignment="1">
      <alignment horizontal="right" vertical="top" wrapText="1"/>
    </xf>
    <xf numFmtId="4" fontId="15" fillId="8" borderId="27" xfId="0" applyNumberFormat="1" applyFont="1" applyFill="1" applyBorder="1" applyAlignment="1">
      <alignment horizontal="right" vertical="top" wrapText="1"/>
    </xf>
    <xf numFmtId="4" fontId="12" fillId="8" borderId="27" xfId="0" applyNumberFormat="1" applyFont="1" applyFill="1" applyBorder="1" applyAlignment="1">
      <alignment horizontal="right" vertical="top" wrapText="1"/>
    </xf>
    <xf numFmtId="0" fontId="14" fillId="9" borderId="46" xfId="0" applyFont="1" applyFill="1" applyBorder="1" applyAlignment="1">
      <alignment horizontal="left" vertical="top" wrapText="1"/>
    </xf>
    <xf numFmtId="4" fontId="14" fillId="11" borderId="32" xfId="0" applyNumberFormat="1" applyFont="1" applyFill="1" applyBorder="1" applyAlignment="1">
      <alignment horizontal="right" vertical="top" wrapText="1"/>
    </xf>
    <xf numFmtId="4" fontId="14" fillId="11" borderId="33" xfId="0" applyNumberFormat="1" applyFont="1" applyFill="1" applyBorder="1" applyAlignment="1">
      <alignment horizontal="right" vertical="top" wrapText="1"/>
    </xf>
    <xf numFmtId="0" fontId="11" fillId="8" borderId="31" xfId="0" applyFont="1" applyFill="1" applyBorder="1" applyAlignment="1">
      <alignment horizontal="right" vertical="top" wrapText="1"/>
    </xf>
    <xf numFmtId="0" fontId="12" fillId="8" borderId="47" xfId="0" applyFont="1" applyFill="1" applyBorder="1" applyAlignment="1">
      <alignment horizontal="right" vertical="top" wrapText="1"/>
    </xf>
    <xf numFmtId="0" fontId="12" fillId="8" borderId="48" xfId="0" applyFont="1" applyFill="1" applyBorder="1" applyAlignment="1">
      <alignment horizontal="right" vertical="top" wrapText="1"/>
    </xf>
    <xf numFmtId="186" fontId="12" fillId="8" borderId="48" xfId="0" applyNumberFormat="1" applyFont="1" applyFill="1" applyBorder="1" applyAlignment="1">
      <alignment horizontal="right" vertical="top" wrapText="1"/>
    </xf>
    <xf numFmtId="4" fontId="12" fillId="8" borderId="49" xfId="0" applyNumberFormat="1" applyFont="1" applyFill="1" applyBorder="1" applyAlignment="1">
      <alignment horizontal="right" vertical="top" wrapText="1"/>
    </xf>
    <xf numFmtId="4" fontId="12" fillId="10" borderId="0" xfId="0" applyNumberFormat="1" applyFont="1" applyFill="1" applyAlignment="1">
      <alignment vertical="top" wrapText="1"/>
    </xf>
    <xf numFmtId="0" fontId="11" fillId="8" borderId="0" xfId="0" applyFont="1" applyFill="1" applyAlignment="1">
      <alignment horizontal="left" vertical="top" wrapText="1"/>
    </xf>
    <xf numFmtId="0" fontId="16" fillId="10" borderId="0" xfId="0" applyFont="1" applyFill="1" applyAlignment="1"/>
    <xf numFmtId="0" fontId="17" fillId="10" borderId="0" xfId="0" applyFont="1" applyFill="1" applyAlignment="1">
      <alignment horizontal="center" vertical="center"/>
    </xf>
    <xf numFmtId="0" fontId="18" fillId="14" borderId="13" xfId="0" applyFont="1" applyFill="1" applyBorder="1" applyAlignment="1">
      <alignment horizontal="center" vertical="center" wrapText="1"/>
    </xf>
    <xf numFmtId="0" fontId="18" fillId="14" borderId="19" xfId="0" applyFont="1" applyFill="1" applyBorder="1" applyAlignment="1">
      <alignment horizontal="center" vertical="center" wrapText="1"/>
    </xf>
    <xf numFmtId="0" fontId="19" fillId="14" borderId="13" xfId="0" applyFont="1" applyFill="1" applyBorder="1" applyAlignment="1">
      <alignment horizontal="center" vertical="center" wrapText="1"/>
    </xf>
    <xf numFmtId="0" fontId="20" fillId="14" borderId="10" xfId="0" applyFont="1" applyFill="1" applyBorder="1" applyAlignment="1">
      <alignment horizontal="center" vertical="center" wrapText="1"/>
    </xf>
    <xf numFmtId="0" fontId="18" fillId="14" borderId="50" xfId="0" applyFont="1" applyFill="1" applyBorder="1" applyAlignment="1">
      <alignment horizontal="center" vertical="center" wrapText="1"/>
    </xf>
    <xf numFmtId="0" fontId="18" fillId="14" borderId="11" xfId="0" applyFont="1" applyFill="1" applyBorder="1" applyAlignment="1">
      <alignment horizontal="center" vertical="center" wrapText="1"/>
    </xf>
    <xf numFmtId="0" fontId="21" fillId="15" borderId="13" xfId="0" applyFont="1" applyFill="1" applyBorder="1" applyAlignment="1">
      <alignment horizontal="center" vertical="center"/>
    </xf>
    <xf numFmtId="0" fontId="21" fillId="15" borderId="13" xfId="0" applyFont="1" applyFill="1" applyBorder="1" applyAlignment="1">
      <alignment horizontal="center" vertical="center" wrapText="1"/>
    </xf>
    <xf numFmtId="187" fontId="21" fillId="15" borderId="13" xfId="0" applyNumberFormat="1" applyFont="1" applyFill="1" applyBorder="1" applyAlignment="1">
      <alignment horizontal="center" vertical="center" wrapText="1"/>
    </xf>
    <xf numFmtId="1" fontId="21" fillId="15" borderId="13" xfId="0" applyNumberFormat="1" applyFont="1" applyFill="1" applyBorder="1" applyAlignment="1">
      <alignment horizontal="center" vertical="center" wrapText="1"/>
    </xf>
    <xf numFmtId="0" fontId="21" fillId="15" borderId="11" xfId="0" applyFont="1" applyFill="1" applyBorder="1" applyAlignment="1">
      <alignment horizontal="center" vertical="center" wrapText="1"/>
    </xf>
    <xf numFmtId="188" fontId="22" fillId="16" borderId="13" xfId="0" applyNumberFormat="1" applyFont="1" applyFill="1" applyBorder="1" applyAlignment="1" applyProtection="1">
      <alignment horizontal="center" vertical="center"/>
    </xf>
    <xf numFmtId="188" fontId="22" fillId="16" borderId="11" xfId="0" applyNumberFormat="1" applyFont="1" applyFill="1" applyBorder="1" applyAlignment="1" applyProtection="1">
      <alignment horizontal="center" vertical="center"/>
    </xf>
    <xf numFmtId="0" fontId="16" fillId="10" borderId="0" xfId="0" applyFont="1" applyFill="1" applyBorder="1" applyAlignment="1"/>
    <xf numFmtId="0" fontId="19" fillId="14" borderId="13" xfId="0" applyFont="1" applyFill="1" applyBorder="1" applyAlignment="1">
      <alignment horizontal="center" vertical="center"/>
    </xf>
    <xf numFmtId="17" fontId="23" fillId="17" borderId="13" xfId="0" applyNumberFormat="1" applyFont="1" applyFill="1" applyBorder="1" applyAlignment="1">
      <alignment horizontal="center" vertical="center"/>
    </xf>
    <xf numFmtId="17" fontId="24" fillId="17" borderId="13" xfId="0" applyNumberFormat="1" applyFont="1" applyFill="1" applyBorder="1" applyAlignment="1">
      <alignment horizontal="center" vertical="center"/>
    </xf>
    <xf numFmtId="0" fontId="19" fillId="14" borderId="9" xfId="0" applyFont="1" applyFill="1" applyBorder="1" applyAlignment="1">
      <alignment horizontal="center" vertical="center" wrapText="1"/>
    </xf>
    <xf numFmtId="0" fontId="19" fillId="14" borderId="10" xfId="0" applyFont="1" applyFill="1" applyBorder="1" applyAlignment="1">
      <alignment horizontal="center" vertical="center" wrapText="1"/>
    </xf>
    <xf numFmtId="0" fontId="19" fillId="14" borderId="11" xfId="0" applyFont="1" applyFill="1" applyBorder="1" applyAlignment="1">
      <alignment horizontal="center" vertical="center" wrapText="1"/>
    </xf>
    <xf numFmtId="0" fontId="18" fillId="14" borderId="9" xfId="0" applyFont="1" applyFill="1" applyBorder="1" applyAlignment="1">
      <alignment horizontal="center" vertical="center"/>
    </xf>
    <xf numFmtId="0" fontId="18" fillId="14" borderId="10" xfId="0" applyFont="1" applyFill="1" applyBorder="1" applyAlignment="1">
      <alignment horizontal="center" vertical="center"/>
    </xf>
    <xf numFmtId="0" fontId="18" fillId="14" borderId="11" xfId="0" applyFont="1" applyFill="1" applyBorder="1" applyAlignment="1">
      <alignment horizontal="center" vertical="center"/>
    </xf>
    <xf numFmtId="0" fontId="25" fillId="17" borderId="13" xfId="0" applyFont="1" applyFill="1" applyBorder="1" applyAlignment="1">
      <alignment horizontal="center" vertical="center" wrapText="1"/>
    </xf>
    <xf numFmtId="49" fontId="26" fillId="17" borderId="9" xfId="0" applyNumberFormat="1" applyFont="1" applyFill="1" applyBorder="1" applyAlignment="1">
      <alignment horizontal="center" vertical="center" wrapText="1"/>
    </xf>
    <xf numFmtId="49" fontId="26" fillId="17" borderId="10" xfId="0" applyNumberFormat="1" applyFont="1" applyFill="1" applyBorder="1" applyAlignment="1">
      <alignment horizontal="center" vertical="center" wrapText="1"/>
    </xf>
    <xf numFmtId="49" fontId="26" fillId="17" borderId="11" xfId="0" applyNumberFormat="1" applyFont="1" applyFill="1" applyBorder="1" applyAlignment="1">
      <alignment horizontal="center" vertical="center" wrapText="1"/>
    </xf>
    <xf numFmtId="0" fontId="25" fillId="17" borderId="9" xfId="0" applyFont="1" applyFill="1" applyBorder="1" applyAlignment="1">
      <alignment horizontal="center" vertical="center" wrapText="1"/>
    </xf>
    <xf numFmtId="0" fontId="25" fillId="17" borderId="11" xfId="0" applyFont="1" applyFill="1" applyBorder="1" applyAlignment="1">
      <alignment horizontal="center" vertical="center" wrapText="1"/>
    </xf>
    <xf numFmtId="0" fontId="26" fillId="17" borderId="9" xfId="0" applyFont="1" applyFill="1" applyBorder="1" applyAlignment="1">
      <alignment horizontal="center" vertical="center" wrapText="1"/>
    </xf>
    <xf numFmtId="0" fontId="26" fillId="17" borderId="10" xfId="0" applyFont="1" applyFill="1" applyBorder="1" applyAlignment="1">
      <alignment horizontal="center" vertical="center" wrapText="1"/>
    </xf>
    <xf numFmtId="0" fontId="26" fillId="17" borderId="11" xfId="0" applyFont="1" applyFill="1" applyBorder="1" applyAlignment="1">
      <alignment horizontal="center" vertical="center" wrapText="1"/>
    </xf>
    <xf numFmtId="0" fontId="25" fillId="17" borderId="13" xfId="0" applyFont="1" applyFill="1" applyBorder="1" applyAlignment="1">
      <alignment horizontal="center" vertical="top" wrapText="1"/>
    </xf>
    <xf numFmtId="0" fontId="26" fillId="17" borderId="9" xfId="0" applyFont="1" applyFill="1" applyBorder="1" applyAlignment="1">
      <alignment horizontal="center" vertical="top" wrapText="1"/>
    </xf>
    <xf numFmtId="0" fontId="26" fillId="17" borderId="10" xfId="0" applyFont="1" applyFill="1" applyBorder="1" applyAlignment="1">
      <alignment horizontal="center" vertical="top" wrapText="1"/>
    </xf>
    <xf numFmtId="0" fontId="26" fillId="17" borderId="11" xfId="0" applyFont="1" applyFill="1" applyBorder="1" applyAlignment="1">
      <alignment horizontal="center" vertical="top" wrapText="1"/>
    </xf>
    <xf numFmtId="0" fontId="25" fillId="17" borderId="10" xfId="0" applyFont="1" applyFill="1" applyBorder="1" applyAlignment="1">
      <alignment horizontal="center" vertical="center" wrapText="1"/>
    </xf>
    <xf numFmtId="0" fontId="26" fillId="17" borderId="9" xfId="0" applyFont="1" applyFill="1" applyBorder="1" applyAlignment="1">
      <alignment horizontal="center" vertical="top"/>
    </xf>
    <xf numFmtId="0" fontId="26" fillId="17" borderId="10" xfId="0" applyFont="1" applyFill="1" applyBorder="1" applyAlignment="1">
      <alignment horizontal="center" vertical="top"/>
    </xf>
    <xf numFmtId="0" fontId="26" fillId="17" borderId="11" xfId="0" applyFont="1" applyFill="1" applyBorder="1" applyAlignment="1">
      <alignment horizontal="center" vertical="top"/>
    </xf>
    <xf numFmtId="0" fontId="16" fillId="10" borderId="0" xfId="0" applyFont="1" applyFill="1" applyBorder="1" applyAlignment="1">
      <alignment horizontal="center"/>
    </xf>
    <xf numFmtId="187" fontId="25" fillId="17" borderId="13" xfId="0" applyNumberFormat="1" applyFont="1" applyFill="1" applyBorder="1" applyAlignment="1" applyProtection="1">
      <alignment horizontal="center" vertical="center" wrapText="1"/>
      <protection locked="0"/>
    </xf>
    <xf numFmtId="1" fontId="25" fillId="17" borderId="13" xfId="0" applyNumberFormat="1" applyFont="1" applyFill="1" applyBorder="1" applyAlignment="1" applyProtection="1">
      <alignment horizontal="center" vertical="center" wrapText="1"/>
      <protection locked="0"/>
    </xf>
    <xf numFmtId="188" fontId="25" fillId="17" borderId="13" xfId="0" applyNumberFormat="1" applyFont="1" applyFill="1" applyBorder="1" applyAlignment="1" applyProtection="1">
      <alignment horizontal="center" vertical="center" wrapText="1"/>
      <protection locked="0"/>
    </xf>
    <xf numFmtId="0" fontId="27" fillId="10" borderId="0" xfId="0" applyFont="1" applyFill="1" applyAlignment="1">
      <alignment vertical="center"/>
    </xf>
    <xf numFmtId="0" fontId="20" fillId="14" borderId="9" xfId="0" applyFont="1" applyFill="1" applyBorder="1" applyAlignment="1">
      <alignment horizontal="center" vertical="center" wrapText="1"/>
    </xf>
    <xf numFmtId="0" fontId="22" fillId="16" borderId="13" xfId="0" applyFont="1" applyFill="1" applyBorder="1" applyAlignment="1" applyProtection="1">
      <alignment horizontal="center" vertical="center"/>
    </xf>
    <xf numFmtId="0" fontId="19" fillId="14" borderId="50" xfId="0" applyFont="1" applyFill="1" applyBorder="1" applyAlignment="1">
      <alignment horizontal="center" vertical="center"/>
    </xf>
    <xf numFmtId="188" fontId="23" fillId="17" borderId="13" xfId="0" applyNumberFormat="1" applyFont="1" applyFill="1" applyBorder="1" applyAlignment="1">
      <alignment horizontal="center" vertical="center"/>
    </xf>
    <xf numFmtId="188" fontId="24" fillId="17" borderId="13" xfId="0" applyNumberFormat="1" applyFont="1" applyFill="1" applyBorder="1" applyAlignment="1">
      <alignment horizontal="center" vertical="center"/>
    </xf>
    <xf numFmtId="0" fontId="20" fillId="14" borderId="11" xfId="0" applyFont="1" applyFill="1" applyBorder="1" applyAlignment="1">
      <alignment horizontal="center" vertical="center" wrapText="1"/>
    </xf>
  </cellXfs>
  <cellStyles count="52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  <cellStyle name="Normal 24 3" xfId="49"/>
    <cellStyle name="Normal_0000000" xfId="50"/>
    <cellStyle name="Vírgula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4" Type="http://schemas.openxmlformats.org/officeDocument/2006/relationships/image" Target="../media/image1.png"/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9525</xdr:colOff>
      <xdr:row>1</xdr:row>
      <xdr:rowOff>0</xdr:rowOff>
    </xdr:from>
    <xdr:to>
      <xdr:col>2</xdr:col>
      <xdr:colOff>601980</xdr:colOff>
      <xdr:row>1</xdr:row>
      <xdr:rowOff>821055</xdr:rowOff>
    </xdr:to>
    <xdr:pic>
      <xdr:nvPicPr>
        <xdr:cNvPr id="3" name="Imagem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525" y="190500"/>
          <a:ext cx="2116455" cy="82105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79375</xdr:colOff>
      <xdr:row>1</xdr:row>
      <xdr:rowOff>200660</xdr:rowOff>
    </xdr:from>
    <xdr:to>
      <xdr:col>2</xdr:col>
      <xdr:colOff>519430</xdr:colOff>
      <xdr:row>2</xdr:row>
      <xdr:rowOff>3810</xdr:rowOff>
    </xdr:to>
    <xdr:pic>
      <xdr:nvPicPr>
        <xdr:cNvPr id="2" name="Imagem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9375" y="391160"/>
          <a:ext cx="2116455" cy="81915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9525</xdr:colOff>
      <xdr:row>0</xdr:row>
      <xdr:rowOff>183515</xdr:rowOff>
    </xdr:from>
    <xdr:to>
      <xdr:col>2</xdr:col>
      <xdr:colOff>1058545</xdr:colOff>
      <xdr:row>1</xdr:row>
      <xdr:rowOff>987425</xdr:rowOff>
    </xdr:to>
    <xdr:pic>
      <xdr:nvPicPr>
        <xdr:cNvPr id="3" name="Imagem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525" y="183515"/>
          <a:ext cx="2573020" cy="99441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57150</xdr:colOff>
      <xdr:row>1</xdr:row>
      <xdr:rowOff>285115</xdr:rowOff>
    </xdr:from>
    <xdr:to>
      <xdr:col>1</xdr:col>
      <xdr:colOff>826770</xdr:colOff>
      <xdr:row>1</xdr:row>
      <xdr:rowOff>1181100</xdr:rowOff>
    </xdr:to>
    <xdr:pic>
      <xdr:nvPicPr>
        <xdr:cNvPr id="3" name="Imagem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7150" y="666115"/>
          <a:ext cx="2293620" cy="89598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1581150</xdr:colOff>
      <xdr:row>2</xdr:row>
      <xdr:rowOff>57150</xdr:rowOff>
    </xdr:from>
    <xdr:to>
      <xdr:col>1</xdr:col>
      <xdr:colOff>4326255</xdr:colOff>
      <xdr:row>4</xdr:row>
      <xdr:rowOff>146050</xdr:rowOff>
    </xdr:to>
    <xdr:pic>
      <xdr:nvPicPr>
        <xdr:cNvPr id="2" name="Imagem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076450" y="336550"/>
          <a:ext cx="2745105" cy="10668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9525</xdr:colOff>
      <xdr:row>10</xdr:row>
      <xdr:rowOff>120015</xdr:rowOff>
    </xdr:from>
    <xdr:to>
      <xdr:col>5</xdr:col>
      <xdr:colOff>1407795</xdr:colOff>
      <xdr:row>55</xdr:row>
      <xdr:rowOff>19050</xdr:rowOff>
    </xdr:to>
    <xdr:pic>
      <xdr:nvPicPr>
        <xdr:cNvPr id="2" name="Imagem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525" y="2377440"/>
          <a:ext cx="9370695" cy="7185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0</xdr:colOff>
      <xdr:row>41</xdr:row>
      <xdr:rowOff>0</xdr:rowOff>
    </xdr:from>
    <xdr:to>
      <xdr:col>10</xdr:col>
      <xdr:colOff>304800</xdr:colOff>
      <xdr:row>42</xdr:row>
      <xdr:rowOff>142875</xdr:rowOff>
    </xdr:to>
    <xdr:pic>
      <xdr:nvPicPr>
        <xdr:cNvPr id="3" name="Imagem 2"/>
        <xdr:cNvPicPr>
          <a:picLocks noChangeAspect="1"/>
        </xdr:cNvPicPr>
      </xdr:nvPicPr>
      <xdr:blipFill>
        <a:stretch>
          <a:fillRect/>
        </a:stretch>
      </xdr:blipFill>
      <xdr:spPr>
        <a:xfrm>
          <a:off x="11906250" y="7277100"/>
          <a:ext cx="304800" cy="3048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0</xdr:colOff>
      <xdr:row>25</xdr:row>
      <xdr:rowOff>0</xdr:rowOff>
    </xdr:from>
    <xdr:to>
      <xdr:col>11</xdr:col>
      <xdr:colOff>304800</xdr:colOff>
      <xdr:row>26</xdr:row>
      <xdr:rowOff>142875</xdr:rowOff>
    </xdr:to>
    <xdr:pic>
      <xdr:nvPicPr>
        <xdr:cNvPr id="4" name="Imagem 3"/>
        <xdr:cNvPicPr>
          <a:picLocks noChangeAspect="1"/>
        </xdr:cNvPicPr>
      </xdr:nvPicPr>
      <xdr:blipFill>
        <a:stretch>
          <a:fillRect/>
        </a:stretch>
      </xdr:blipFill>
      <xdr:spPr>
        <a:xfrm>
          <a:off x="12515850" y="4686300"/>
          <a:ext cx="304800" cy="3048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0</xdr:colOff>
      <xdr:row>28</xdr:row>
      <xdr:rowOff>0</xdr:rowOff>
    </xdr:from>
    <xdr:to>
      <xdr:col>11</xdr:col>
      <xdr:colOff>304800</xdr:colOff>
      <xdr:row>29</xdr:row>
      <xdr:rowOff>142875</xdr:rowOff>
    </xdr:to>
    <xdr:pic>
      <xdr:nvPicPr>
        <xdr:cNvPr id="6" name="Imagem 5"/>
        <xdr:cNvPicPr>
          <a:picLocks noChangeAspect="1"/>
        </xdr:cNvPicPr>
      </xdr:nvPicPr>
      <xdr:blipFill>
        <a:stretch>
          <a:fillRect/>
        </a:stretch>
      </xdr:blipFill>
      <xdr:spPr>
        <a:xfrm>
          <a:off x="12515850" y="5172075"/>
          <a:ext cx="304800" cy="3048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20320</xdr:colOff>
      <xdr:row>96</xdr:row>
      <xdr:rowOff>33020</xdr:rowOff>
    </xdr:from>
    <xdr:to>
      <xdr:col>5</xdr:col>
      <xdr:colOff>1421130</xdr:colOff>
      <xdr:row>139</xdr:row>
      <xdr:rowOff>9525</xdr:rowOff>
    </xdr:to>
    <xdr:pic>
      <xdr:nvPicPr>
        <xdr:cNvPr id="7" name="Imagem 6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320" y="16215995"/>
          <a:ext cx="9373235" cy="69392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10795</xdr:colOff>
      <xdr:row>55</xdr:row>
      <xdr:rowOff>160655</xdr:rowOff>
    </xdr:from>
    <xdr:to>
      <xdr:col>5</xdr:col>
      <xdr:colOff>1430020</xdr:colOff>
      <xdr:row>95</xdr:row>
      <xdr:rowOff>85725</xdr:rowOff>
    </xdr:to>
    <xdr:pic>
      <xdr:nvPicPr>
        <xdr:cNvPr id="8" name="Imagem 7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0795" y="9704705"/>
          <a:ext cx="9391650" cy="6402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342900</xdr:colOff>
      <xdr:row>1</xdr:row>
      <xdr:rowOff>59690</xdr:rowOff>
    </xdr:from>
    <xdr:to>
      <xdr:col>5</xdr:col>
      <xdr:colOff>1420495</xdr:colOff>
      <xdr:row>4</xdr:row>
      <xdr:rowOff>101600</xdr:rowOff>
    </xdr:to>
    <xdr:pic>
      <xdr:nvPicPr>
        <xdr:cNvPr id="5" name="Imagem 4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6819900" y="278765"/>
          <a:ext cx="2573020" cy="99441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AA30"/>
  <sheetViews>
    <sheetView zoomScale="80" zoomScaleNormal="80" topLeftCell="B1" workbookViewId="0">
      <selection activeCell="N19" sqref="N19"/>
    </sheetView>
  </sheetViews>
  <sheetFormatPr defaultColWidth="9" defaultRowHeight="15"/>
  <cols>
    <col min="1" max="1" width="9" style="177"/>
    <col min="2" max="2" width="22.1428571428571" style="177" customWidth="1"/>
    <col min="3" max="3" width="18.4285714285714" style="177" customWidth="1"/>
    <col min="4" max="4" width="16.7142857142857" style="177" customWidth="1"/>
    <col min="5" max="5" width="10.5714285714286" style="177" customWidth="1"/>
    <col min="6" max="6" width="22.2857142857143" style="177" customWidth="1"/>
    <col min="7" max="7" width="15.1428571428571" style="177" customWidth="1"/>
    <col min="8" max="27" width="10.5714285714286" style="177" customWidth="1"/>
    <col min="28" max="16384" width="9" style="177"/>
  </cols>
  <sheetData>
    <row r="1" s="177" customFormat="1" ht="31.5" spans="2:12">
      <c r="B1" s="178" t="s">
        <v>0</v>
      </c>
      <c r="C1" s="178"/>
      <c r="D1" s="178"/>
      <c r="E1" s="178"/>
      <c r="F1" s="178"/>
      <c r="G1" s="178"/>
      <c r="H1" s="178"/>
      <c r="I1" s="223"/>
      <c r="J1" s="223"/>
      <c r="K1" s="223"/>
      <c r="L1" s="223"/>
    </row>
    <row r="2" s="177" customFormat="1" ht="31.5" spans="2:12">
      <c r="B2" s="178"/>
      <c r="C2" s="178"/>
      <c r="D2" s="178"/>
      <c r="E2" s="178"/>
      <c r="F2" s="178"/>
      <c r="G2" s="178"/>
      <c r="H2" s="178"/>
      <c r="I2" s="223"/>
      <c r="J2" s="223"/>
      <c r="K2" s="223"/>
      <c r="L2" s="223"/>
    </row>
    <row r="3" s="177" customFormat="1" ht="20.1" customHeight="1" spans="1:27">
      <c r="A3" s="179" t="s">
        <v>1</v>
      </c>
      <c r="B3" s="179"/>
      <c r="C3" s="179" t="s">
        <v>2</v>
      </c>
      <c r="D3" s="180" t="s">
        <v>3</v>
      </c>
      <c r="E3" s="179" t="s">
        <v>4</v>
      </c>
      <c r="F3" s="181" t="s">
        <v>5</v>
      </c>
      <c r="G3" s="179" t="s">
        <v>6</v>
      </c>
      <c r="H3" s="182" t="s">
        <v>7</v>
      </c>
      <c r="I3" s="182"/>
      <c r="J3" s="224" t="s">
        <v>8</v>
      </c>
      <c r="K3" s="182"/>
      <c r="L3" s="224" t="s">
        <v>9</v>
      </c>
      <c r="M3" s="182"/>
      <c r="N3" s="224" t="s">
        <v>10</v>
      </c>
      <c r="O3" s="182"/>
      <c r="P3" s="224" t="s">
        <v>11</v>
      </c>
      <c r="Q3" s="182"/>
      <c r="R3" s="224" t="s">
        <v>12</v>
      </c>
      <c r="S3" s="229"/>
      <c r="T3" s="224" t="s">
        <v>13</v>
      </c>
      <c r="U3" s="182"/>
      <c r="V3" s="224" t="s">
        <v>14</v>
      </c>
      <c r="W3" s="182"/>
      <c r="X3" s="224" t="s">
        <v>15</v>
      </c>
      <c r="Y3" s="182"/>
      <c r="Z3" s="224" t="s">
        <v>16</v>
      </c>
      <c r="AA3" s="229"/>
    </row>
    <row r="4" s="177" customFormat="1" ht="20.1" customHeight="1" spans="1:27">
      <c r="A4" s="179" t="s">
        <v>17</v>
      </c>
      <c r="B4" s="179" t="s">
        <v>18</v>
      </c>
      <c r="C4" s="179"/>
      <c r="D4" s="183"/>
      <c r="E4" s="179"/>
      <c r="F4" s="181"/>
      <c r="G4" s="179"/>
      <c r="H4" s="184" t="s">
        <v>19</v>
      </c>
      <c r="I4" s="179" t="s">
        <v>20</v>
      </c>
      <c r="J4" s="179" t="s">
        <v>19</v>
      </c>
      <c r="K4" s="179" t="s">
        <v>20</v>
      </c>
      <c r="L4" s="179" t="s">
        <v>19</v>
      </c>
      <c r="M4" s="179" t="s">
        <v>20</v>
      </c>
      <c r="N4" s="179" t="s">
        <v>19</v>
      </c>
      <c r="O4" s="179" t="s">
        <v>20</v>
      </c>
      <c r="P4" s="179" t="s">
        <v>19</v>
      </c>
      <c r="Q4" s="179" t="s">
        <v>20</v>
      </c>
      <c r="R4" s="179" t="s">
        <v>19</v>
      </c>
      <c r="S4" s="179" t="s">
        <v>20</v>
      </c>
      <c r="T4" s="179" t="s">
        <v>19</v>
      </c>
      <c r="U4" s="179" t="s">
        <v>20</v>
      </c>
      <c r="V4" s="179" t="s">
        <v>19</v>
      </c>
      <c r="W4" s="179" t="s">
        <v>20</v>
      </c>
      <c r="X4" s="179" t="s">
        <v>19</v>
      </c>
      <c r="Y4" s="179" t="s">
        <v>20</v>
      </c>
      <c r="Z4" s="179" t="s">
        <v>19</v>
      </c>
      <c r="AA4" s="179" t="s">
        <v>20</v>
      </c>
    </row>
    <row r="5" s="177" customFormat="1" ht="20.1" customHeight="1" spans="1:27">
      <c r="A5" s="185">
        <v>1</v>
      </c>
      <c r="B5" s="186" t="s">
        <v>21</v>
      </c>
      <c r="C5" s="187">
        <f>IF($F$15=2,(IF($F$13="ALUMÍNIO",200*$B$19*((H5*I5)+(J5*K5)+(L5*M5)+(N5*O5)+(P5*Q5)+(R5*S5)+T5*U5+V5*W5+X5*Y5+Z5*AA5)/($D$19*(E5^2)),IF($F$13="COBRE",200*$C$19*((H5*I5)+(J5*K5)+(L5*M5)+(N5*O5)+(P5*Q5)+(R5*S5)+T5*U5+V5*W5+X5*Y5+Z5*AA5)/($D$19*(E5^2)),""))),IF($F$15=3,(IF($F$13="ALUMÍNIO",100*1.732*$B$19*((H5*I5)+(J5*K5)+(L5*M5)+(N5*O5)+(P5*Q5)+(R5*S5)+T5*U5+V5*W5+X5*Y5+Z5*AA5)/($D$19*(E5^2)),IF($F$13="COBRE",100*1.732*$C$19*((H5*I5)+(J5*K5)+(L5*M5)+(N5*O5)+(P5*Q5)+(R5*S5)+T5*U5+V5*W5+X5*Y5+Z5*AA5)/($D$19*(E5^2)),""))),""))</f>
        <v>4.54113223140496</v>
      </c>
      <c r="D5" s="186">
        <f>IF(C5&lt;0.5,0.5,IF(C5&lt;=0.75,0.75,IF(C5&lt;=1,1,IF(C5&lt;=1.5,1.5,IF(C5&lt;=2.5,2.5,IF(C5&lt;=4,4,IF(C5&lt;=6,6,IF(C5&lt;=10,10,IF(C5&lt;=16,16,IF(C5&lt;=25,25,IF(C5&lt;=25,25,IF(C5&lt;=35,35,70))))))))))))</f>
        <v>6</v>
      </c>
      <c r="E5" s="188">
        <v>220</v>
      </c>
      <c r="F5" s="189" t="s">
        <v>22</v>
      </c>
      <c r="G5" s="190">
        <v>5600</v>
      </c>
      <c r="H5" s="190">
        <v>2400</v>
      </c>
      <c r="I5" s="225">
        <v>40</v>
      </c>
      <c r="J5" s="190">
        <v>1600</v>
      </c>
      <c r="K5" s="225">
        <v>35</v>
      </c>
      <c r="L5" s="190">
        <v>800</v>
      </c>
      <c r="M5" s="225">
        <v>35</v>
      </c>
      <c r="N5" s="190"/>
      <c r="O5" s="225"/>
      <c r="P5" s="190"/>
      <c r="Q5" s="225"/>
      <c r="R5" s="190"/>
      <c r="S5" s="225"/>
      <c r="T5" s="190"/>
      <c r="U5" s="225"/>
      <c r="V5" s="190"/>
      <c r="W5" s="225"/>
      <c r="X5" s="190"/>
      <c r="Y5" s="225"/>
      <c r="Z5" s="190"/>
      <c r="AA5" s="225"/>
    </row>
    <row r="6" s="177" customFormat="1" ht="20.1" customHeight="1" spans="1:27">
      <c r="A6" s="185">
        <v>2</v>
      </c>
      <c r="B6" s="186" t="s">
        <v>21</v>
      </c>
      <c r="C6" s="187">
        <f>IF($F$15=2,(IF($F$13="ALUMÍNIO",200*$B$19*((H6*I6)+(J6*K6)+(L6*M6)+(N6*O6)+(P6*Q6)+(R6*S6)+T6*U6+V6*W6+X6*Y6+Z6*AA6)/($D$19*(E6^2)),IF($F$13="COBRE",200*$C$19*((H6*I6)+(J6*K6)+(L6*M6)+(N6*O6)+(P6*Q6)+(R6*S6)+T6*U6+V6*W6+X6*Y6+Z6*AA6)/($D$19*(E6^2)),""))),IF($F$15=3,(IF($F$13="ALUMÍNIO",100*1.732*$B$19*((H6*I6)+(J6*K6)+(L6*M6)+(N6*O6)+(P6*Q6)+(R6*S6)+T6*U6+V6*W6+X6*Y6+Z6*AA6)/($D$19*(E6^2)),IF($F$13="COBRE",100*1.732*$C$19*((H6*I6)+(J6*K6)+(L6*M6)+(N6*O6)+(P6*Q6)+(R6*S6)+T6*U6+V6*W6+X6*Y6+Z6*AA6)/($D$19*(E6^2)),""))),""))</f>
        <v>15.3793011570248</v>
      </c>
      <c r="D6" s="186">
        <f>IF(C6&lt;0.5,0.5,IF(C6&lt;=0.75,0.75,IF(C6&lt;=1,1,IF(C6&lt;=1.5,1.5,IF(C6&lt;=2.5,2.5,IF(C6&lt;=4,4,IF(C6&lt;=6,6,IF(C6&lt;=10,10,IF(C6&lt;=16,16,IF(C6&lt;=25,25,IF(C6&lt;=25,25,IF(C6&lt;=35,35,70))))))))))))</f>
        <v>16</v>
      </c>
      <c r="E6" s="188">
        <v>220</v>
      </c>
      <c r="F6" s="189" t="s">
        <v>23</v>
      </c>
      <c r="G6" s="191">
        <v>10400</v>
      </c>
      <c r="H6" s="190">
        <v>10400</v>
      </c>
      <c r="I6" s="225">
        <v>30</v>
      </c>
      <c r="J6" s="190">
        <v>4800</v>
      </c>
      <c r="K6" s="225">
        <v>32</v>
      </c>
      <c r="L6" s="190">
        <v>2400</v>
      </c>
      <c r="M6" s="225">
        <v>30</v>
      </c>
      <c r="N6" s="190">
        <v>1600</v>
      </c>
      <c r="O6" s="225">
        <v>30</v>
      </c>
      <c r="P6" s="190">
        <v>800</v>
      </c>
      <c r="Q6" s="225">
        <v>30</v>
      </c>
      <c r="R6" s="190"/>
      <c r="S6" s="225"/>
      <c r="T6" s="190"/>
      <c r="U6" s="225"/>
      <c r="V6" s="190"/>
      <c r="W6" s="225"/>
      <c r="X6" s="190"/>
      <c r="Y6" s="225"/>
      <c r="Z6" s="190"/>
      <c r="AA6" s="225"/>
    </row>
    <row r="7" s="177" customFormat="1" ht="20.1" customHeight="1" spans="1:27">
      <c r="A7" s="185">
        <v>4</v>
      </c>
      <c r="B7" s="186" t="s">
        <v>21</v>
      </c>
      <c r="C7" s="187">
        <f>IF($F$15=2,(IF($F$13="ALUMÍNIO",200*$B$19*((H7*I7)+(J7*K7)+(L7*M7)+(N7*O7)+(P7*Q7)+(R7*S7)+T7*U7+V7*W7+X7*Y7+Z7*AA7)/($D$19*(E7^2)),IF($F$13="COBRE",200*$C$19*((H7*I7)+(J7*K7)+(L7*M7)+(N7*O7)+(P7*Q7)+(R7*S7)+T7*U7+V7*W7+X7*Y7+Z7*AA7)/($D$19*(E7^2)),""))),IF($F$15=3,(IF($F$13="ALUMÍNIO",100*1.732*$B$19*((H7*I7)+(J7*K7)+(L7*M7)+(N7*O7)+(P7*Q7)+(R7*S7)+T7*U7+V7*W7+X7*Y7+Z7*AA7)/($D$19*(E7^2)),IF($F$13="COBRE",100*1.732*$C$19*((H7*I7)+(J7*K7)+(L7*M7)+(N7*O7)+(P7*Q7)+(R7*S7)+T7*U7+V7*W7+X7*Y7+Z7*AA7)/($D$19*(E7^2)),""))),""))</f>
        <v>15.3187527272727</v>
      </c>
      <c r="D7" s="186">
        <f>IF(C7&lt;0.5,0.5,IF(C7&lt;=0.75,0.75,IF(C7&lt;=1,1,IF(C7&lt;=1.5,1.5,IF(C7&lt;=2.5,2.5,IF(C7&lt;=4,4,IF(C7&lt;=6,6,IF(C7&lt;=10,10,IF(C7&lt;=16,16,IF(C7&lt;=25,25,IF(C7&lt;=25,25,IF(C7&lt;=35,35,70))))))))))))</f>
        <v>16</v>
      </c>
      <c r="E7" s="188">
        <v>220</v>
      </c>
      <c r="F7" s="189" t="s">
        <v>24</v>
      </c>
      <c r="G7" s="191">
        <f>13*800</f>
        <v>10400</v>
      </c>
      <c r="H7" s="190">
        <f>G7</f>
        <v>10400</v>
      </c>
      <c r="I7" s="225">
        <v>23</v>
      </c>
      <c r="J7" s="190">
        <v>4000</v>
      </c>
      <c r="K7" s="225">
        <v>32</v>
      </c>
      <c r="L7" s="190">
        <v>3200</v>
      </c>
      <c r="M7" s="225">
        <v>30</v>
      </c>
      <c r="N7" s="190">
        <v>2400</v>
      </c>
      <c r="O7" s="225">
        <v>30</v>
      </c>
      <c r="P7" s="190">
        <v>1600</v>
      </c>
      <c r="Q7" s="225">
        <v>30</v>
      </c>
      <c r="R7" s="190">
        <v>800</v>
      </c>
      <c r="S7" s="225">
        <v>30</v>
      </c>
      <c r="T7" s="190"/>
      <c r="U7" s="225"/>
      <c r="V7" s="190"/>
      <c r="W7" s="225"/>
      <c r="X7" s="225"/>
      <c r="Y7" s="225"/>
      <c r="Z7" s="225"/>
      <c r="AA7" s="225"/>
    </row>
    <row r="8" s="177" customFormat="1" ht="20.1" customHeight="1" spans="1:27">
      <c r="A8" s="185">
        <v>5</v>
      </c>
      <c r="B8" s="186" t="s">
        <v>21</v>
      </c>
      <c r="C8" s="187">
        <f>IF($F$15=2,(IF($F$13="ALUMÍNIO",200*$B$19*((H8*I8)+(J8*K8)+(L8*M8)+(N8*O8)+(P8*Q8)+(R8*S8)+T8*U8+V8*W8+X8*Y8+Z8*AA8)/($D$19*(E8^2)),IF($F$13="COBRE",200*$C$19*((H8*I8)+(J8*K8)+(L8*M8)+(N8*O8)+(P8*Q8)+(R8*S8)+T8*U8+V8*W8+X8*Y8+Z8*AA8)/($D$19*(E8^2)),""))),IF($F$15=3,(IF($F$13="ALUMÍNIO",100*1.732*$B$19*((H8*I8)+(J8*K8)+(L8*M8)+(N8*O8)+(P8*Q8)+(R8*S8)+T8*U8+V8*W8+X8*Y8+Z8*AA8)/($D$19*(E8^2)),IF($F$13="COBRE",100*1.732*$C$19*((H8*I8)+(J8*K8)+(L8*M8)+(N8*O8)+(P8*Q8)+(R8*S8)+T8*U8+V8*W8+X8*Y8+Z8*AA8)/($D$19*(E8^2)),""))),""))</f>
        <v>9.46573785123967</v>
      </c>
      <c r="D8" s="186">
        <f>IF(C8&lt;0.5,0.5,IF(C8&lt;=0.75,0.75,IF(C8&lt;=1,1,IF(C8&lt;=1.5,1.5,IF(C8&lt;=2.5,2.5,IF(C8&lt;=4,4,IF(C8&lt;=6,6,IF(C8&lt;=10,10,IF(C8&lt;=16,16,IF(C8&lt;=25,25,IF(C8&lt;=25,25,IF(C8&lt;=35,35,70))))))))))))</f>
        <v>10</v>
      </c>
      <c r="E8" s="188">
        <v>220</v>
      </c>
      <c r="F8" s="189" t="s">
        <v>25</v>
      </c>
      <c r="G8" s="190">
        <v>5600</v>
      </c>
      <c r="H8" s="190">
        <f>G8</f>
        <v>5600</v>
      </c>
      <c r="I8" s="225">
        <v>23</v>
      </c>
      <c r="J8" s="190">
        <v>3200</v>
      </c>
      <c r="K8" s="225">
        <v>32</v>
      </c>
      <c r="L8" s="190">
        <v>2400</v>
      </c>
      <c r="M8" s="225">
        <v>30</v>
      </c>
      <c r="N8" s="190">
        <v>1600</v>
      </c>
      <c r="O8" s="225">
        <v>30</v>
      </c>
      <c r="P8" s="190">
        <v>800</v>
      </c>
      <c r="Q8" s="225">
        <v>30</v>
      </c>
      <c r="R8" s="190"/>
      <c r="S8" s="225"/>
      <c r="T8" s="190"/>
      <c r="U8" s="225"/>
      <c r="V8" s="190"/>
      <c r="W8" s="225"/>
      <c r="X8" s="190"/>
      <c r="Y8" s="225"/>
      <c r="Z8" s="190"/>
      <c r="AA8" s="225"/>
    </row>
    <row r="9" s="177" customFormat="1" ht="21" spans="1:15">
      <c r="A9" s="192"/>
      <c r="B9" s="193" t="s">
        <v>26</v>
      </c>
      <c r="C9" s="193"/>
      <c r="D9" s="193"/>
      <c r="E9" s="193"/>
      <c r="F9" s="193"/>
      <c r="G9" s="193"/>
      <c r="H9" s="193"/>
      <c r="I9" s="226"/>
      <c r="J9" s="193" t="s">
        <v>27</v>
      </c>
      <c r="K9" s="193"/>
      <c r="L9" s="193"/>
      <c r="M9" s="193" t="s">
        <v>28</v>
      </c>
      <c r="N9" s="193"/>
      <c r="O9" s="193"/>
    </row>
    <row r="10" s="177" customFormat="1" spans="1:15">
      <c r="A10" s="192"/>
      <c r="B10" s="194" t="s">
        <v>29</v>
      </c>
      <c r="C10" s="195"/>
      <c r="D10" s="195"/>
      <c r="E10" s="195"/>
      <c r="F10" s="195"/>
      <c r="G10" s="195"/>
      <c r="H10" s="195"/>
      <c r="I10" s="195"/>
      <c r="J10" s="227">
        <v>1000</v>
      </c>
      <c r="K10" s="228"/>
      <c r="L10" s="228"/>
      <c r="M10" s="227">
        <f>36*800</f>
        <v>28800</v>
      </c>
      <c r="N10" s="228"/>
      <c r="O10" s="228"/>
    </row>
    <row r="11" s="177" customFormat="1" spans="1:15">
      <c r="A11" s="192"/>
      <c r="B11" s="195"/>
      <c r="C11" s="195"/>
      <c r="D11" s="195"/>
      <c r="E11" s="195"/>
      <c r="F11" s="195"/>
      <c r="G11" s="195"/>
      <c r="H11" s="195"/>
      <c r="I11" s="195"/>
      <c r="J11" s="228"/>
      <c r="K11" s="228"/>
      <c r="L11" s="228"/>
      <c r="M11" s="228"/>
      <c r="N11" s="228"/>
      <c r="O11" s="228"/>
    </row>
    <row r="12" s="177" customFormat="1" ht="21" spans="1:9">
      <c r="A12" s="192"/>
      <c r="B12" s="196" t="s">
        <v>30</v>
      </c>
      <c r="C12" s="197"/>
      <c r="D12" s="197"/>
      <c r="E12" s="198"/>
      <c r="F12" s="199" t="s">
        <v>31</v>
      </c>
      <c r="G12" s="200"/>
      <c r="H12" s="201"/>
      <c r="I12" s="192"/>
    </row>
    <row r="13" s="177" customFormat="1" ht="21" spans="1:9">
      <c r="A13" s="192"/>
      <c r="B13" s="202" t="s">
        <v>32</v>
      </c>
      <c r="C13" s="203" t="s">
        <v>33</v>
      </c>
      <c r="D13" s="204"/>
      <c r="E13" s="205"/>
      <c r="F13" s="202" t="str">
        <f>IF(G13=1,"ALUMÍNIO",IF(G13=2,"COBRE",""))</f>
        <v>ALUMÍNIO</v>
      </c>
      <c r="G13" s="206">
        <v>1</v>
      </c>
      <c r="H13" s="207"/>
      <c r="I13" s="192"/>
    </row>
    <row r="14" s="177" customFormat="1" ht="21" spans="1:9">
      <c r="A14" s="192"/>
      <c r="B14" s="202" t="s">
        <v>34</v>
      </c>
      <c r="C14" s="208" t="s">
        <v>35</v>
      </c>
      <c r="D14" s="209"/>
      <c r="E14" s="210"/>
      <c r="F14" s="199" t="s">
        <v>36</v>
      </c>
      <c r="G14" s="200"/>
      <c r="H14" s="201"/>
      <c r="I14" s="192"/>
    </row>
    <row r="15" s="177" customFormat="1" ht="21" spans="1:9">
      <c r="A15" s="192"/>
      <c r="B15" s="211" t="s">
        <v>37</v>
      </c>
      <c r="C15" s="212" t="s">
        <v>38</v>
      </c>
      <c r="D15" s="213"/>
      <c r="E15" s="214"/>
      <c r="F15" s="206">
        <v>3</v>
      </c>
      <c r="G15" s="215"/>
      <c r="H15" s="207"/>
      <c r="I15" s="192"/>
    </row>
    <row r="16" s="177" customFormat="1" ht="21" spans="1:9">
      <c r="A16" s="192"/>
      <c r="B16" s="211" t="s">
        <v>39</v>
      </c>
      <c r="C16" s="216" t="s">
        <v>40</v>
      </c>
      <c r="D16" s="217"/>
      <c r="E16" s="218"/>
      <c r="F16" s="219"/>
      <c r="G16" s="219"/>
      <c r="H16" s="219"/>
      <c r="I16" s="192"/>
    </row>
    <row r="17" s="177" customFormat="1" ht="21" spans="1:9">
      <c r="A17" s="192"/>
      <c r="B17" s="202" t="s">
        <v>41</v>
      </c>
      <c r="C17" s="208" t="s">
        <v>42</v>
      </c>
      <c r="D17" s="209"/>
      <c r="E17" s="210"/>
      <c r="F17" s="219"/>
      <c r="G17" s="219"/>
      <c r="H17" s="219"/>
      <c r="I17" s="192"/>
    </row>
    <row r="18" s="177" customFormat="1" ht="42" spans="1:8">
      <c r="A18" s="192"/>
      <c r="B18" s="181" t="s">
        <v>43</v>
      </c>
      <c r="C18" s="181" t="s">
        <v>44</v>
      </c>
      <c r="D18" s="181" t="s">
        <v>45</v>
      </c>
      <c r="E18" s="219"/>
      <c r="F18" s="219"/>
      <c r="G18" s="192"/>
      <c r="H18" s="192"/>
    </row>
    <row r="19" s="177" customFormat="1" ht="37.5" customHeight="1" spans="1:8">
      <c r="A19" s="192"/>
      <c r="B19" s="220">
        <v>0.0282</v>
      </c>
      <c r="C19" s="220">
        <v>0.0208333333333333</v>
      </c>
      <c r="D19" s="221">
        <v>4</v>
      </c>
      <c r="E19" s="219"/>
      <c r="F19" s="219"/>
      <c r="G19" s="192"/>
      <c r="H19" s="192"/>
    </row>
    <row r="20" s="177" customFormat="1" ht="42" spans="1:9">
      <c r="A20" s="192"/>
      <c r="B20" s="181" t="s">
        <v>46</v>
      </c>
      <c r="C20" s="181" t="s">
        <v>47</v>
      </c>
      <c r="D20" s="192"/>
      <c r="E20" s="192"/>
      <c r="F20" s="192"/>
      <c r="G20" s="192"/>
      <c r="H20" s="192"/>
      <c r="I20" s="192"/>
    </row>
    <row r="21" s="177" customFormat="1" ht="21" spans="2:9">
      <c r="B21" s="222">
        <v>200</v>
      </c>
      <c r="C21" s="222">
        <v>60</v>
      </c>
      <c r="D21" s="192"/>
      <c r="E21" s="192"/>
      <c r="F21" s="192"/>
      <c r="G21" s="192"/>
      <c r="H21" s="192"/>
      <c r="I21" s="192"/>
    </row>
    <row r="22" s="177" customFormat="1" spans="2:9">
      <c r="B22" s="192"/>
      <c r="C22" s="192"/>
      <c r="D22" s="192"/>
      <c r="E22" s="192"/>
      <c r="F22" s="192"/>
      <c r="G22" s="192"/>
      <c r="H22" s="192"/>
      <c r="I22" s="192"/>
    </row>
    <row r="23" s="177" customFormat="1" spans="2:9">
      <c r="B23" s="192"/>
      <c r="C23" s="192"/>
      <c r="D23" s="192"/>
      <c r="E23" s="192"/>
      <c r="F23" s="192"/>
      <c r="G23" s="192"/>
      <c r="H23" s="192"/>
      <c r="I23" s="192"/>
    </row>
    <row r="24" s="177" customFormat="1" spans="2:9">
      <c r="B24" s="192"/>
      <c r="C24" s="192"/>
      <c r="D24" s="192"/>
      <c r="E24" s="192"/>
      <c r="F24" s="192"/>
      <c r="G24" s="192"/>
      <c r="H24" s="192"/>
      <c r="I24" s="192"/>
    </row>
    <row r="25" s="177" customFormat="1" spans="2:9">
      <c r="B25" s="192"/>
      <c r="C25" s="192"/>
      <c r="D25" s="192"/>
      <c r="E25" s="192"/>
      <c r="F25" s="192"/>
      <c r="G25" s="192"/>
      <c r="H25" s="192"/>
      <c r="I25" s="192"/>
    </row>
    <row r="26" s="177" customFormat="1" spans="2:9">
      <c r="B26" s="192"/>
      <c r="C26" s="192"/>
      <c r="D26" s="192"/>
      <c r="E26" s="192"/>
      <c r="F26" s="192"/>
      <c r="G26" s="192"/>
      <c r="H26" s="192"/>
      <c r="I26" s="192"/>
    </row>
    <row r="27" s="177" customFormat="1" spans="2:9">
      <c r="B27" s="192"/>
      <c r="C27" s="192"/>
      <c r="D27" s="192"/>
      <c r="E27" s="192"/>
      <c r="F27" s="192"/>
      <c r="G27" s="192"/>
      <c r="H27" s="192"/>
      <c r="I27" s="192"/>
    </row>
    <row r="28" s="177" customFormat="1" spans="3:9">
      <c r="C28" s="192"/>
      <c r="D28" s="192"/>
      <c r="E28" s="192"/>
      <c r="F28" s="192"/>
      <c r="G28" s="192"/>
      <c r="H28" s="192"/>
      <c r="I28" s="192"/>
    </row>
    <row r="29" s="177" customFormat="1" spans="3:9">
      <c r="C29" s="192"/>
      <c r="D29" s="192"/>
      <c r="E29" s="192"/>
      <c r="F29" s="192"/>
      <c r="G29" s="192"/>
      <c r="H29" s="192"/>
      <c r="I29" s="192"/>
    </row>
    <row r="30" s="177" customFormat="1" spans="3:9">
      <c r="C30" s="192"/>
      <c r="D30" s="192"/>
      <c r="E30" s="192"/>
      <c r="F30" s="192"/>
      <c r="G30" s="192"/>
      <c r="H30" s="192"/>
      <c r="I30" s="192"/>
    </row>
  </sheetData>
  <mergeCells count="33">
    <mergeCell ref="A3:B3"/>
    <mergeCell ref="H3:I3"/>
    <mergeCell ref="J3:K3"/>
    <mergeCell ref="L3:M3"/>
    <mergeCell ref="N3:O3"/>
    <mergeCell ref="P3:Q3"/>
    <mergeCell ref="R3:S3"/>
    <mergeCell ref="T3:U3"/>
    <mergeCell ref="V3:W3"/>
    <mergeCell ref="X3:Y3"/>
    <mergeCell ref="Z3:AA3"/>
    <mergeCell ref="B9:I9"/>
    <mergeCell ref="J9:L9"/>
    <mergeCell ref="M9:O9"/>
    <mergeCell ref="B12:E12"/>
    <mergeCell ref="F12:H12"/>
    <mergeCell ref="C13:E13"/>
    <mergeCell ref="G13:H13"/>
    <mergeCell ref="C14:E14"/>
    <mergeCell ref="F14:H14"/>
    <mergeCell ref="C15:E15"/>
    <mergeCell ref="F15:H15"/>
    <mergeCell ref="C16:E16"/>
    <mergeCell ref="C17:E17"/>
    <mergeCell ref="C3:C4"/>
    <mergeCell ref="D3:D4"/>
    <mergeCell ref="E3:E4"/>
    <mergeCell ref="F3:F4"/>
    <mergeCell ref="G3:G4"/>
    <mergeCell ref="B1:H2"/>
    <mergeCell ref="B10:I11"/>
    <mergeCell ref="J10:L11"/>
    <mergeCell ref="M10:O1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workbookViewId="0">
      <selection activeCell="H21" sqref="H21"/>
    </sheetView>
  </sheetViews>
  <sheetFormatPr defaultColWidth="10.2857142857143" defaultRowHeight="14.25"/>
  <cols>
    <col min="1" max="2" width="11.4285714285714" style="70" customWidth="1"/>
    <col min="3" max="3" width="10.2857142857143" style="70"/>
    <col min="4" max="4" width="68.5714285714286" style="70" customWidth="1"/>
    <col min="5" max="5" width="34.2857142857143" style="70" customWidth="1"/>
    <col min="6" max="6" width="5.71428571428571" style="70" customWidth="1"/>
    <col min="7" max="10" width="11.4285714285714" style="70" customWidth="1"/>
    <col min="11" max="11" width="20.7428571428571" style="70" customWidth="1"/>
    <col min="12" max="16384" width="10.2857142857143" style="70"/>
  </cols>
  <sheetData>
    <row r="1" s="70" customFormat="1" ht="15" spans="1:11">
      <c r="A1" s="176"/>
      <c r="B1" s="176"/>
      <c r="C1" s="176"/>
      <c r="D1" s="176" t="s">
        <v>48</v>
      </c>
      <c r="E1" s="176" t="s">
        <v>49</v>
      </c>
      <c r="F1" s="176" t="s">
        <v>50</v>
      </c>
      <c r="G1" s="176"/>
      <c r="H1" s="176"/>
      <c r="I1" s="176" t="s">
        <v>51</v>
      </c>
      <c r="J1" s="176"/>
      <c r="K1" s="176"/>
    </row>
    <row r="2" s="70" customFormat="1" ht="80" customHeight="1" spans="1:11">
      <c r="A2" s="77"/>
      <c r="B2" s="77"/>
      <c r="C2" s="77"/>
      <c r="D2" s="77" t="s">
        <v>52</v>
      </c>
      <c r="E2" s="77" t="s">
        <v>53</v>
      </c>
      <c r="F2" s="77" t="s">
        <v>54</v>
      </c>
      <c r="G2" s="77"/>
      <c r="H2" s="77"/>
      <c r="I2" s="77" t="s">
        <v>55</v>
      </c>
      <c r="J2" s="77"/>
      <c r="K2" s="77"/>
    </row>
    <row r="3" s="70" customFormat="1" ht="15" spans="1:1">
      <c r="A3" s="82" t="s">
        <v>56</v>
      </c>
    </row>
    <row r="4" s="70" customFormat="1" ht="30" customHeight="1" spans="1:11">
      <c r="A4" s="87" t="s">
        <v>57</v>
      </c>
      <c r="B4" s="87"/>
      <c r="C4" s="87"/>
      <c r="D4" s="87" t="s">
        <v>58</v>
      </c>
      <c r="E4" s="87"/>
      <c r="F4" s="87"/>
      <c r="G4" s="87"/>
      <c r="H4" s="87"/>
      <c r="I4" s="87"/>
      <c r="J4" s="115" t="s">
        <v>59</v>
      </c>
      <c r="K4" s="115" t="s">
        <v>60</v>
      </c>
    </row>
    <row r="5" s="70" customFormat="1" spans="1:11">
      <c r="A5" s="112"/>
      <c r="B5" s="112"/>
      <c r="C5" s="112"/>
      <c r="D5" s="112"/>
      <c r="E5" s="112"/>
      <c r="F5" s="112"/>
      <c r="G5" s="112"/>
      <c r="H5" s="112"/>
      <c r="I5" s="112"/>
      <c r="J5" s="112"/>
      <c r="K5" s="112"/>
    </row>
    <row r="6" s="70" customFormat="1" spans="1:11">
      <c r="A6" s="108"/>
      <c r="B6" s="108"/>
      <c r="C6" s="108"/>
      <c r="D6" s="127"/>
      <c r="E6" s="108"/>
      <c r="F6" s="108"/>
      <c r="G6" s="77" t="s">
        <v>61</v>
      </c>
      <c r="H6" s="108"/>
      <c r="I6" s="128"/>
      <c r="J6" s="128"/>
      <c r="K6" s="128">
        <f>'ORÇAMENTO ANALÍTICO'!H368</f>
        <v>320761.77704</v>
      </c>
    </row>
    <row r="7" s="70" customFormat="1" spans="1:11">
      <c r="A7" s="108"/>
      <c r="B7" s="108"/>
      <c r="C7" s="108"/>
      <c r="D7" s="127"/>
      <c r="E7" s="108"/>
      <c r="F7" s="108"/>
      <c r="G7" s="77" t="s">
        <v>62</v>
      </c>
      <c r="H7" s="108"/>
      <c r="I7" s="128"/>
      <c r="J7" s="128"/>
      <c r="K7" s="128">
        <f>'ORÇAMENTO ANALÍTICO'!H369</f>
        <v>66349.9527948799</v>
      </c>
    </row>
    <row r="8" s="70" customFormat="1" spans="1:11">
      <c r="A8" s="108"/>
      <c r="B8" s="108"/>
      <c r="C8" s="108"/>
      <c r="D8" s="127"/>
      <c r="E8" s="108"/>
      <c r="F8" s="108"/>
      <c r="G8" s="77" t="s">
        <v>63</v>
      </c>
      <c r="H8" s="108"/>
      <c r="I8" s="128"/>
      <c r="J8" s="128"/>
      <c r="K8" s="128">
        <f>'ORÇAMENTO ANALÍTICO'!H370</f>
        <v>387111.72983488</v>
      </c>
    </row>
    <row r="9" s="70" customFormat="1" ht="18" customHeight="1" spans="1:11">
      <c r="A9" s="109"/>
      <c r="B9" s="109"/>
      <c r="C9" s="109"/>
      <c r="D9" s="109"/>
      <c r="E9" s="109"/>
      <c r="F9" s="109"/>
      <c r="G9" s="77"/>
      <c r="H9" s="77"/>
      <c r="I9" s="77"/>
      <c r="J9" s="77"/>
      <c r="K9" s="138"/>
    </row>
    <row r="10" s="70" customFormat="1" ht="70" customHeight="1" spans="1:1">
      <c r="A10" s="112" t="str">
        <f>'ORÇAMENTO ANALÍTICO'!A372</f>
        <v>_______________________________________________________________
Junior Cesar Ferreira
Engenheiro Eletricista</v>
      </c>
    </row>
  </sheetData>
  <mergeCells count="15">
    <mergeCell ref="F1:H1"/>
    <mergeCell ref="I1:K1"/>
    <mergeCell ref="F2:H2"/>
    <mergeCell ref="I2:K2"/>
    <mergeCell ref="A3:K3"/>
    <mergeCell ref="A4:C4"/>
    <mergeCell ref="D4:I4"/>
    <mergeCell ref="A6:C6"/>
    <mergeCell ref="G6:H6"/>
    <mergeCell ref="A7:C7"/>
    <mergeCell ref="G7:H7"/>
    <mergeCell ref="A8:C8"/>
    <mergeCell ref="G8:H8"/>
    <mergeCell ref="G9:J9"/>
    <mergeCell ref="A10:K10"/>
  </mergeCells>
  <pageMargins left="0.75" right="0.75" top="1" bottom="1" header="0.5" footer="0.5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B0F0"/>
  </sheetPr>
  <dimension ref="A1:L372"/>
  <sheetViews>
    <sheetView zoomScale="110" zoomScaleNormal="110" workbookViewId="0">
      <selection activeCell="I372" sqref="I372"/>
    </sheetView>
  </sheetViews>
  <sheetFormatPr defaultColWidth="10.2857142857143" defaultRowHeight="14.25" zeroHeight="1"/>
  <cols>
    <col min="1" max="1" width="11.4285714285714" style="114" customWidth="1"/>
    <col min="2" max="2" width="13.7142857142857" style="114" customWidth="1"/>
    <col min="3" max="3" width="11.4285714285714" style="114" customWidth="1"/>
    <col min="4" max="4" width="68.5714285714286" style="114" customWidth="1"/>
    <col min="5" max="5" width="17.1428571428571" style="114" customWidth="1"/>
    <col min="6" max="8" width="13.7142857142857" style="114" customWidth="1"/>
    <col min="9" max="9" width="14.8571428571429" style="114" customWidth="1"/>
    <col min="10" max="10" width="16" style="114" customWidth="1"/>
    <col min="11" max="11" width="14.5714285714286" style="114" hidden="1" customWidth="1"/>
    <col min="12" max="12" width="10.2857142857143" style="114" hidden="1" customWidth="1"/>
    <col min="13" max="16384" width="10.2857142857143" style="70" hidden="1" customWidth="1"/>
  </cols>
  <sheetData>
    <row r="1" s="110" customFormat="1" ht="15" spans="1:10">
      <c r="A1" s="71"/>
      <c r="B1" s="72"/>
      <c r="C1" s="72" t="s">
        <v>48</v>
      </c>
      <c r="D1" s="72"/>
      <c r="E1" s="72" t="s">
        <v>49</v>
      </c>
      <c r="F1" s="72"/>
      <c r="G1" s="72" t="s">
        <v>50</v>
      </c>
      <c r="H1" s="72"/>
      <c r="I1" s="72" t="s">
        <v>51</v>
      </c>
      <c r="J1" s="129"/>
    </row>
    <row r="2" s="110" customFormat="1" ht="80" customHeight="1" spans="1:10">
      <c r="A2" s="76"/>
      <c r="B2" s="77"/>
      <c r="C2" s="77" t="s">
        <v>52</v>
      </c>
      <c r="D2" s="77"/>
      <c r="E2" s="77" t="s">
        <v>53</v>
      </c>
      <c r="F2" s="77"/>
      <c r="G2" s="77" t="s">
        <v>54</v>
      </c>
      <c r="H2" s="77"/>
      <c r="I2" s="77" t="s">
        <v>55</v>
      </c>
      <c r="J2" s="130"/>
    </row>
    <row r="3" s="110" customFormat="1" ht="15" spans="1:10">
      <c r="A3" s="81" t="s">
        <v>64</v>
      </c>
      <c r="B3" s="70"/>
      <c r="C3" s="70"/>
      <c r="D3" s="70"/>
      <c r="E3" s="70"/>
      <c r="F3" s="70"/>
      <c r="G3" s="70"/>
      <c r="H3" s="70"/>
      <c r="I3" s="70"/>
      <c r="J3" s="131"/>
    </row>
    <row r="4" s="110" customFormat="1" ht="18" customHeight="1" spans="1:10">
      <c r="A4" s="86" t="s">
        <v>65</v>
      </c>
      <c r="B4" s="115" t="s">
        <v>66</v>
      </c>
      <c r="C4" s="87" t="s">
        <v>67</v>
      </c>
      <c r="D4" s="87" t="s">
        <v>58</v>
      </c>
      <c r="E4" s="87" t="s">
        <v>68</v>
      </c>
      <c r="F4" s="87"/>
      <c r="G4" s="88" t="s">
        <v>69</v>
      </c>
      <c r="H4" s="115" t="s">
        <v>70</v>
      </c>
      <c r="I4" s="115" t="s">
        <v>71</v>
      </c>
      <c r="J4" s="132" t="s">
        <v>59</v>
      </c>
    </row>
    <row r="5" s="110" customFormat="1" ht="24" customHeight="1" spans="1:10">
      <c r="A5" s="90" t="s">
        <v>72</v>
      </c>
      <c r="B5" s="116" t="s">
        <v>73</v>
      </c>
      <c r="C5" s="91" t="s">
        <v>74</v>
      </c>
      <c r="D5" s="91" t="s">
        <v>75</v>
      </c>
      <c r="E5" s="91" t="s">
        <v>76</v>
      </c>
      <c r="F5" s="91"/>
      <c r="G5" s="117" t="s">
        <v>77</v>
      </c>
      <c r="H5" s="139">
        <v>1</v>
      </c>
      <c r="I5" s="133">
        <v>66.8</v>
      </c>
      <c r="J5" s="160">
        <v>66.8</v>
      </c>
    </row>
    <row r="6" s="110" customFormat="1" ht="24" customHeight="1" spans="1:10">
      <c r="A6" s="140" t="s">
        <v>78</v>
      </c>
      <c r="B6" s="141" t="s">
        <v>79</v>
      </c>
      <c r="C6" s="142" t="s">
        <v>80</v>
      </c>
      <c r="D6" s="142" t="s">
        <v>81</v>
      </c>
      <c r="E6" s="142" t="s">
        <v>82</v>
      </c>
      <c r="F6" s="142"/>
      <c r="G6" s="143" t="s">
        <v>83</v>
      </c>
      <c r="H6" s="144">
        <v>1</v>
      </c>
      <c r="I6" s="161">
        <v>29.84</v>
      </c>
      <c r="J6" s="162">
        <v>29.84</v>
      </c>
    </row>
    <row r="7" s="110" customFormat="1" ht="24" customHeight="1" spans="1:10">
      <c r="A7" s="140" t="s">
        <v>78</v>
      </c>
      <c r="B7" s="141" t="s">
        <v>84</v>
      </c>
      <c r="C7" s="142" t="s">
        <v>80</v>
      </c>
      <c r="D7" s="142" t="s">
        <v>85</v>
      </c>
      <c r="E7" s="142" t="s">
        <v>82</v>
      </c>
      <c r="F7" s="142"/>
      <c r="G7" s="143" t="s">
        <v>83</v>
      </c>
      <c r="H7" s="144">
        <v>1</v>
      </c>
      <c r="I7" s="161">
        <v>32.85</v>
      </c>
      <c r="J7" s="162">
        <v>32.85</v>
      </c>
    </row>
    <row r="8" s="110" customFormat="1" ht="26" customHeight="1" spans="1:10">
      <c r="A8" s="145" t="s">
        <v>86</v>
      </c>
      <c r="B8" s="146" t="s">
        <v>87</v>
      </c>
      <c r="C8" s="147" t="s">
        <v>80</v>
      </c>
      <c r="D8" s="147" t="s">
        <v>88</v>
      </c>
      <c r="E8" s="147" t="s">
        <v>89</v>
      </c>
      <c r="F8" s="147"/>
      <c r="G8" s="148" t="s">
        <v>83</v>
      </c>
      <c r="H8" s="149">
        <v>2</v>
      </c>
      <c r="I8" s="163">
        <v>1.34</v>
      </c>
      <c r="J8" s="164">
        <v>2.68</v>
      </c>
    </row>
    <row r="9" s="110" customFormat="1" ht="26" customHeight="1" spans="1:10">
      <c r="A9" s="145" t="s">
        <v>86</v>
      </c>
      <c r="B9" s="146" t="s">
        <v>90</v>
      </c>
      <c r="C9" s="147" t="s">
        <v>80</v>
      </c>
      <c r="D9" s="147" t="s">
        <v>91</v>
      </c>
      <c r="E9" s="147" t="s">
        <v>92</v>
      </c>
      <c r="F9" s="147"/>
      <c r="G9" s="148" t="s">
        <v>83</v>
      </c>
      <c r="H9" s="149">
        <v>2</v>
      </c>
      <c r="I9" s="163">
        <v>0.04</v>
      </c>
      <c r="J9" s="164">
        <v>0.08</v>
      </c>
    </row>
    <row r="10" s="110" customFormat="1" ht="26" customHeight="1" spans="1:10">
      <c r="A10" s="145" t="s">
        <v>86</v>
      </c>
      <c r="B10" s="146" t="s">
        <v>93</v>
      </c>
      <c r="C10" s="147" t="s">
        <v>80</v>
      </c>
      <c r="D10" s="147" t="s">
        <v>94</v>
      </c>
      <c r="E10" s="147" t="s">
        <v>95</v>
      </c>
      <c r="F10" s="147"/>
      <c r="G10" s="148" t="s">
        <v>83</v>
      </c>
      <c r="H10" s="149">
        <v>1</v>
      </c>
      <c r="I10" s="163">
        <v>0.1</v>
      </c>
      <c r="J10" s="164">
        <v>0.1</v>
      </c>
    </row>
    <row r="11" s="110" customFormat="1" ht="26" customHeight="1" spans="1:10">
      <c r="A11" s="145" t="s">
        <v>86</v>
      </c>
      <c r="B11" s="146" t="s">
        <v>96</v>
      </c>
      <c r="C11" s="147" t="s">
        <v>80</v>
      </c>
      <c r="D11" s="147" t="s">
        <v>97</v>
      </c>
      <c r="E11" s="147" t="s">
        <v>95</v>
      </c>
      <c r="F11" s="147"/>
      <c r="G11" s="148" t="s">
        <v>83</v>
      </c>
      <c r="H11" s="149">
        <v>1</v>
      </c>
      <c r="I11" s="163">
        <v>1.25</v>
      </c>
      <c r="J11" s="164">
        <v>1.25</v>
      </c>
    </row>
    <row r="12" s="110" customFormat="1" spans="1:10">
      <c r="A12" s="150"/>
      <c r="B12" s="151"/>
      <c r="C12" s="151"/>
      <c r="D12" s="151"/>
      <c r="E12" s="151" t="s">
        <v>98</v>
      </c>
      <c r="F12" s="152">
        <v>54.62</v>
      </c>
      <c r="G12" s="151" t="s">
        <v>99</v>
      </c>
      <c r="H12" s="152">
        <v>0</v>
      </c>
      <c r="I12" s="151" t="s">
        <v>100</v>
      </c>
      <c r="J12" s="165">
        <v>54.62</v>
      </c>
    </row>
    <row r="13" s="110" customFormat="1" spans="1:10">
      <c r="A13" s="150"/>
      <c r="B13" s="151"/>
      <c r="C13" s="151"/>
      <c r="D13" s="151"/>
      <c r="E13" s="151" t="s">
        <v>101</v>
      </c>
      <c r="F13" s="152">
        <v>13.82</v>
      </c>
      <c r="G13" s="151"/>
      <c r="H13" s="151" t="s">
        <v>102</v>
      </c>
      <c r="I13" s="151"/>
      <c r="J13" s="165">
        <v>80.62</v>
      </c>
    </row>
    <row r="14" s="110" customFormat="1" ht="30" customHeight="1" spans="1:10">
      <c r="A14" s="153"/>
      <c r="B14" s="108"/>
      <c r="C14" s="108"/>
      <c r="D14" s="108"/>
      <c r="E14" s="108"/>
      <c r="F14" s="108"/>
      <c r="G14" s="108" t="s">
        <v>103</v>
      </c>
      <c r="H14" s="154">
        <v>220</v>
      </c>
      <c r="I14" s="108" t="s">
        <v>104</v>
      </c>
      <c r="J14" s="166">
        <f>+J13*H14</f>
        <v>17736.4</v>
      </c>
    </row>
    <row r="15" s="110" customFormat="1" ht="1" customHeight="1" spans="1:10">
      <c r="A15" s="155"/>
      <c r="B15" s="156"/>
      <c r="C15" s="156"/>
      <c r="D15" s="156"/>
      <c r="E15" s="156"/>
      <c r="F15" s="156"/>
      <c r="G15" s="156"/>
      <c r="H15" s="156"/>
      <c r="I15" s="156"/>
      <c r="J15" s="167"/>
    </row>
    <row r="16" s="110" customFormat="1" ht="18" customHeight="1" spans="1:10">
      <c r="A16" s="86" t="s">
        <v>105</v>
      </c>
      <c r="B16" s="115" t="s">
        <v>66</v>
      </c>
      <c r="C16" s="87" t="s">
        <v>67</v>
      </c>
      <c r="D16" s="87" t="s">
        <v>58</v>
      </c>
      <c r="E16" s="87" t="s">
        <v>68</v>
      </c>
      <c r="F16" s="87"/>
      <c r="G16" s="88" t="s">
        <v>69</v>
      </c>
      <c r="H16" s="115" t="s">
        <v>70</v>
      </c>
      <c r="I16" s="115" t="s">
        <v>71</v>
      </c>
      <c r="J16" s="132" t="s">
        <v>59</v>
      </c>
    </row>
    <row r="17" s="110" customFormat="1" ht="39" customHeight="1" spans="1:10">
      <c r="A17" s="90" t="s">
        <v>72</v>
      </c>
      <c r="B17" s="116" t="s">
        <v>106</v>
      </c>
      <c r="C17" s="91" t="s">
        <v>80</v>
      </c>
      <c r="D17" s="91" t="s">
        <v>107</v>
      </c>
      <c r="E17" s="91" t="s">
        <v>108</v>
      </c>
      <c r="F17" s="91"/>
      <c r="G17" s="117" t="s">
        <v>109</v>
      </c>
      <c r="H17" s="139">
        <v>1</v>
      </c>
      <c r="I17" s="133">
        <v>387.39</v>
      </c>
      <c r="J17" s="160">
        <v>387.39</v>
      </c>
    </row>
    <row r="18" s="110" customFormat="1" ht="26" customHeight="1" spans="1:10">
      <c r="A18" s="140" t="s">
        <v>78</v>
      </c>
      <c r="B18" s="141" t="s">
        <v>110</v>
      </c>
      <c r="C18" s="142" t="s">
        <v>80</v>
      </c>
      <c r="D18" s="142" t="s">
        <v>111</v>
      </c>
      <c r="E18" s="142" t="s">
        <v>112</v>
      </c>
      <c r="F18" s="142"/>
      <c r="G18" s="143" t="s">
        <v>109</v>
      </c>
      <c r="H18" s="144">
        <v>0.5</v>
      </c>
      <c r="I18" s="161">
        <v>23.73</v>
      </c>
      <c r="J18" s="162">
        <v>11.86</v>
      </c>
    </row>
    <row r="19" s="110" customFormat="1" ht="24" customHeight="1" spans="1:10">
      <c r="A19" s="140" t="s">
        <v>78</v>
      </c>
      <c r="B19" s="141" t="s">
        <v>113</v>
      </c>
      <c r="C19" s="142" t="s">
        <v>80</v>
      </c>
      <c r="D19" s="142" t="s">
        <v>114</v>
      </c>
      <c r="E19" s="142" t="s">
        <v>82</v>
      </c>
      <c r="F19" s="142"/>
      <c r="G19" s="143" t="s">
        <v>83</v>
      </c>
      <c r="H19" s="144">
        <v>0.3729</v>
      </c>
      <c r="I19" s="161">
        <v>25.26</v>
      </c>
      <c r="J19" s="162">
        <v>9.41</v>
      </c>
    </row>
    <row r="20" s="110" customFormat="1" ht="24" customHeight="1" spans="1:10">
      <c r="A20" s="140" t="s">
        <v>78</v>
      </c>
      <c r="B20" s="141" t="s">
        <v>115</v>
      </c>
      <c r="C20" s="142" t="s">
        <v>80</v>
      </c>
      <c r="D20" s="142" t="s">
        <v>116</v>
      </c>
      <c r="E20" s="142" t="s">
        <v>82</v>
      </c>
      <c r="F20" s="142"/>
      <c r="G20" s="143" t="s">
        <v>83</v>
      </c>
      <c r="H20" s="144">
        <v>1.1186</v>
      </c>
      <c r="I20" s="161">
        <v>20.32</v>
      </c>
      <c r="J20" s="162">
        <v>22.72</v>
      </c>
    </row>
    <row r="21" s="110" customFormat="1" ht="26" customHeight="1" spans="1:10">
      <c r="A21" s="145" t="s">
        <v>86</v>
      </c>
      <c r="B21" s="146" t="s">
        <v>117</v>
      </c>
      <c r="C21" s="147" t="s">
        <v>80</v>
      </c>
      <c r="D21" s="147" t="s">
        <v>118</v>
      </c>
      <c r="E21" s="147" t="s">
        <v>119</v>
      </c>
      <c r="F21" s="147"/>
      <c r="G21" s="148" t="s">
        <v>120</v>
      </c>
      <c r="H21" s="149">
        <v>3.2083</v>
      </c>
      <c r="I21" s="163">
        <v>5.68</v>
      </c>
      <c r="J21" s="164">
        <v>18.22</v>
      </c>
    </row>
    <row r="22" s="110" customFormat="1" ht="39" customHeight="1" spans="1:10">
      <c r="A22" s="145" t="s">
        <v>86</v>
      </c>
      <c r="B22" s="146" t="s">
        <v>121</v>
      </c>
      <c r="C22" s="147" t="s">
        <v>80</v>
      </c>
      <c r="D22" s="147" t="s">
        <v>122</v>
      </c>
      <c r="E22" s="147" t="s">
        <v>119</v>
      </c>
      <c r="F22" s="147"/>
      <c r="G22" s="148" t="s">
        <v>109</v>
      </c>
      <c r="H22" s="149">
        <v>1</v>
      </c>
      <c r="I22" s="163">
        <v>250</v>
      </c>
      <c r="J22" s="164">
        <v>250</v>
      </c>
    </row>
    <row r="23" s="110" customFormat="1" ht="24" customHeight="1" spans="1:10">
      <c r="A23" s="145" t="s">
        <v>86</v>
      </c>
      <c r="B23" s="146" t="s">
        <v>123</v>
      </c>
      <c r="C23" s="147" t="s">
        <v>80</v>
      </c>
      <c r="D23" s="147" t="s">
        <v>124</v>
      </c>
      <c r="E23" s="147" t="s">
        <v>119</v>
      </c>
      <c r="F23" s="147"/>
      <c r="G23" s="148" t="s">
        <v>125</v>
      </c>
      <c r="H23" s="149">
        <v>0.0113</v>
      </c>
      <c r="I23" s="163">
        <v>34.83</v>
      </c>
      <c r="J23" s="164">
        <v>0.39</v>
      </c>
    </row>
    <row r="24" s="110" customFormat="1" ht="26" customHeight="1" spans="1:10">
      <c r="A24" s="145" t="s">
        <v>86</v>
      </c>
      <c r="B24" s="146" t="s">
        <v>126</v>
      </c>
      <c r="C24" s="147" t="s">
        <v>80</v>
      </c>
      <c r="D24" s="147" t="s">
        <v>127</v>
      </c>
      <c r="E24" s="147" t="s">
        <v>119</v>
      </c>
      <c r="F24" s="147"/>
      <c r="G24" s="148" t="s">
        <v>125</v>
      </c>
      <c r="H24" s="149">
        <v>0.0132</v>
      </c>
      <c r="I24" s="163">
        <v>18.66</v>
      </c>
      <c r="J24" s="164">
        <v>0.24</v>
      </c>
    </row>
    <row r="25" s="110" customFormat="1" ht="39" customHeight="1" spans="1:10">
      <c r="A25" s="145" t="s">
        <v>86</v>
      </c>
      <c r="B25" s="146" t="s">
        <v>128</v>
      </c>
      <c r="C25" s="147" t="s">
        <v>80</v>
      </c>
      <c r="D25" s="147" t="s">
        <v>129</v>
      </c>
      <c r="E25" s="147" t="s">
        <v>119</v>
      </c>
      <c r="F25" s="147"/>
      <c r="G25" s="148" t="s">
        <v>120</v>
      </c>
      <c r="H25" s="149">
        <v>3</v>
      </c>
      <c r="I25" s="163">
        <v>24.85</v>
      </c>
      <c r="J25" s="164">
        <v>74.55</v>
      </c>
    </row>
    <row r="26" s="110" customFormat="1" spans="1:10">
      <c r="A26" s="150"/>
      <c r="B26" s="151"/>
      <c r="C26" s="151"/>
      <c r="D26" s="151"/>
      <c r="E26" s="151" t="s">
        <v>98</v>
      </c>
      <c r="F26" s="152">
        <v>28.89</v>
      </c>
      <c r="G26" s="151" t="s">
        <v>99</v>
      </c>
      <c r="H26" s="152">
        <v>0</v>
      </c>
      <c r="I26" s="151" t="s">
        <v>100</v>
      </c>
      <c r="J26" s="165">
        <v>28.89</v>
      </c>
    </row>
    <row r="27" s="110" customFormat="1" spans="1:10">
      <c r="A27" s="150"/>
      <c r="B27" s="151"/>
      <c r="C27" s="151"/>
      <c r="D27" s="151"/>
      <c r="E27" s="151" t="s">
        <v>101</v>
      </c>
      <c r="F27" s="152">
        <v>80.18</v>
      </c>
      <c r="G27" s="151"/>
      <c r="H27" s="151" t="s">
        <v>102</v>
      </c>
      <c r="I27" s="151"/>
      <c r="J27" s="165">
        <v>467.57</v>
      </c>
    </row>
    <row r="28" s="110" customFormat="1" ht="30" customHeight="1" spans="1:10">
      <c r="A28" s="153"/>
      <c r="B28" s="108"/>
      <c r="C28" s="108"/>
      <c r="D28" s="108"/>
      <c r="E28" s="108"/>
      <c r="F28" s="108"/>
      <c r="G28" s="108" t="s">
        <v>103</v>
      </c>
      <c r="H28" s="154">
        <v>2.88</v>
      </c>
      <c r="I28" s="108" t="s">
        <v>104</v>
      </c>
      <c r="J28" s="166">
        <f>+J27*H28</f>
        <v>1346.6016</v>
      </c>
    </row>
    <row r="29" s="110" customFormat="1" ht="1" customHeight="1" spans="1:10">
      <c r="A29" s="155"/>
      <c r="B29" s="156"/>
      <c r="C29" s="156"/>
      <c r="D29" s="156"/>
      <c r="E29" s="156"/>
      <c r="F29" s="156"/>
      <c r="G29" s="156"/>
      <c r="H29" s="156"/>
      <c r="I29" s="156"/>
      <c r="J29" s="167"/>
    </row>
    <row r="30" s="110" customFormat="1" ht="18" customHeight="1" spans="1:10">
      <c r="A30" s="86" t="s">
        <v>130</v>
      </c>
      <c r="B30" s="115" t="s">
        <v>66</v>
      </c>
      <c r="C30" s="87" t="s">
        <v>67</v>
      </c>
      <c r="D30" s="87" t="s">
        <v>58</v>
      </c>
      <c r="E30" s="87" t="s">
        <v>68</v>
      </c>
      <c r="F30" s="87"/>
      <c r="G30" s="88" t="s">
        <v>69</v>
      </c>
      <c r="H30" s="115" t="s">
        <v>70</v>
      </c>
      <c r="I30" s="115" t="s">
        <v>71</v>
      </c>
      <c r="J30" s="132" t="s">
        <v>59</v>
      </c>
    </row>
    <row r="31" s="110" customFormat="1" ht="26" customHeight="1" spans="1:10">
      <c r="A31" s="90" t="s">
        <v>72</v>
      </c>
      <c r="B31" s="116" t="s">
        <v>131</v>
      </c>
      <c r="C31" s="91" t="s">
        <v>80</v>
      </c>
      <c r="D31" s="91" t="s">
        <v>132</v>
      </c>
      <c r="E31" s="91" t="s">
        <v>133</v>
      </c>
      <c r="F31" s="91"/>
      <c r="G31" s="117" t="s">
        <v>134</v>
      </c>
      <c r="H31" s="139">
        <v>1</v>
      </c>
      <c r="I31" s="133">
        <v>23.59</v>
      </c>
      <c r="J31" s="160">
        <v>23.54</v>
      </c>
    </row>
    <row r="32" s="110" customFormat="1" ht="39" customHeight="1" spans="1:10">
      <c r="A32" s="140" t="s">
        <v>78</v>
      </c>
      <c r="B32" s="141" t="s">
        <v>135</v>
      </c>
      <c r="C32" s="142" t="s">
        <v>80</v>
      </c>
      <c r="D32" s="142" t="s">
        <v>136</v>
      </c>
      <c r="E32" s="142" t="s">
        <v>137</v>
      </c>
      <c r="F32" s="142"/>
      <c r="G32" s="143" t="s">
        <v>138</v>
      </c>
      <c r="H32" s="144">
        <v>0.0039</v>
      </c>
      <c r="I32" s="161">
        <v>23.37</v>
      </c>
      <c r="J32" s="162">
        <v>0.09</v>
      </c>
    </row>
    <row r="33" s="110" customFormat="1" ht="26" customHeight="1" spans="1:10">
      <c r="A33" s="140" t="s">
        <v>78</v>
      </c>
      <c r="B33" s="141" t="s">
        <v>139</v>
      </c>
      <c r="C33" s="142" t="s">
        <v>80</v>
      </c>
      <c r="D33" s="142" t="s">
        <v>140</v>
      </c>
      <c r="E33" s="142" t="s">
        <v>133</v>
      </c>
      <c r="F33" s="142"/>
      <c r="G33" s="143" t="s">
        <v>134</v>
      </c>
      <c r="H33" s="144">
        <v>1.5</v>
      </c>
      <c r="I33" s="161">
        <v>2.37</v>
      </c>
      <c r="J33" s="162">
        <v>3.55</v>
      </c>
    </row>
    <row r="34" s="110" customFormat="1" ht="24" customHeight="1" spans="1:10">
      <c r="A34" s="140" t="s">
        <v>78</v>
      </c>
      <c r="B34" s="141" t="s">
        <v>141</v>
      </c>
      <c r="C34" s="142" t="s">
        <v>80</v>
      </c>
      <c r="D34" s="142" t="s">
        <v>142</v>
      </c>
      <c r="E34" s="142" t="s">
        <v>82</v>
      </c>
      <c r="F34" s="142"/>
      <c r="G34" s="143" t="s">
        <v>83</v>
      </c>
      <c r="H34" s="144">
        <v>0.35</v>
      </c>
      <c r="I34" s="161">
        <v>22.13</v>
      </c>
      <c r="J34" s="162">
        <v>7.74</v>
      </c>
    </row>
    <row r="35" s="110" customFormat="1" ht="24" customHeight="1" spans="1:10">
      <c r="A35" s="140" t="s">
        <v>78</v>
      </c>
      <c r="B35" s="141" t="s">
        <v>143</v>
      </c>
      <c r="C35" s="142" t="s">
        <v>80</v>
      </c>
      <c r="D35" s="142" t="s">
        <v>144</v>
      </c>
      <c r="E35" s="142" t="s">
        <v>82</v>
      </c>
      <c r="F35" s="142"/>
      <c r="G35" s="143" t="s">
        <v>83</v>
      </c>
      <c r="H35" s="144">
        <v>0.35</v>
      </c>
      <c r="I35" s="161">
        <v>11.13</v>
      </c>
      <c r="J35" s="162">
        <v>3.89</v>
      </c>
    </row>
    <row r="36" s="110" customFormat="1" ht="39" customHeight="1" spans="1:10">
      <c r="A36" s="140" t="s">
        <v>78</v>
      </c>
      <c r="B36" s="141" t="s">
        <v>145</v>
      </c>
      <c r="C36" s="142" t="s">
        <v>80</v>
      </c>
      <c r="D36" s="142" t="s">
        <v>146</v>
      </c>
      <c r="E36" s="142" t="s">
        <v>82</v>
      </c>
      <c r="F36" s="142"/>
      <c r="G36" s="143" t="s">
        <v>83</v>
      </c>
      <c r="H36" s="144">
        <v>0.35</v>
      </c>
      <c r="I36" s="161">
        <v>2.32</v>
      </c>
      <c r="J36" s="162">
        <v>0.81</v>
      </c>
    </row>
    <row r="37" s="110" customFormat="1" ht="39" customHeight="1" spans="1:10">
      <c r="A37" s="145" t="s">
        <v>86</v>
      </c>
      <c r="B37" s="146" t="s">
        <v>147</v>
      </c>
      <c r="C37" s="147" t="s">
        <v>80</v>
      </c>
      <c r="D37" s="147" t="s">
        <v>148</v>
      </c>
      <c r="E37" s="147" t="s">
        <v>119</v>
      </c>
      <c r="F37" s="147"/>
      <c r="G37" s="148" t="s">
        <v>120</v>
      </c>
      <c r="H37" s="149">
        <v>0.7445</v>
      </c>
      <c r="I37" s="163">
        <v>6.39</v>
      </c>
      <c r="J37" s="164">
        <v>4.75</v>
      </c>
    </row>
    <row r="38" s="110" customFormat="1" ht="24" customHeight="1" spans="1:10">
      <c r="A38" s="145" t="s">
        <v>86</v>
      </c>
      <c r="B38" s="146" t="s">
        <v>149</v>
      </c>
      <c r="C38" s="147" t="s">
        <v>80</v>
      </c>
      <c r="D38" s="147" t="s">
        <v>150</v>
      </c>
      <c r="E38" s="147" t="s">
        <v>119</v>
      </c>
      <c r="F38" s="147"/>
      <c r="G38" s="148" t="s">
        <v>125</v>
      </c>
      <c r="H38" s="149">
        <v>0.111</v>
      </c>
      <c r="I38" s="163">
        <v>18.31</v>
      </c>
      <c r="J38" s="164">
        <v>2.03</v>
      </c>
    </row>
    <row r="39" s="110" customFormat="1" ht="24" customHeight="1" spans="1:10">
      <c r="A39" s="145" t="s">
        <v>86</v>
      </c>
      <c r="B39" s="146" t="s">
        <v>151</v>
      </c>
      <c r="C39" s="147" t="s">
        <v>80</v>
      </c>
      <c r="D39" s="147" t="s">
        <v>152</v>
      </c>
      <c r="E39" s="147" t="s">
        <v>119</v>
      </c>
      <c r="F39" s="147"/>
      <c r="G39" s="148" t="s">
        <v>37</v>
      </c>
      <c r="H39" s="149">
        <v>0.0256</v>
      </c>
      <c r="I39" s="163">
        <v>28.56</v>
      </c>
      <c r="J39" s="164">
        <f>+I39*H39</f>
        <v>0.731136</v>
      </c>
    </row>
    <row r="40" s="110" customFormat="1" spans="1:10">
      <c r="A40" s="150"/>
      <c r="B40" s="151"/>
      <c r="C40" s="151"/>
      <c r="D40" s="151"/>
      <c r="E40" s="151" t="s">
        <v>98</v>
      </c>
      <c r="F40" s="152">
        <v>12.88</v>
      </c>
      <c r="G40" s="151" t="s">
        <v>99</v>
      </c>
      <c r="H40" s="152">
        <v>0</v>
      </c>
      <c r="I40" s="151" t="s">
        <v>100</v>
      </c>
      <c r="J40" s="165">
        <v>12.88</v>
      </c>
    </row>
    <row r="41" s="110" customFormat="1" spans="1:10">
      <c r="A41" s="150"/>
      <c r="B41" s="151"/>
      <c r="C41" s="151"/>
      <c r="D41" s="151"/>
      <c r="E41" s="151" t="s">
        <v>101</v>
      </c>
      <c r="F41" s="152">
        <v>4.87</v>
      </c>
      <c r="G41" s="151"/>
      <c r="H41" s="151" t="s">
        <v>102</v>
      </c>
      <c r="I41" s="151"/>
      <c r="J41" s="165">
        <v>28.41</v>
      </c>
    </row>
    <row r="42" s="110" customFormat="1" ht="30" customHeight="1" spans="1:10">
      <c r="A42" s="153"/>
      <c r="B42" s="108"/>
      <c r="C42" s="108"/>
      <c r="D42" s="108"/>
      <c r="E42" s="108"/>
      <c r="F42" s="108"/>
      <c r="G42" s="108" t="s">
        <v>103</v>
      </c>
      <c r="H42" s="154">
        <v>36</v>
      </c>
      <c r="I42" s="108" t="s">
        <v>104</v>
      </c>
      <c r="J42" s="166">
        <f>+H42*J41</f>
        <v>1022.76</v>
      </c>
    </row>
    <row r="43" s="110" customFormat="1" ht="1" customHeight="1" spans="1:10">
      <c r="A43" s="155"/>
      <c r="B43" s="156"/>
      <c r="C43" s="156"/>
      <c r="D43" s="156"/>
      <c r="E43" s="156"/>
      <c r="F43" s="156"/>
      <c r="G43" s="156"/>
      <c r="H43" s="156"/>
      <c r="I43" s="156"/>
      <c r="J43" s="167"/>
    </row>
    <row r="44" s="110" customFormat="1" ht="20" customHeight="1" spans="1:10">
      <c r="A44" s="86">
        <v>4</v>
      </c>
      <c r="B44" s="115" t="s">
        <v>66</v>
      </c>
      <c r="C44" s="87" t="s">
        <v>67</v>
      </c>
      <c r="D44" s="87" t="s">
        <v>58</v>
      </c>
      <c r="E44" s="87" t="s">
        <v>68</v>
      </c>
      <c r="F44" s="87"/>
      <c r="G44" s="88" t="s">
        <v>69</v>
      </c>
      <c r="H44" s="115" t="s">
        <v>70</v>
      </c>
      <c r="I44" s="115" t="s">
        <v>71</v>
      </c>
      <c r="J44" s="132" t="s">
        <v>59</v>
      </c>
    </row>
    <row r="45" s="110" customFormat="1" ht="25" customHeight="1" spans="1:10">
      <c r="A45" s="118" t="s">
        <v>86</v>
      </c>
      <c r="B45" s="119">
        <v>1616</v>
      </c>
      <c r="C45" s="120" t="s">
        <v>153</v>
      </c>
      <c r="D45" s="120" t="s">
        <v>154</v>
      </c>
      <c r="E45" s="120" t="s">
        <v>95</v>
      </c>
      <c r="F45" s="120"/>
      <c r="G45" s="120" t="s">
        <v>155</v>
      </c>
      <c r="H45" s="157">
        <v>1</v>
      </c>
      <c r="I45" s="168">
        <v>1405</v>
      </c>
      <c r="J45" s="169">
        <v>1405</v>
      </c>
    </row>
    <row r="46" s="110" customFormat="1" ht="20" customHeight="1" spans="1:10">
      <c r="A46" s="150"/>
      <c r="B46" s="151"/>
      <c r="C46" s="151"/>
      <c r="D46" s="151"/>
      <c r="E46" s="151" t="s">
        <v>98</v>
      </c>
      <c r="F46" s="152">
        <v>0</v>
      </c>
      <c r="G46" s="151" t="s">
        <v>99</v>
      </c>
      <c r="H46" s="152">
        <v>0</v>
      </c>
      <c r="I46" s="151" t="s">
        <v>100</v>
      </c>
      <c r="J46" s="165">
        <v>0</v>
      </c>
    </row>
    <row r="47" s="110" customFormat="1" ht="20" customHeight="1" spans="1:10">
      <c r="A47" s="150"/>
      <c r="B47" s="151"/>
      <c r="C47" s="151"/>
      <c r="D47" s="151"/>
      <c r="E47" s="151" t="s">
        <v>101</v>
      </c>
      <c r="F47" s="152">
        <f>J45*0.207</f>
        <v>290.835</v>
      </c>
      <c r="G47" s="151"/>
      <c r="H47" s="151" t="s">
        <v>102</v>
      </c>
      <c r="I47" s="151"/>
      <c r="J47" s="165">
        <f>J45+F47</f>
        <v>1695.835</v>
      </c>
    </row>
    <row r="48" s="110" customFormat="1" ht="20" customHeight="1" spans="1:10">
      <c r="A48" s="153"/>
      <c r="B48" s="108"/>
      <c r="C48" s="108"/>
      <c r="D48" s="108"/>
      <c r="E48" s="108"/>
      <c r="F48" s="108"/>
      <c r="G48" s="108" t="s">
        <v>103</v>
      </c>
      <c r="H48" s="154">
        <v>1</v>
      </c>
      <c r="I48" s="108" t="s">
        <v>104</v>
      </c>
      <c r="J48" s="166">
        <f>+H48*J47</f>
        <v>1695.835</v>
      </c>
    </row>
    <row r="49" s="110" customFormat="1" ht="1" customHeight="1" spans="1:10">
      <c r="A49" s="155"/>
      <c r="B49" s="156"/>
      <c r="C49" s="156"/>
      <c r="D49" s="156"/>
      <c r="E49" s="156"/>
      <c r="F49" s="156"/>
      <c r="G49" s="156"/>
      <c r="H49" s="156"/>
      <c r="I49" s="156"/>
      <c r="J49" s="167"/>
    </row>
    <row r="50" s="110" customFormat="1" ht="20" customHeight="1" spans="1:10">
      <c r="A50" s="86" t="s">
        <v>156</v>
      </c>
      <c r="B50" s="115" t="s">
        <v>66</v>
      </c>
      <c r="C50" s="87" t="s">
        <v>67</v>
      </c>
      <c r="D50" s="87" t="s">
        <v>58</v>
      </c>
      <c r="E50" s="87" t="s">
        <v>68</v>
      </c>
      <c r="F50" s="87"/>
      <c r="G50" s="88" t="s">
        <v>69</v>
      </c>
      <c r="H50" s="115" t="s">
        <v>70</v>
      </c>
      <c r="I50" s="115" t="s">
        <v>71</v>
      </c>
      <c r="J50" s="132" t="s">
        <v>59</v>
      </c>
    </row>
    <row r="51" s="110" customFormat="1" ht="25" customHeight="1" spans="1:10">
      <c r="A51" s="118" t="s">
        <v>86</v>
      </c>
      <c r="B51" s="119">
        <v>13751</v>
      </c>
      <c r="C51" s="120" t="s">
        <v>157</v>
      </c>
      <c r="D51" s="120" t="s">
        <v>158</v>
      </c>
      <c r="E51" s="120" t="s">
        <v>95</v>
      </c>
      <c r="F51" s="120"/>
      <c r="G51" s="120" t="s">
        <v>155</v>
      </c>
      <c r="H51" s="157">
        <v>1</v>
      </c>
      <c r="I51" s="168">
        <v>3800</v>
      </c>
      <c r="J51" s="169">
        <v>3800</v>
      </c>
    </row>
    <row r="52" s="110" customFormat="1" ht="20" customHeight="1" spans="1:10">
      <c r="A52" s="150"/>
      <c r="B52" s="151"/>
      <c r="C52" s="151"/>
      <c r="D52" s="151"/>
      <c r="E52" s="151" t="s">
        <v>98</v>
      </c>
      <c r="F52" s="152">
        <v>0</v>
      </c>
      <c r="G52" s="151" t="s">
        <v>99</v>
      </c>
      <c r="H52" s="152">
        <v>0</v>
      </c>
      <c r="I52" s="151" t="s">
        <v>100</v>
      </c>
      <c r="J52" s="165">
        <v>0</v>
      </c>
    </row>
    <row r="53" s="110" customFormat="1" ht="20" customHeight="1" spans="1:10">
      <c r="A53" s="150"/>
      <c r="B53" s="151"/>
      <c r="C53" s="151"/>
      <c r="D53" s="151"/>
      <c r="E53" s="151" t="s">
        <v>101</v>
      </c>
      <c r="F53" s="152">
        <f>J51*0.207</f>
        <v>786.6</v>
      </c>
      <c r="G53" s="151"/>
      <c r="H53" s="151" t="s">
        <v>102</v>
      </c>
      <c r="I53" s="151"/>
      <c r="J53" s="165">
        <f>J51+F53</f>
        <v>4586.6</v>
      </c>
    </row>
    <row r="54" s="110" customFormat="1" ht="20" customHeight="1" spans="1:10">
      <c r="A54" s="153"/>
      <c r="B54" s="108"/>
      <c r="C54" s="108"/>
      <c r="D54" s="108"/>
      <c r="E54" s="108"/>
      <c r="F54" s="108"/>
      <c r="G54" s="108" t="s">
        <v>103</v>
      </c>
      <c r="H54" s="154">
        <v>1</v>
      </c>
      <c r="I54" s="108" t="s">
        <v>104</v>
      </c>
      <c r="J54" s="166">
        <f>+H54*J53</f>
        <v>4586.6</v>
      </c>
    </row>
    <row r="55" s="110" customFormat="1" ht="2" customHeight="1" spans="1:10">
      <c r="A55" s="158"/>
      <c r="B55" s="159"/>
      <c r="C55" s="156"/>
      <c r="D55" s="156"/>
      <c r="E55" s="156"/>
      <c r="F55" s="156"/>
      <c r="G55" s="156"/>
      <c r="H55" s="156"/>
      <c r="I55" s="156"/>
      <c r="J55" s="167"/>
    </row>
    <row r="56" s="110" customFormat="1" ht="20" customHeight="1" spans="1:10">
      <c r="A56" s="86">
        <v>6</v>
      </c>
      <c r="B56" s="115" t="s">
        <v>66</v>
      </c>
      <c r="C56" s="87" t="s">
        <v>67</v>
      </c>
      <c r="D56" s="87" t="s">
        <v>58</v>
      </c>
      <c r="E56" s="87" t="s">
        <v>68</v>
      </c>
      <c r="F56" s="87"/>
      <c r="G56" s="88" t="s">
        <v>69</v>
      </c>
      <c r="H56" s="115" t="s">
        <v>70</v>
      </c>
      <c r="I56" s="115" t="s">
        <v>71</v>
      </c>
      <c r="J56" s="132" t="s">
        <v>59</v>
      </c>
    </row>
    <row r="57" s="110" customFormat="1" ht="52" customHeight="1" spans="1:10">
      <c r="A57" s="90" t="s">
        <v>72</v>
      </c>
      <c r="B57" s="116" t="s">
        <v>159</v>
      </c>
      <c r="C57" s="91" t="s">
        <v>80</v>
      </c>
      <c r="D57" s="91" t="s">
        <v>160</v>
      </c>
      <c r="E57" s="91" t="s">
        <v>161</v>
      </c>
      <c r="F57" s="91"/>
      <c r="G57" s="117" t="s">
        <v>162</v>
      </c>
      <c r="H57" s="139">
        <v>1</v>
      </c>
      <c r="I57" s="133">
        <v>3.14</v>
      </c>
      <c r="J57" s="160">
        <v>3.14</v>
      </c>
    </row>
    <row r="58" s="110" customFormat="1" ht="65" customHeight="1" spans="1:10">
      <c r="A58" s="140" t="s">
        <v>78</v>
      </c>
      <c r="B58" s="141" t="s">
        <v>163</v>
      </c>
      <c r="C58" s="142" t="s">
        <v>80</v>
      </c>
      <c r="D58" s="142" t="s">
        <v>164</v>
      </c>
      <c r="E58" s="142" t="s">
        <v>137</v>
      </c>
      <c r="F58" s="142"/>
      <c r="G58" s="143" t="s">
        <v>138</v>
      </c>
      <c r="H58" s="144">
        <v>0.0101</v>
      </c>
      <c r="I58" s="161">
        <v>280.37</v>
      </c>
      <c r="J58" s="162">
        <v>2.83</v>
      </c>
    </row>
    <row r="59" s="110" customFormat="1" ht="65" customHeight="1" spans="1:10">
      <c r="A59" s="140" t="s">
        <v>78</v>
      </c>
      <c r="B59" s="141" t="s">
        <v>165</v>
      </c>
      <c r="C59" s="142" t="s">
        <v>80</v>
      </c>
      <c r="D59" s="142" t="s">
        <v>166</v>
      </c>
      <c r="E59" s="142" t="s">
        <v>137</v>
      </c>
      <c r="F59" s="142"/>
      <c r="G59" s="143" t="s">
        <v>167</v>
      </c>
      <c r="H59" s="144">
        <v>0.0043</v>
      </c>
      <c r="I59" s="161">
        <v>74.15</v>
      </c>
      <c r="J59" s="162">
        <v>0.31</v>
      </c>
    </row>
    <row r="60" s="110" customFormat="1" spans="1:10">
      <c r="A60" s="150"/>
      <c r="B60" s="151"/>
      <c r="C60" s="151"/>
      <c r="D60" s="151"/>
      <c r="E60" s="151" t="s">
        <v>98</v>
      </c>
      <c r="F60" s="152">
        <v>0.41</v>
      </c>
      <c r="G60" s="151" t="s">
        <v>99</v>
      </c>
      <c r="H60" s="152">
        <v>0</v>
      </c>
      <c r="I60" s="151" t="s">
        <v>100</v>
      </c>
      <c r="J60" s="165">
        <v>0.41</v>
      </c>
    </row>
    <row r="61" s="110" customFormat="1" spans="1:10">
      <c r="A61" s="150"/>
      <c r="B61" s="151"/>
      <c r="C61" s="151"/>
      <c r="D61" s="151"/>
      <c r="E61" s="151" t="s">
        <v>101</v>
      </c>
      <c r="F61" s="152">
        <v>0.64</v>
      </c>
      <c r="G61" s="151"/>
      <c r="H61" s="151" t="s">
        <v>102</v>
      </c>
      <c r="I61" s="151"/>
      <c r="J61" s="165">
        <v>3.78</v>
      </c>
    </row>
    <row r="62" s="110" customFormat="1" ht="30" customHeight="1" spans="1:10">
      <c r="A62" s="153"/>
      <c r="B62" s="108"/>
      <c r="C62" s="108"/>
      <c r="D62" s="108"/>
      <c r="E62" s="108"/>
      <c r="F62" s="108"/>
      <c r="G62" s="108" t="s">
        <v>103</v>
      </c>
      <c r="H62" s="154">
        <v>1235.5</v>
      </c>
      <c r="I62" s="108" t="s">
        <v>104</v>
      </c>
      <c r="J62" s="166">
        <f>+H62*J61</f>
        <v>4670.19</v>
      </c>
    </row>
    <row r="63" s="110" customFormat="1" ht="1" customHeight="1" spans="1:10">
      <c r="A63" s="155"/>
      <c r="B63" s="156"/>
      <c r="C63" s="156"/>
      <c r="D63" s="156"/>
      <c r="E63" s="156"/>
      <c r="F63" s="156"/>
      <c r="G63" s="156"/>
      <c r="H63" s="156"/>
      <c r="I63" s="156"/>
      <c r="J63" s="167"/>
    </row>
    <row r="64" s="110" customFormat="1" ht="18" customHeight="1" spans="1:10">
      <c r="A64" s="86">
        <v>7</v>
      </c>
      <c r="B64" s="115" t="s">
        <v>66</v>
      </c>
      <c r="C64" s="87" t="s">
        <v>67</v>
      </c>
      <c r="D64" s="87" t="s">
        <v>58</v>
      </c>
      <c r="E64" s="87" t="s">
        <v>68</v>
      </c>
      <c r="F64" s="87"/>
      <c r="G64" s="88" t="s">
        <v>69</v>
      </c>
      <c r="H64" s="115" t="s">
        <v>70</v>
      </c>
      <c r="I64" s="115" t="s">
        <v>71</v>
      </c>
      <c r="J64" s="132" t="s">
        <v>59</v>
      </c>
    </row>
    <row r="65" s="110" customFormat="1" ht="39" customHeight="1" spans="1:10">
      <c r="A65" s="118" t="s">
        <v>86</v>
      </c>
      <c r="B65" s="119" t="s">
        <v>168</v>
      </c>
      <c r="C65" s="120" t="s">
        <v>80</v>
      </c>
      <c r="D65" s="120" t="s">
        <v>169</v>
      </c>
      <c r="E65" s="120" t="s">
        <v>119</v>
      </c>
      <c r="F65" s="120"/>
      <c r="G65" s="121" t="s">
        <v>134</v>
      </c>
      <c r="H65" s="157">
        <v>1</v>
      </c>
      <c r="I65" s="168">
        <v>2524.88</v>
      </c>
      <c r="J65" s="169">
        <f>I65</f>
        <v>2524.88</v>
      </c>
    </row>
    <row r="66" s="110" customFormat="1" spans="1:10">
      <c r="A66" s="150"/>
      <c r="B66" s="151"/>
      <c r="C66" s="151"/>
      <c r="D66" s="151"/>
      <c r="E66" s="151" t="s">
        <v>98</v>
      </c>
      <c r="F66" s="152">
        <v>0</v>
      </c>
      <c r="G66" s="151" t="s">
        <v>99</v>
      </c>
      <c r="H66" s="152">
        <v>0</v>
      </c>
      <c r="I66" s="151" t="s">
        <v>100</v>
      </c>
      <c r="J66" s="165">
        <v>0</v>
      </c>
    </row>
    <row r="67" s="110" customFormat="1" spans="1:10">
      <c r="A67" s="150"/>
      <c r="B67" s="151"/>
      <c r="C67" s="151"/>
      <c r="D67" s="151"/>
      <c r="E67" s="151" t="s">
        <v>101</v>
      </c>
      <c r="F67" s="152">
        <f>J65*0.207</f>
        <v>522.65016</v>
      </c>
      <c r="G67" s="151"/>
      <c r="H67" s="151" t="s">
        <v>102</v>
      </c>
      <c r="I67" s="151"/>
      <c r="J67" s="165">
        <f>J65+F67</f>
        <v>3047.53016</v>
      </c>
    </row>
    <row r="68" s="110" customFormat="1" ht="30" customHeight="1" spans="1:10">
      <c r="A68" s="153"/>
      <c r="B68" s="108"/>
      <c r="C68" s="108"/>
      <c r="D68" s="108"/>
      <c r="E68" s="108"/>
      <c r="F68" s="108"/>
      <c r="G68" s="108" t="s">
        <v>103</v>
      </c>
      <c r="H68" s="154">
        <v>36</v>
      </c>
      <c r="I68" s="108" t="s">
        <v>104</v>
      </c>
      <c r="J68" s="166">
        <f>+H68*J67</f>
        <v>109711.08576</v>
      </c>
    </row>
    <row r="69" s="110" customFormat="1" ht="1" customHeight="1" spans="1:10">
      <c r="A69" s="155"/>
      <c r="B69" s="156"/>
      <c r="C69" s="156"/>
      <c r="D69" s="156"/>
      <c r="E69" s="156"/>
      <c r="F69" s="156"/>
      <c r="G69" s="156"/>
      <c r="H69" s="156"/>
      <c r="I69" s="156"/>
      <c r="J69" s="167"/>
    </row>
    <row r="70" s="110" customFormat="1" ht="18" customHeight="1" spans="1:10">
      <c r="A70" s="86">
        <v>8</v>
      </c>
      <c r="B70" s="115" t="s">
        <v>66</v>
      </c>
      <c r="C70" s="87" t="s">
        <v>67</v>
      </c>
      <c r="D70" s="87" t="s">
        <v>58</v>
      </c>
      <c r="E70" s="87" t="s">
        <v>68</v>
      </c>
      <c r="F70" s="87"/>
      <c r="G70" s="88" t="s">
        <v>69</v>
      </c>
      <c r="H70" s="115" t="s">
        <v>70</v>
      </c>
      <c r="I70" s="115" t="s">
        <v>71</v>
      </c>
      <c r="J70" s="132" t="s">
        <v>59</v>
      </c>
    </row>
    <row r="71" s="110" customFormat="1" ht="52" customHeight="1" spans="1:10">
      <c r="A71" s="90" t="s">
        <v>72</v>
      </c>
      <c r="B71" s="116" t="s">
        <v>170</v>
      </c>
      <c r="C71" s="91" t="s">
        <v>80</v>
      </c>
      <c r="D71" s="91" t="s">
        <v>171</v>
      </c>
      <c r="E71" s="91" t="s">
        <v>172</v>
      </c>
      <c r="F71" s="91"/>
      <c r="G71" s="117" t="s">
        <v>134</v>
      </c>
      <c r="H71" s="139">
        <v>1</v>
      </c>
      <c r="I71" s="133">
        <v>232.84</v>
      </c>
      <c r="J71" s="160">
        <v>232.84</v>
      </c>
    </row>
    <row r="72" s="110" customFormat="1" ht="65" customHeight="1" spans="1:10">
      <c r="A72" s="140" t="s">
        <v>78</v>
      </c>
      <c r="B72" s="141" t="s">
        <v>163</v>
      </c>
      <c r="C72" s="142" t="s">
        <v>80</v>
      </c>
      <c r="D72" s="142" t="s">
        <v>164</v>
      </c>
      <c r="E72" s="142" t="s">
        <v>137</v>
      </c>
      <c r="F72" s="142"/>
      <c r="G72" s="143" t="s">
        <v>138</v>
      </c>
      <c r="H72" s="144">
        <v>0.088</v>
      </c>
      <c r="I72" s="161">
        <v>280.37</v>
      </c>
      <c r="J72" s="162">
        <v>24.67</v>
      </c>
    </row>
    <row r="73" s="110" customFormat="1" ht="26" customHeight="1" spans="1:10">
      <c r="A73" s="140" t="s">
        <v>78</v>
      </c>
      <c r="B73" s="141" t="s">
        <v>173</v>
      </c>
      <c r="C73" s="142" t="s">
        <v>80</v>
      </c>
      <c r="D73" s="142" t="s">
        <v>174</v>
      </c>
      <c r="E73" s="142" t="s">
        <v>82</v>
      </c>
      <c r="F73" s="142"/>
      <c r="G73" s="143" t="s">
        <v>83</v>
      </c>
      <c r="H73" s="144">
        <v>1.916</v>
      </c>
      <c r="I73" s="161">
        <v>21.96</v>
      </c>
      <c r="J73" s="162">
        <v>42.07</v>
      </c>
    </row>
    <row r="74" s="110" customFormat="1" ht="24" customHeight="1" spans="1:10">
      <c r="A74" s="140" t="s">
        <v>78</v>
      </c>
      <c r="B74" s="141" t="s">
        <v>175</v>
      </c>
      <c r="C74" s="142" t="s">
        <v>80</v>
      </c>
      <c r="D74" s="142" t="s">
        <v>176</v>
      </c>
      <c r="E74" s="142" t="s">
        <v>82</v>
      </c>
      <c r="F74" s="142"/>
      <c r="G74" s="143" t="s">
        <v>83</v>
      </c>
      <c r="H74" s="144">
        <v>6.226</v>
      </c>
      <c r="I74" s="161">
        <v>26.68</v>
      </c>
      <c r="J74" s="162">
        <v>166.1</v>
      </c>
    </row>
    <row r="75" s="110" customFormat="1" spans="1:10">
      <c r="A75" s="150"/>
      <c r="B75" s="151"/>
      <c r="C75" s="151"/>
      <c r="D75" s="151"/>
      <c r="E75" s="151" t="s">
        <v>98</v>
      </c>
      <c r="F75" s="152">
        <v>167.27</v>
      </c>
      <c r="G75" s="151" t="s">
        <v>99</v>
      </c>
      <c r="H75" s="152">
        <v>0</v>
      </c>
      <c r="I75" s="151" t="s">
        <v>100</v>
      </c>
      <c r="J75" s="165">
        <v>167.27</v>
      </c>
    </row>
    <row r="76" s="110" customFormat="1" spans="1:10">
      <c r="A76" s="150"/>
      <c r="B76" s="151"/>
      <c r="C76" s="151"/>
      <c r="D76" s="151"/>
      <c r="E76" s="151" t="s">
        <v>101</v>
      </c>
      <c r="F76" s="152">
        <v>48.19</v>
      </c>
      <c r="G76" s="151"/>
      <c r="H76" s="151" t="s">
        <v>102</v>
      </c>
      <c r="I76" s="151"/>
      <c r="J76" s="165">
        <v>281.03</v>
      </c>
    </row>
    <row r="77" s="110" customFormat="1" ht="30" customHeight="1" spans="1:10">
      <c r="A77" s="153"/>
      <c r="B77" s="108"/>
      <c r="C77" s="108"/>
      <c r="D77" s="108"/>
      <c r="E77" s="108"/>
      <c r="F77" s="108"/>
      <c r="G77" s="108" t="s">
        <v>103</v>
      </c>
      <c r="H77" s="154">
        <v>36</v>
      </c>
      <c r="I77" s="108" t="s">
        <v>104</v>
      </c>
      <c r="J77" s="166">
        <f>+H77*J76</f>
        <v>10117.08</v>
      </c>
    </row>
    <row r="78" s="110" customFormat="1" ht="1" customHeight="1" spans="1:10">
      <c r="A78" s="155"/>
      <c r="B78" s="156"/>
      <c r="C78" s="156"/>
      <c r="D78" s="156"/>
      <c r="E78" s="156"/>
      <c r="F78" s="156"/>
      <c r="G78" s="156"/>
      <c r="H78" s="156"/>
      <c r="I78" s="156"/>
      <c r="J78" s="167"/>
    </row>
    <row r="79" s="110" customFormat="1" ht="18" customHeight="1" spans="1:10">
      <c r="A79" s="86">
        <v>9</v>
      </c>
      <c r="B79" s="115" t="s">
        <v>66</v>
      </c>
      <c r="C79" s="87" t="s">
        <v>67</v>
      </c>
      <c r="D79" s="87" t="s">
        <v>58</v>
      </c>
      <c r="E79" s="87" t="s">
        <v>68</v>
      </c>
      <c r="F79" s="87"/>
      <c r="G79" s="88" t="s">
        <v>69</v>
      </c>
      <c r="H79" s="115" t="s">
        <v>70</v>
      </c>
      <c r="I79" s="115" t="s">
        <v>71</v>
      </c>
      <c r="J79" s="132" t="s">
        <v>59</v>
      </c>
    </row>
    <row r="80" s="110" customFormat="1" ht="26" customHeight="1" spans="1:10">
      <c r="A80" s="90" t="s">
        <v>72</v>
      </c>
      <c r="B80" s="116" t="s">
        <v>177</v>
      </c>
      <c r="C80" s="91" t="s">
        <v>178</v>
      </c>
      <c r="D80" s="91" t="s">
        <v>179</v>
      </c>
      <c r="E80" s="91">
        <v>7</v>
      </c>
      <c r="F80" s="91"/>
      <c r="G80" s="117" t="s">
        <v>180</v>
      </c>
      <c r="H80" s="139">
        <v>1</v>
      </c>
      <c r="I80" s="133">
        <f>J80</f>
        <v>210.89</v>
      </c>
      <c r="J80" s="160">
        <f>SUM(J81:J83)</f>
        <v>210.89</v>
      </c>
    </row>
    <row r="81" s="110" customFormat="1" ht="24" customHeight="1" spans="1:10">
      <c r="A81" s="145" t="s">
        <v>86</v>
      </c>
      <c r="B81" s="146" t="s">
        <v>181</v>
      </c>
      <c r="C81" s="147" t="s">
        <v>178</v>
      </c>
      <c r="D81" s="147" t="s">
        <v>182</v>
      </c>
      <c r="E81" s="147" t="s">
        <v>183</v>
      </c>
      <c r="F81" s="147"/>
      <c r="G81" s="148" t="s">
        <v>77</v>
      </c>
      <c r="H81" s="149">
        <v>0.25</v>
      </c>
      <c r="I81" s="163">
        <v>15.54</v>
      </c>
      <c r="J81" s="164">
        <v>3.84</v>
      </c>
    </row>
    <row r="82" s="110" customFormat="1" ht="24" customHeight="1" spans="1:10">
      <c r="A82" s="145" t="s">
        <v>86</v>
      </c>
      <c r="B82" s="146" t="s">
        <v>184</v>
      </c>
      <c r="C82" s="147" t="s">
        <v>178</v>
      </c>
      <c r="D82" s="147" t="s">
        <v>185</v>
      </c>
      <c r="E82" s="147" t="s">
        <v>183</v>
      </c>
      <c r="F82" s="147"/>
      <c r="G82" s="148" t="s">
        <v>77</v>
      </c>
      <c r="H82" s="149">
        <v>0.25</v>
      </c>
      <c r="I82" s="163">
        <v>22.23</v>
      </c>
      <c r="J82" s="164">
        <v>5.57</v>
      </c>
    </row>
    <row r="83" s="110" customFormat="1" ht="26" customHeight="1" spans="1:10">
      <c r="A83" s="145" t="s">
        <v>86</v>
      </c>
      <c r="B83" s="146" t="s">
        <v>186</v>
      </c>
      <c r="C83" s="147" t="s">
        <v>178</v>
      </c>
      <c r="D83" s="147" t="s">
        <v>179</v>
      </c>
      <c r="E83" s="147" t="s">
        <v>119</v>
      </c>
      <c r="F83" s="147"/>
      <c r="G83" s="148" t="s">
        <v>187</v>
      </c>
      <c r="H83" s="149">
        <v>1</v>
      </c>
      <c r="I83" s="163">
        <v>201.48</v>
      </c>
      <c r="J83" s="164">
        <f>+I83*H83</f>
        <v>201.48</v>
      </c>
    </row>
    <row r="84" s="110" customFormat="1" spans="1:10">
      <c r="A84" s="150"/>
      <c r="B84" s="151"/>
      <c r="C84" s="151"/>
      <c r="D84" s="151"/>
      <c r="E84" s="151" t="s">
        <v>98</v>
      </c>
      <c r="F84" s="152">
        <v>9.41</v>
      </c>
      <c r="G84" s="151" t="s">
        <v>99</v>
      </c>
      <c r="H84" s="152">
        <v>0</v>
      </c>
      <c r="I84" s="151" t="s">
        <v>100</v>
      </c>
      <c r="J84" s="165">
        <v>9.41</v>
      </c>
    </row>
    <row r="85" s="110" customFormat="1" spans="1:10">
      <c r="A85" s="150"/>
      <c r="B85" s="151"/>
      <c r="C85" s="151"/>
      <c r="D85" s="151"/>
      <c r="E85" s="151" t="s">
        <v>101</v>
      </c>
      <c r="F85" s="152">
        <f>+J80*0.207</f>
        <v>43.65423</v>
      </c>
      <c r="G85" s="151"/>
      <c r="H85" s="151" t="s">
        <v>102</v>
      </c>
      <c r="I85" s="151"/>
      <c r="J85" s="165">
        <f>+J80+F85</f>
        <v>254.54423</v>
      </c>
    </row>
    <row r="86" s="110" customFormat="1" ht="30" customHeight="1" spans="1:10">
      <c r="A86" s="153"/>
      <c r="B86" s="108"/>
      <c r="C86" s="108"/>
      <c r="D86" s="108"/>
      <c r="E86" s="108"/>
      <c r="F86" s="108"/>
      <c r="G86" s="108" t="s">
        <v>103</v>
      </c>
      <c r="H86" s="154">
        <v>36</v>
      </c>
      <c r="I86" s="108" t="s">
        <v>104</v>
      </c>
      <c r="J86" s="166">
        <f>+H86*J85</f>
        <v>9163.59228</v>
      </c>
    </row>
    <row r="87" s="110" customFormat="1" ht="1" customHeight="1" spans="1:10">
      <c r="A87" s="155"/>
      <c r="B87" s="156"/>
      <c r="C87" s="156"/>
      <c r="D87" s="156"/>
      <c r="E87" s="156"/>
      <c r="F87" s="156"/>
      <c r="G87" s="156"/>
      <c r="H87" s="156"/>
      <c r="I87" s="156"/>
      <c r="J87" s="167"/>
    </row>
    <row r="88" s="110" customFormat="1" ht="18" customHeight="1" spans="1:10">
      <c r="A88" s="86">
        <v>10</v>
      </c>
      <c r="B88" s="115" t="s">
        <v>66</v>
      </c>
      <c r="C88" s="87" t="s">
        <v>67</v>
      </c>
      <c r="D88" s="87" t="s">
        <v>58</v>
      </c>
      <c r="E88" s="87" t="s">
        <v>68</v>
      </c>
      <c r="F88" s="87"/>
      <c r="G88" s="88" t="s">
        <v>69</v>
      </c>
      <c r="H88" s="115" t="s">
        <v>70</v>
      </c>
      <c r="I88" s="115" t="s">
        <v>71</v>
      </c>
      <c r="J88" s="132" t="s">
        <v>59</v>
      </c>
    </row>
    <row r="89" s="110" customFormat="1" ht="39" customHeight="1" spans="1:10">
      <c r="A89" s="90" t="s">
        <v>72</v>
      </c>
      <c r="B89" s="116" t="s">
        <v>188</v>
      </c>
      <c r="C89" s="91" t="s">
        <v>80</v>
      </c>
      <c r="D89" s="91" t="s">
        <v>189</v>
      </c>
      <c r="E89" s="91" t="s">
        <v>172</v>
      </c>
      <c r="F89" s="91"/>
      <c r="G89" s="117" t="s">
        <v>134</v>
      </c>
      <c r="H89" s="139">
        <v>1</v>
      </c>
      <c r="I89" s="133">
        <f>J89</f>
        <v>469.02</v>
      </c>
      <c r="J89" s="160">
        <f>SUM(J90:J94)</f>
        <v>469.02</v>
      </c>
    </row>
    <row r="90" s="110" customFormat="1" ht="65" customHeight="1" spans="1:10">
      <c r="A90" s="140" t="s">
        <v>78</v>
      </c>
      <c r="B90" s="141" t="s">
        <v>163</v>
      </c>
      <c r="C90" s="142" t="s">
        <v>80</v>
      </c>
      <c r="D90" s="142" t="s">
        <v>164</v>
      </c>
      <c r="E90" s="142" t="s">
        <v>137</v>
      </c>
      <c r="F90" s="142"/>
      <c r="G90" s="143" t="s">
        <v>138</v>
      </c>
      <c r="H90" s="144">
        <v>0.2388</v>
      </c>
      <c r="I90" s="161">
        <v>280.37</v>
      </c>
      <c r="J90" s="162">
        <v>66.95</v>
      </c>
    </row>
    <row r="91" s="110" customFormat="1" ht="26" customHeight="1" spans="1:10">
      <c r="A91" s="140" t="s">
        <v>78</v>
      </c>
      <c r="B91" s="141" t="s">
        <v>173</v>
      </c>
      <c r="C91" s="142" t="s">
        <v>80</v>
      </c>
      <c r="D91" s="142" t="s">
        <v>174</v>
      </c>
      <c r="E91" s="142" t="s">
        <v>82</v>
      </c>
      <c r="F91" s="142"/>
      <c r="G91" s="143" t="s">
        <v>83</v>
      </c>
      <c r="H91" s="144">
        <v>0.2381</v>
      </c>
      <c r="I91" s="161">
        <v>21.96</v>
      </c>
      <c r="J91" s="162">
        <v>5.22</v>
      </c>
    </row>
    <row r="92" s="110" customFormat="1" ht="24" customHeight="1" spans="1:10">
      <c r="A92" s="140" t="s">
        <v>78</v>
      </c>
      <c r="B92" s="141" t="s">
        <v>175</v>
      </c>
      <c r="C92" s="142" t="s">
        <v>80</v>
      </c>
      <c r="D92" s="142" t="s">
        <v>176</v>
      </c>
      <c r="E92" s="142" t="s">
        <v>82</v>
      </c>
      <c r="F92" s="142"/>
      <c r="G92" s="143" t="s">
        <v>83</v>
      </c>
      <c r="H92" s="144">
        <v>0.2381</v>
      </c>
      <c r="I92" s="161">
        <v>26.68</v>
      </c>
      <c r="J92" s="162">
        <v>6.35</v>
      </c>
    </row>
    <row r="93" s="110" customFormat="1" ht="26" customHeight="1" spans="1:10">
      <c r="A93" s="145" t="s">
        <v>86</v>
      </c>
      <c r="B93" s="146" t="s">
        <v>190</v>
      </c>
      <c r="C93" s="147" t="s">
        <v>80</v>
      </c>
      <c r="D93" s="147" t="s">
        <v>191</v>
      </c>
      <c r="E93" s="147" t="s">
        <v>119</v>
      </c>
      <c r="F93" s="147"/>
      <c r="G93" s="148" t="s">
        <v>134</v>
      </c>
      <c r="H93" s="149">
        <v>0.014</v>
      </c>
      <c r="I93" s="163">
        <v>4.72</v>
      </c>
      <c r="J93" s="164">
        <v>0.06</v>
      </c>
    </row>
    <row r="94" s="110" customFormat="1" ht="26" customHeight="1" spans="1:10">
      <c r="A94" s="145" t="s">
        <v>86</v>
      </c>
      <c r="B94" s="146" t="s">
        <v>192</v>
      </c>
      <c r="C94" s="147" t="s">
        <v>80</v>
      </c>
      <c r="D94" s="147" t="s">
        <v>193</v>
      </c>
      <c r="E94" s="147" t="s">
        <v>119</v>
      </c>
      <c r="F94" s="147"/>
      <c r="G94" s="148" t="s">
        <v>134</v>
      </c>
      <c r="H94" s="149">
        <v>1</v>
      </c>
      <c r="I94" s="163">
        <v>390.44</v>
      </c>
      <c r="J94" s="164">
        <f>+I94*H94</f>
        <v>390.44</v>
      </c>
    </row>
    <row r="95" s="110" customFormat="1" spans="1:10">
      <c r="A95" s="150"/>
      <c r="B95" s="151"/>
      <c r="C95" s="151"/>
      <c r="D95" s="151"/>
      <c r="E95" s="151" t="s">
        <v>98</v>
      </c>
      <c r="F95" s="152">
        <v>16.02</v>
      </c>
      <c r="G95" s="151" t="s">
        <v>99</v>
      </c>
      <c r="H95" s="152">
        <v>0</v>
      </c>
      <c r="I95" s="151" t="s">
        <v>100</v>
      </c>
      <c r="J95" s="165">
        <v>16.02</v>
      </c>
    </row>
    <row r="96" s="110" customFormat="1" spans="1:10">
      <c r="A96" s="150"/>
      <c r="B96" s="151"/>
      <c r="C96" s="151"/>
      <c r="D96" s="151"/>
      <c r="E96" s="151" t="s">
        <v>101</v>
      </c>
      <c r="F96" s="152">
        <f>+J89*0.207</f>
        <v>97.08714</v>
      </c>
      <c r="G96" s="151"/>
      <c r="H96" s="151" t="s">
        <v>102</v>
      </c>
      <c r="I96" s="151"/>
      <c r="J96" s="165">
        <f>+J89+F96</f>
        <v>566.10714</v>
      </c>
    </row>
    <row r="97" s="110" customFormat="1" ht="30" customHeight="1" spans="1:10">
      <c r="A97" s="153"/>
      <c r="B97" s="108"/>
      <c r="C97" s="108"/>
      <c r="D97" s="108"/>
      <c r="E97" s="108"/>
      <c r="F97" s="108"/>
      <c r="G97" s="108" t="s">
        <v>103</v>
      </c>
      <c r="H97" s="154">
        <v>144</v>
      </c>
      <c r="I97" s="108" t="s">
        <v>104</v>
      </c>
      <c r="J97" s="166">
        <f>+H97*J96</f>
        <v>81519.42816</v>
      </c>
    </row>
    <row r="98" s="110" customFormat="1" ht="1" customHeight="1" spans="1:10">
      <c r="A98" s="155"/>
      <c r="B98" s="156"/>
      <c r="C98" s="156"/>
      <c r="D98" s="156"/>
      <c r="E98" s="156"/>
      <c r="F98" s="156"/>
      <c r="G98" s="156"/>
      <c r="H98" s="156"/>
      <c r="I98" s="156"/>
      <c r="J98" s="167"/>
    </row>
    <row r="99" s="110" customFormat="1" ht="18" customHeight="1" spans="1:10">
      <c r="A99" s="86">
        <v>11</v>
      </c>
      <c r="B99" s="115" t="s">
        <v>66</v>
      </c>
      <c r="C99" s="87" t="s">
        <v>67</v>
      </c>
      <c r="D99" s="87" t="s">
        <v>58</v>
      </c>
      <c r="E99" s="87" t="s">
        <v>68</v>
      </c>
      <c r="F99" s="87"/>
      <c r="G99" s="88" t="s">
        <v>69</v>
      </c>
      <c r="H99" s="115" t="s">
        <v>70</v>
      </c>
      <c r="I99" s="115" t="s">
        <v>71</v>
      </c>
      <c r="J99" s="132" t="s">
        <v>59</v>
      </c>
    </row>
    <row r="100" s="110" customFormat="1" ht="26" customHeight="1" spans="1:10">
      <c r="A100" s="90" t="s">
        <v>72</v>
      </c>
      <c r="B100" s="116" t="s">
        <v>194</v>
      </c>
      <c r="C100" s="91" t="s">
        <v>157</v>
      </c>
      <c r="D100" s="91" t="s">
        <v>195</v>
      </c>
      <c r="E100" s="91" t="s">
        <v>196</v>
      </c>
      <c r="F100" s="91"/>
      <c r="G100" s="117" t="s">
        <v>120</v>
      </c>
      <c r="H100" s="139">
        <v>1</v>
      </c>
      <c r="I100" s="133">
        <v>9.28</v>
      </c>
      <c r="J100" s="160">
        <v>9.28</v>
      </c>
    </row>
    <row r="101" s="110" customFormat="1" ht="24" customHeight="1" spans="1:10">
      <c r="A101" s="140" t="s">
        <v>78</v>
      </c>
      <c r="B101" s="141" t="s">
        <v>197</v>
      </c>
      <c r="C101" s="142" t="s">
        <v>157</v>
      </c>
      <c r="D101" s="142" t="s">
        <v>198</v>
      </c>
      <c r="E101" s="142" t="s">
        <v>199</v>
      </c>
      <c r="F101" s="142"/>
      <c r="G101" s="143" t="s">
        <v>77</v>
      </c>
      <c r="H101" s="144">
        <v>0.1</v>
      </c>
      <c r="I101" s="161">
        <v>3.78</v>
      </c>
      <c r="J101" s="162">
        <v>0.37</v>
      </c>
    </row>
    <row r="102" s="110" customFormat="1" ht="24" customHeight="1" spans="1:10">
      <c r="A102" s="140" t="s">
        <v>78</v>
      </c>
      <c r="B102" s="141" t="s">
        <v>200</v>
      </c>
      <c r="C102" s="142" t="s">
        <v>157</v>
      </c>
      <c r="D102" s="142" t="s">
        <v>201</v>
      </c>
      <c r="E102" s="142" t="s">
        <v>199</v>
      </c>
      <c r="F102" s="142"/>
      <c r="G102" s="143" t="s">
        <v>77</v>
      </c>
      <c r="H102" s="144">
        <v>0.1</v>
      </c>
      <c r="I102" s="161">
        <v>3.61</v>
      </c>
      <c r="J102" s="162">
        <v>0.36</v>
      </c>
    </row>
    <row r="103" s="110" customFormat="1" ht="24" customHeight="1" spans="1:10">
      <c r="A103" s="145" t="s">
        <v>86</v>
      </c>
      <c r="B103" s="146" t="s">
        <v>202</v>
      </c>
      <c r="C103" s="147" t="s">
        <v>157</v>
      </c>
      <c r="D103" s="147" t="s">
        <v>203</v>
      </c>
      <c r="E103" s="147" t="s">
        <v>119</v>
      </c>
      <c r="F103" s="147"/>
      <c r="G103" s="148" t="s">
        <v>204</v>
      </c>
      <c r="H103" s="149">
        <v>1.02</v>
      </c>
      <c r="I103" s="163">
        <v>4.95</v>
      </c>
      <c r="J103" s="164">
        <v>5.04</v>
      </c>
    </row>
    <row r="104" s="110" customFormat="1" ht="24" customHeight="1" spans="1:10">
      <c r="A104" s="145" t="s">
        <v>86</v>
      </c>
      <c r="B104" s="146" t="s">
        <v>205</v>
      </c>
      <c r="C104" s="147" t="s">
        <v>80</v>
      </c>
      <c r="D104" s="147" t="s">
        <v>206</v>
      </c>
      <c r="E104" s="147" t="s">
        <v>183</v>
      </c>
      <c r="F104" s="147"/>
      <c r="G104" s="148" t="s">
        <v>83</v>
      </c>
      <c r="H104" s="149">
        <v>0.1</v>
      </c>
      <c r="I104" s="163">
        <v>20.47</v>
      </c>
      <c r="J104" s="164">
        <v>2.04</v>
      </c>
    </row>
    <row r="105" s="110" customFormat="1" ht="24" customHeight="1" spans="1:10">
      <c r="A105" s="145" t="s">
        <v>86</v>
      </c>
      <c r="B105" s="146" t="s">
        <v>207</v>
      </c>
      <c r="C105" s="147" t="s">
        <v>80</v>
      </c>
      <c r="D105" s="147" t="s">
        <v>208</v>
      </c>
      <c r="E105" s="147" t="s">
        <v>183</v>
      </c>
      <c r="F105" s="147"/>
      <c r="G105" s="148" t="s">
        <v>83</v>
      </c>
      <c r="H105" s="149">
        <v>0.1</v>
      </c>
      <c r="I105" s="163">
        <v>14.74</v>
      </c>
      <c r="J105" s="164">
        <v>1.47</v>
      </c>
    </row>
    <row r="106" s="110" customFormat="1" spans="1:10">
      <c r="A106" s="150"/>
      <c r="B106" s="151"/>
      <c r="C106" s="151"/>
      <c r="D106" s="151"/>
      <c r="E106" s="151" t="s">
        <v>98</v>
      </c>
      <c r="F106" s="152">
        <v>3.51</v>
      </c>
      <c r="G106" s="151" t="s">
        <v>99</v>
      </c>
      <c r="H106" s="152">
        <v>0</v>
      </c>
      <c r="I106" s="151" t="s">
        <v>100</v>
      </c>
      <c r="J106" s="165">
        <v>3.51</v>
      </c>
    </row>
    <row r="107" s="110" customFormat="1" spans="1:10">
      <c r="A107" s="150"/>
      <c r="B107" s="151"/>
      <c r="C107" s="151"/>
      <c r="D107" s="151"/>
      <c r="E107" s="151" t="s">
        <v>101</v>
      </c>
      <c r="F107" s="152">
        <v>1.92</v>
      </c>
      <c r="G107" s="151"/>
      <c r="H107" s="151" t="s">
        <v>102</v>
      </c>
      <c r="I107" s="151"/>
      <c r="J107" s="165">
        <v>11.2</v>
      </c>
    </row>
    <row r="108" s="110" customFormat="1" ht="30" customHeight="1" spans="1:10">
      <c r="A108" s="153"/>
      <c r="B108" s="108"/>
      <c r="C108" s="108"/>
      <c r="D108" s="108"/>
      <c r="E108" s="108"/>
      <c r="F108" s="108"/>
      <c r="G108" s="108" t="s">
        <v>103</v>
      </c>
      <c r="H108" s="154">
        <v>797</v>
      </c>
      <c r="I108" s="108" t="s">
        <v>104</v>
      </c>
      <c r="J108" s="166">
        <f>+H108*J107</f>
        <v>8926.4</v>
      </c>
    </row>
    <row r="109" s="110" customFormat="1" ht="1" customHeight="1" spans="1:10">
      <c r="A109" s="155"/>
      <c r="B109" s="156"/>
      <c r="C109" s="156"/>
      <c r="D109" s="156"/>
      <c r="E109" s="156"/>
      <c r="F109" s="156"/>
      <c r="G109" s="156"/>
      <c r="H109" s="156"/>
      <c r="I109" s="156"/>
      <c r="J109" s="167"/>
    </row>
    <row r="110" s="110" customFormat="1" ht="18" customHeight="1" spans="1:10">
      <c r="A110" s="86">
        <v>12</v>
      </c>
      <c r="B110" s="115" t="s">
        <v>66</v>
      </c>
      <c r="C110" s="87" t="s">
        <v>67</v>
      </c>
      <c r="D110" s="87" t="s">
        <v>58</v>
      </c>
      <c r="E110" s="87" t="s">
        <v>68</v>
      </c>
      <c r="F110" s="87"/>
      <c r="G110" s="88" t="s">
        <v>69</v>
      </c>
      <c r="H110" s="115" t="s">
        <v>70</v>
      </c>
      <c r="I110" s="115" t="s">
        <v>71</v>
      </c>
      <c r="J110" s="132" t="s">
        <v>59</v>
      </c>
    </row>
    <row r="111" s="110" customFormat="1" ht="26" customHeight="1" spans="1:10">
      <c r="A111" s="118" t="s">
        <v>86</v>
      </c>
      <c r="B111" s="119" t="s">
        <v>209</v>
      </c>
      <c r="C111" s="120" t="s">
        <v>157</v>
      </c>
      <c r="D111" s="120" t="s">
        <v>210</v>
      </c>
      <c r="E111" s="120" t="s">
        <v>119</v>
      </c>
      <c r="F111" s="120"/>
      <c r="G111" s="121" t="s">
        <v>187</v>
      </c>
      <c r="H111" s="157">
        <v>1</v>
      </c>
      <c r="I111" s="168">
        <v>0.95</v>
      </c>
      <c r="J111" s="169">
        <v>0.95</v>
      </c>
    </row>
    <row r="112" s="110" customFormat="1" spans="1:10">
      <c r="A112" s="150"/>
      <c r="B112" s="151"/>
      <c r="C112" s="151"/>
      <c r="D112" s="151"/>
      <c r="E112" s="151" t="s">
        <v>98</v>
      </c>
      <c r="F112" s="152">
        <v>0</v>
      </c>
      <c r="G112" s="151" t="s">
        <v>99</v>
      </c>
      <c r="H112" s="152">
        <v>0</v>
      </c>
      <c r="I112" s="151" t="s">
        <v>100</v>
      </c>
      <c r="J112" s="165">
        <v>0</v>
      </c>
    </row>
    <row r="113" s="110" customFormat="1" spans="1:10">
      <c r="A113" s="150"/>
      <c r="B113" s="151"/>
      <c r="C113" s="151"/>
      <c r="D113" s="151"/>
      <c r="E113" s="151" t="s">
        <v>101</v>
      </c>
      <c r="F113" s="152">
        <v>0.19</v>
      </c>
      <c r="G113" s="151"/>
      <c r="H113" s="151" t="s">
        <v>102</v>
      </c>
      <c r="I113" s="151"/>
      <c r="J113" s="165">
        <v>1.14</v>
      </c>
    </row>
    <row r="114" s="110" customFormat="1" ht="30" customHeight="1" spans="1:10">
      <c r="A114" s="153"/>
      <c r="B114" s="108"/>
      <c r="C114" s="108"/>
      <c r="D114" s="108"/>
      <c r="E114" s="108"/>
      <c r="F114" s="108"/>
      <c r="G114" s="108" t="s">
        <v>103</v>
      </c>
      <c r="H114" s="154">
        <v>108</v>
      </c>
      <c r="I114" s="108" t="s">
        <v>104</v>
      </c>
      <c r="J114" s="166">
        <f>+H114*J113</f>
        <v>123.12</v>
      </c>
    </row>
    <row r="115" s="110" customFormat="1" ht="1" customHeight="1" spans="1:10">
      <c r="A115" s="155"/>
      <c r="B115" s="156"/>
      <c r="C115" s="156"/>
      <c r="D115" s="156"/>
      <c r="E115" s="156"/>
      <c r="F115" s="156"/>
      <c r="G115" s="156"/>
      <c r="H115" s="156"/>
      <c r="I115" s="156"/>
      <c r="J115" s="167"/>
    </row>
    <row r="116" s="110" customFormat="1" ht="18" customHeight="1" spans="1:10">
      <c r="A116" s="86">
        <v>13</v>
      </c>
      <c r="B116" s="115" t="s">
        <v>66</v>
      </c>
      <c r="C116" s="87" t="s">
        <v>67</v>
      </c>
      <c r="D116" s="87" t="s">
        <v>58</v>
      </c>
      <c r="E116" s="87" t="s">
        <v>68</v>
      </c>
      <c r="F116" s="87"/>
      <c r="G116" s="88" t="s">
        <v>69</v>
      </c>
      <c r="H116" s="115" t="s">
        <v>70</v>
      </c>
      <c r="I116" s="115" t="s">
        <v>71</v>
      </c>
      <c r="J116" s="132" t="s">
        <v>59</v>
      </c>
    </row>
    <row r="117" s="110" customFormat="1" ht="65" customHeight="1" spans="1:10">
      <c r="A117" s="90" t="s">
        <v>72</v>
      </c>
      <c r="B117" s="116" t="s">
        <v>211</v>
      </c>
      <c r="C117" s="91" t="s">
        <v>80</v>
      </c>
      <c r="D117" s="91" t="s">
        <v>212</v>
      </c>
      <c r="E117" s="91" t="s">
        <v>213</v>
      </c>
      <c r="F117" s="91"/>
      <c r="G117" s="117" t="s">
        <v>214</v>
      </c>
      <c r="H117" s="139">
        <v>1</v>
      </c>
      <c r="I117" s="133">
        <v>13.53</v>
      </c>
      <c r="J117" s="160">
        <v>13.53</v>
      </c>
    </row>
    <row r="118" s="110" customFormat="1" ht="39" customHeight="1" spans="1:10">
      <c r="A118" s="140" t="s">
        <v>78</v>
      </c>
      <c r="B118" s="141" t="s">
        <v>215</v>
      </c>
      <c r="C118" s="142" t="s">
        <v>80</v>
      </c>
      <c r="D118" s="142" t="s">
        <v>216</v>
      </c>
      <c r="E118" s="142" t="s">
        <v>137</v>
      </c>
      <c r="F118" s="142"/>
      <c r="G118" s="143" t="s">
        <v>138</v>
      </c>
      <c r="H118" s="144">
        <v>0.0402</v>
      </c>
      <c r="I118" s="161">
        <v>205.02</v>
      </c>
      <c r="J118" s="162">
        <v>8.24</v>
      </c>
    </row>
    <row r="119" s="110" customFormat="1" ht="39" customHeight="1" spans="1:10">
      <c r="A119" s="140" t="s">
        <v>78</v>
      </c>
      <c r="B119" s="141" t="s">
        <v>217</v>
      </c>
      <c r="C119" s="142" t="s">
        <v>80</v>
      </c>
      <c r="D119" s="142" t="s">
        <v>218</v>
      </c>
      <c r="E119" s="142" t="s">
        <v>137</v>
      </c>
      <c r="F119" s="142"/>
      <c r="G119" s="143" t="s">
        <v>167</v>
      </c>
      <c r="H119" s="144">
        <v>0.0437</v>
      </c>
      <c r="I119" s="161">
        <v>82.2</v>
      </c>
      <c r="J119" s="162">
        <v>3.59</v>
      </c>
    </row>
    <row r="120" s="110" customFormat="1" ht="24" customHeight="1" spans="1:10">
      <c r="A120" s="140" t="s">
        <v>78</v>
      </c>
      <c r="B120" s="141" t="s">
        <v>115</v>
      </c>
      <c r="C120" s="142" t="s">
        <v>80</v>
      </c>
      <c r="D120" s="142" t="s">
        <v>116</v>
      </c>
      <c r="E120" s="142" t="s">
        <v>82</v>
      </c>
      <c r="F120" s="142"/>
      <c r="G120" s="143" t="s">
        <v>83</v>
      </c>
      <c r="H120" s="144">
        <v>0.084</v>
      </c>
      <c r="I120" s="161">
        <v>20.32</v>
      </c>
      <c r="J120" s="162">
        <v>1.7</v>
      </c>
    </row>
    <row r="121" s="110" customFormat="1" spans="1:10">
      <c r="A121" s="150"/>
      <c r="B121" s="151"/>
      <c r="C121" s="151"/>
      <c r="D121" s="151"/>
      <c r="E121" s="151" t="s">
        <v>98</v>
      </c>
      <c r="F121" s="152">
        <v>2.93</v>
      </c>
      <c r="G121" s="151" t="s">
        <v>99</v>
      </c>
      <c r="H121" s="152">
        <v>0</v>
      </c>
      <c r="I121" s="151" t="s">
        <v>100</v>
      </c>
      <c r="J121" s="165">
        <v>2.93</v>
      </c>
    </row>
    <row r="122" s="110" customFormat="1" spans="1:10">
      <c r="A122" s="150"/>
      <c r="B122" s="151"/>
      <c r="C122" s="151"/>
      <c r="D122" s="151"/>
      <c r="E122" s="151" t="s">
        <v>101</v>
      </c>
      <c r="F122" s="152">
        <v>2.8</v>
      </c>
      <c r="G122" s="151"/>
      <c r="H122" s="151" t="s">
        <v>102</v>
      </c>
      <c r="I122" s="151"/>
      <c r="J122" s="165">
        <v>16.33</v>
      </c>
    </row>
    <row r="123" s="110" customFormat="1" ht="30" customHeight="1" spans="1:10">
      <c r="A123" s="153"/>
      <c r="B123" s="108"/>
      <c r="C123" s="108"/>
      <c r="D123" s="108"/>
      <c r="E123" s="108"/>
      <c r="F123" s="108"/>
      <c r="G123" s="108" t="s">
        <v>103</v>
      </c>
      <c r="H123" s="154">
        <v>400</v>
      </c>
      <c r="I123" s="108" t="s">
        <v>104</v>
      </c>
      <c r="J123" s="166">
        <f>+H123*J122</f>
        <v>6532</v>
      </c>
    </row>
    <row r="124" s="110" customFormat="1" ht="1" customHeight="1" spans="1:10">
      <c r="A124" s="155"/>
      <c r="B124" s="156"/>
      <c r="C124" s="156"/>
      <c r="D124" s="156"/>
      <c r="E124" s="156"/>
      <c r="F124" s="156"/>
      <c r="G124" s="156"/>
      <c r="H124" s="156"/>
      <c r="I124" s="156"/>
      <c r="J124" s="167"/>
    </row>
    <row r="125" s="110" customFormat="1" ht="18" customHeight="1" spans="1:10">
      <c r="A125" s="86">
        <v>14</v>
      </c>
      <c r="B125" s="115" t="s">
        <v>66</v>
      </c>
      <c r="C125" s="87" t="s">
        <v>67</v>
      </c>
      <c r="D125" s="87" t="s">
        <v>58</v>
      </c>
      <c r="E125" s="87" t="s">
        <v>68</v>
      </c>
      <c r="F125" s="87"/>
      <c r="G125" s="88" t="s">
        <v>69</v>
      </c>
      <c r="H125" s="115" t="s">
        <v>70</v>
      </c>
      <c r="I125" s="115" t="s">
        <v>71</v>
      </c>
      <c r="J125" s="132" t="s">
        <v>59</v>
      </c>
    </row>
    <row r="126" s="110" customFormat="1" ht="39" customHeight="1" spans="1:10">
      <c r="A126" s="90" t="s">
        <v>72</v>
      </c>
      <c r="B126" s="116" t="s">
        <v>219</v>
      </c>
      <c r="C126" s="91" t="s">
        <v>80</v>
      </c>
      <c r="D126" s="91" t="s">
        <v>220</v>
      </c>
      <c r="E126" s="91" t="s">
        <v>172</v>
      </c>
      <c r="F126" s="91"/>
      <c r="G126" s="117" t="s">
        <v>120</v>
      </c>
      <c r="H126" s="139">
        <v>1</v>
      </c>
      <c r="I126" s="133">
        <f>J126</f>
        <v>11.267</v>
      </c>
      <c r="J126" s="160">
        <f>SUM(J127:J129)</f>
        <v>11.267</v>
      </c>
    </row>
    <row r="127" s="110" customFormat="1" ht="26" customHeight="1" spans="1:10">
      <c r="A127" s="140" t="s">
        <v>78</v>
      </c>
      <c r="B127" s="141" t="s">
        <v>173</v>
      </c>
      <c r="C127" s="142" t="s">
        <v>80</v>
      </c>
      <c r="D127" s="142" t="s">
        <v>174</v>
      </c>
      <c r="E127" s="142" t="s">
        <v>82</v>
      </c>
      <c r="F127" s="142"/>
      <c r="G127" s="143" t="s">
        <v>83</v>
      </c>
      <c r="H127" s="144">
        <v>0.0945</v>
      </c>
      <c r="I127" s="161">
        <v>21.96</v>
      </c>
      <c r="J127" s="162">
        <v>2.07</v>
      </c>
    </row>
    <row r="128" s="110" customFormat="1" ht="24" customHeight="1" spans="1:10">
      <c r="A128" s="140" t="s">
        <v>78</v>
      </c>
      <c r="B128" s="141" t="s">
        <v>175</v>
      </c>
      <c r="C128" s="142" t="s">
        <v>80</v>
      </c>
      <c r="D128" s="142" t="s">
        <v>176</v>
      </c>
      <c r="E128" s="142" t="s">
        <v>82</v>
      </c>
      <c r="F128" s="142"/>
      <c r="G128" s="143" t="s">
        <v>83</v>
      </c>
      <c r="H128" s="144">
        <v>0.0945</v>
      </c>
      <c r="I128" s="161">
        <v>26.68</v>
      </c>
      <c r="J128" s="162">
        <v>2.52</v>
      </c>
    </row>
    <row r="129" s="110" customFormat="1" ht="39" customHeight="1" spans="1:10">
      <c r="A129" s="145" t="s">
        <v>86</v>
      </c>
      <c r="B129" s="146" t="s">
        <v>221</v>
      </c>
      <c r="C129" s="147" t="s">
        <v>80</v>
      </c>
      <c r="D129" s="147" t="s">
        <v>222</v>
      </c>
      <c r="E129" s="147" t="s">
        <v>119</v>
      </c>
      <c r="F129" s="147"/>
      <c r="G129" s="148" t="s">
        <v>120</v>
      </c>
      <c r="H129" s="149">
        <v>1.1</v>
      </c>
      <c r="I129" s="163">
        <v>6.07</v>
      </c>
      <c r="J129" s="164">
        <f>+I129*H129</f>
        <v>6.677</v>
      </c>
    </row>
    <row r="130" s="110" customFormat="1" spans="1:10">
      <c r="A130" s="150"/>
      <c r="B130" s="151"/>
      <c r="C130" s="151"/>
      <c r="D130" s="151"/>
      <c r="E130" s="151" t="s">
        <v>98</v>
      </c>
      <c r="F130" s="152">
        <v>3.58</v>
      </c>
      <c r="G130" s="151" t="s">
        <v>99</v>
      </c>
      <c r="H130" s="152">
        <v>0</v>
      </c>
      <c r="I130" s="151" t="s">
        <v>100</v>
      </c>
      <c r="J130" s="165">
        <v>3.58</v>
      </c>
    </row>
    <row r="131" s="110" customFormat="1" spans="1:10">
      <c r="A131" s="150"/>
      <c r="B131" s="151"/>
      <c r="C131" s="151"/>
      <c r="D131" s="151"/>
      <c r="E131" s="151" t="s">
        <v>101</v>
      </c>
      <c r="F131" s="152">
        <f>+J126*0.207</f>
        <v>2.332269</v>
      </c>
      <c r="G131" s="151"/>
      <c r="H131" s="151" t="s">
        <v>102</v>
      </c>
      <c r="I131" s="151"/>
      <c r="J131" s="165">
        <f>+J126+F131</f>
        <v>13.599269</v>
      </c>
    </row>
    <row r="132" s="110" customFormat="1" ht="30" customHeight="1" spans="1:10">
      <c r="A132" s="153"/>
      <c r="B132" s="108"/>
      <c r="C132" s="108"/>
      <c r="D132" s="108"/>
      <c r="E132" s="108"/>
      <c r="F132" s="108"/>
      <c r="G132" s="108" t="s">
        <v>103</v>
      </c>
      <c r="H132" s="154">
        <v>1900</v>
      </c>
      <c r="I132" s="108" t="s">
        <v>104</v>
      </c>
      <c r="J132" s="166">
        <f>+H132*J131</f>
        <v>25838.6111</v>
      </c>
    </row>
    <row r="133" s="110" customFormat="1" ht="1" customHeight="1" spans="1:10">
      <c r="A133" s="155"/>
      <c r="B133" s="156"/>
      <c r="C133" s="156"/>
      <c r="D133" s="156"/>
      <c r="E133" s="156"/>
      <c r="F133" s="156"/>
      <c r="G133" s="156"/>
      <c r="H133" s="156"/>
      <c r="I133" s="156"/>
      <c r="J133" s="167"/>
    </row>
    <row r="134" s="110" customFormat="1" ht="18" customHeight="1" spans="1:10">
      <c r="A134" s="86">
        <v>15</v>
      </c>
      <c r="B134" s="115" t="s">
        <v>66</v>
      </c>
      <c r="C134" s="87" t="s">
        <v>67</v>
      </c>
      <c r="D134" s="87" t="s">
        <v>58</v>
      </c>
      <c r="E134" s="87" t="s">
        <v>68</v>
      </c>
      <c r="F134" s="87"/>
      <c r="G134" s="88" t="s">
        <v>69</v>
      </c>
      <c r="H134" s="115" t="s">
        <v>70</v>
      </c>
      <c r="I134" s="115" t="s">
        <v>71</v>
      </c>
      <c r="J134" s="132" t="s">
        <v>59</v>
      </c>
    </row>
    <row r="135" s="110" customFormat="1" ht="26" customHeight="1" spans="1:10">
      <c r="A135" s="90" t="s">
        <v>72</v>
      </c>
      <c r="B135" s="116" t="s">
        <v>223</v>
      </c>
      <c r="C135" s="91" t="s">
        <v>224</v>
      </c>
      <c r="D135" s="91" t="s">
        <v>225</v>
      </c>
      <c r="E135" s="91" t="s">
        <v>226</v>
      </c>
      <c r="F135" s="91"/>
      <c r="G135" s="117" t="s">
        <v>134</v>
      </c>
      <c r="H135" s="139">
        <v>1</v>
      </c>
      <c r="I135" s="133">
        <f>J135</f>
        <v>165.924</v>
      </c>
      <c r="J135" s="160">
        <f>SUM(J136:J138)</f>
        <v>165.924</v>
      </c>
    </row>
    <row r="136" s="110" customFormat="1" ht="26" customHeight="1" spans="1:10">
      <c r="A136" s="145" t="s">
        <v>86</v>
      </c>
      <c r="B136" s="146" t="s">
        <v>227</v>
      </c>
      <c r="C136" s="147" t="s">
        <v>224</v>
      </c>
      <c r="D136" s="147" t="s">
        <v>228</v>
      </c>
      <c r="E136" s="147" t="s">
        <v>119</v>
      </c>
      <c r="F136" s="147"/>
      <c r="G136" s="148" t="s">
        <v>180</v>
      </c>
      <c r="H136" s="149">
        <v>1</v>
      </c>
      <c r="I136" s="163">
        <v>113.01</v>
      </c>
      <c r="J136" s="164">
        <f>+I136*H136</f>
        <v>113.01</v>
      </c>
    </row>
    <row r="137" s="110" customFormat="1" ht="24" customHeight="1" spans="1:10">
      <c r="A137" s="145" t="s">
        <v>86</v>
      </c>
      <c r="B137" s="146" t="s">
        <v>229</v>
      </c>
      <c r="C137" s="147" t="s">
        <v>224</v>
      </c>
      <c r="D137" s="147" t="s">
        <v>230</v>
      </c>
      <c r="E137" s="147" t="s">
        <v>183</v>
      </c>
      <c r="F137" s="147"/>
      <c r="G137" s="148" t="s">
        <v>83</v>
      </c>
      <c r="H137" s="149">
        <v>0.6</v>
      </c>
      <c r="I137" s="163">
        <v>23.87</v>
      </c>
      <c r="J137" s="164">
        <f>+I137*H137</f>
        <v>14.322</v>
      </c>
    </row>
    <row r="138" s="110" customFormat="1" ht="24" customHeight="1" spans="1:10">
      <c r="A138" s="145" t="s">
        <v>86</v>
      </c>
      <c r="B138" s="146" t="s">
        <v>231</v>
      </c>
      <c r="C138" s="147" t="s">
        <v>224</v>
      </c>
      <c r="D138" s="147" t="s">
        <v>232</v>
      </c>
      <c r="E138" s="147" t="s">
        <v>183</v>
      </c>
      <c r="F138" s="147"/>
      <c r="G138" s="148" t="s">
        <v>83</v>
      </c>
      <c r="H138" s="149">
        <v>1.2</v>
      </c>
      <c r="I138" s="163">
        <v>32.16</v>
      </c>
      <c r="J138" s="164">
        <f>+I138*H138</f>
        <v>38.592</v>
      </c>
    </row>
    <row r="139" s="110" customFormat="1" spans="1:10">
      <c r="A139" s="150"/>
      <c r="B139" s="151"/>
      <c r="C139" s="151"/>
      <c r="D139" s="151"/>
      <c r="E139" s="151" t="s">
        <v>98</v>
      </c>
      <c r="F139" s="152">
        <v>52.69</v>
      </c>
      <c r="G139" s="151" t="s">
        <v>99</v>
      </c>
      <c r="H139" s="152">
        <v>0</v>
      </c>
      <c r="I139" s="151" t="s">
        <v>100</v>
      </c>
      <c r="J139" s="165">
        <v>52.69</v>
      </c>
    </row>
    <row r="140" s="110" customFormat="1" spans="1:10">
      <c r="A140" s="150"/>
      <c r="B140" s="151"/>
      <c r="C140" s="151"/>
      <c r="D140" s="151"/>
      <c r="E140" s="151" t="s">
        <v>101</v>
      </c>
      <c r="F140" s="152">
        <f>+J135*0.207</f>
        <v>34.346268</v>
      </c>
      <c r="G140" s="151"/>
      <c r="H140" s="151" t="s">
        <v>102</v>
      </c>
      <c r="I140" s="151"/>
      <c r="J140" s="165">
        <f>+F140+J135</f>
        <v>200.270268</v>
      </c>
    </row>
    <row r="141" s="110" customFormat="1" ht="30" customHeight="1" spans="1:10">
      <c r="A141" s="153"/>
      <c r="B141" s="108"/>
      <c r="C141" s="108"/>
      <c r="D141" s="108"/>
      <c r="E141" s="108"/>
      <c r="F141" s="108"/>
      <c r="G141" s="108" t="s">
        <v>103</v>
      </c>
      <c r="H141" s="154">
        <v>36</v>
      </c>
      <c r="I141" s="108" t="s">
        <v>104</v>
      </c>
      <c r="J141" s="166">
        <f>+H141*J140</f>
        <v>7209.729648</v>
      </c>
    </row>
    <row r="142" s="110" customFormat="1" ht="1" customHeight="1" spans="1:10">
      <c r="A142" s="155"/>
      <c r="B142" s="156"/>
      <c r="C142" s="156"/>
      <c r="D142" s="156"/>
      <c r="E142" s="156"/>
      <c r="F142" s="156"/>
      <c r="G142" s="156"/>
      <c r="H142" s="156"/>
      <c r="I142" s="156"/>
      <c r="J142" s="167"/>
    </row>
    <row r="143" s="110" customFormat="1" ht="18" customHeight="1" spans="1:10">
      <c r="A143" s="86">
        <v>16</v>
      </c>
      <c r="B143" s="115" t="s">
        <v>66</v>
      </c>
      <c r="C143" s="87" t="s">
        <v>67</v>
      </c>
      <c r="D143" s="87" t="s">
        <v>58</v>
      </c>
      <c r="E143" s="87" t="s">
        <v>68</v>
      </c>
      <c r="F143" s="87"/>
      <c r="G143" s="88" t="s">
        <v>69</v>
      </c>
      <c r="H143" s="115" t="s">
        <v>70</v>
      </c>
      <c r="I143" s="115" t="s">
        <v>71</v>
      </c>
      <c r="J143" s="132" t="s">
        <v>59</v>
      </c>
    </row>
    <row r="144" s="110" customFormat="1" ht="26" customHeight="1" spans="1:10">
      <c r="A144" s="90" t="s">
        <v>72</v>
      </c>
      <c r="B144" s="116" t="s">
        <v>233</v>
      </c>
      <c r="C144" s="91" t="s">
        <v>234</v>
      </c>
      <c r="D144" s="91" t="s">
        <v>235</v>
      </c>
      <c r="E144" s="91" t="s">
        <v>236</v>
      </c>
      <c r="F144" s="91"/>
      <c r="G144" s="117" t="s">
        <v>204</v>
      </c>
      <c r="H144" s="139">
        <v>1</v>
      </c>
      <c r="I144" s="133">
        <v>4.96</v>
      </c>
      <c r="J144" s="160">
        <v>4.96</v>
      </c>
    </row>
    <row r="145" s="110" customFormat="1" ht="15" customHeight="1" spans="1:10">
      <c r="A145" s="86" t="s">
        <v>237</v>
      </c>
      <c r="B145" s="115" t="s">
        <v>66</v>
      </c>
      <c r="C145" s="87" t="s">
        <v>67</v>
      </c>
      <c r="D145" s="87" t="s">
        <v>238</v>
      </c>
      <c r="E145" s="88" t="s">
        <v>239</v>
      </c>
      <c r="F145" s="115"/>
      <c r="G145" s="88" t="s">
        <v>240</v>
      </c>
      <c r="H145" s="115"/>
      <c r="I145" s="115" t="s">
        <v>241</v>
      </c>
      <c r="J145" s="132" t="s">
        <v>242</v>
      </c>
    </row>
    <row r="146" s="110" customFormat="1" ht="15" customHeight="1" spans="1:10">
      <c r="A146" s="170"/>
      <c r="B146" s="115"/>
      <c r="C146" s="115"/>
      <c r="D146" s="115"/>
      <c r="E146" s="115" t="s">
        <v>243</v>
      </c>
      <c r="F146" s="115" t="s">
        <v>244</v>
      </c>
      <c r="G146" s="115" t="s">
        <v>243</v>
      </c>
      <c r="H146" s="115" t="s">
        <v>244</v>
      </c>
      <c r="I146" s="115"/>
      <c r="J146" s="132"/>
    </row>
    <row r="147" s="110" customFormat="1" ht="20" customHeight="1" spans="1:10">
      <c r="A147" s="153"/>
      <c r="B147" s="108"/>
      <c r="C147" s="108"/>
      <c r="D147" s="108"/>
      <c r="E147" s="108"/>
      <c r="F147" s="108" t="s">
        <v>245</v>
      </c>
      <c r="G147" s="108"/>
      <c r="H147" s="108"/>
      <c r="I147" s="108"/>
      <c r="J147" s="166">
        <v>0</v>
      </c>
    </row>
    <row r="148" s="110" customFormat="1" ht="20" customHeight="1" spans="1:10">
      <c r="A148" s="86" t="s">
        <v>246</v>
      </c>
      <c r="B148" s="115" t="s">
        <v>66</v>
      </c>
      <c r="C148" s="87" t="s">
        <v>67</v>
      </c>
      <c r="D148" s="87" t="s">
        <v>183</v>
      </c>
      <c r="E148" s="115"/>
      <c r="F148" s="115"/>
      <c r="G148" s="115"/>
      <c r="H148" s="115"/>
      <c r="I148" s="115"/>
      <c r="J148" s="132" t="s">
        <v>242</v>
      </c>
    </row>
    <row r="149" s="110" customFormat="1" ht="20" customHeight="1" spans="1:10">
      <c r="A149" s="153"/>
      <c r="B149" s="108"/>
      <c r="C149" s="108"/>
      <c r="D149" s="108"/>
      <c r="E149" s="108"/>
      <c r="F149" s="108" t="s">
        <v>247</v>
      </c>
      <c r="G149" s="108"/>
      <c r="H149" s="108"/>
      <c r="I149" s="108"/>
      <c r="J149" s="166">
        <v>0</v>
      </c>
    </row>
    <row r="150" s="110" customFormat="1" ht="20" customHeight="1" spans="1:10">
      <c r="A150" s="153"/>
      <c r="B150" s="108"/>
      <c r="C150" s="108"/>
      <c r="D150" s="108"/>
      <c r="E150" s="108"/>
      <c r="F150" s="108" t="s">
        <v>248</v>
      </c>
      <c r="G150" s="108"/>
      <c r="H150" s="108"/>
      <c r="I150" s="108"/>
      <c r="J150" s="166">
        <v>0</v>
      </c>
    </row>
    <row r="151" s="110" customFormat="1" ht="20" customHeight="1" spans="1:10">
      <c r="A151" s="153"/>
      <c r="B151" s="108"/>
      <c r="C151" s="108"/>
      <c r="D151" s="108"/>
      <c r="E151" s="108"/>
      <c r="F151" s="108" t="s">
        <v>249</v>
      </c>
      <c r="G151" s="108"/>
      <c r="H151" s="108"/>
      <c r="I151" s="108"/>
      <c r="J151" s="166">
        <v>1</v>
      </c>
    </row>
    <row r="152" s="110" customFormat="1" ht="20" customHeight="1" spans="1:10">
      <c r="A152" s="153"/>
      <c r="B152" s="108"/>
      <c r="C152" s="108"/>
      <c r="D152" s="108"/>
      <c r="E152" s="108"/>
      <c r="F152" s="108" t="s">
        <v>250</v>
      </c>
      <c r="G152" s="108"/>
      <c r="H152" s="108"/>
      <c r="I152" s="108"/>
      <c r="J152" s="166">
        <v>0</v>
      </c>
    </row>
    <row r="153" s="110" customFormat="1" ht="30" customHeight="1" spans="1:10">
      <c r="A153" s="86" t="s">
        <v>251</v>
      </c>
      <c r="B153" s="115" t="s">
        <v>67</v>
      </c>
      <c r="C153" s="87" t="s">
        <v>66</v>
      </c>
      <c r="D153" s="87" t="s">
        <v>119</v>
      </c>
      <c r="E153" s="115"/>
      <c r="F153" s="115"/>
      <c r="G153" s="115" t="s">
        <v>252</v>
      </c>
      <c r="H153" s="115" t="s">
        <v>253</v>
      </c>
      <c r="I153" s="115" t="s">
        <v>254</v>
      </c>
      <c r="J153" s="132" t="s">
        <v>242</v>
      </c>
    </row>
    <row r="154" s="110" customFormat="1" ht="26" customHeight="1" spans="1:10">
      <c r="A154" s="145" t="s">
        <v>86</v>
      </c>
      <c r="B154" s="146" t="s">
        <v>234</v>
      </c>
      <c r="C154" s="147" t="s">
        <v>255</v>
      </c>
      <c r="D154" s="147" t="s">
        <v>256</v>
      </c>
      <c r="E154" s="147"/>
      <c r="F154" s="147" t="s">
        <v>257</v>
      </c>
      <c r="G154" s="148" t="s">
        <v>204</v>
      </c>
      <c r="H154" s="163">
        <v>1.04</v>
      </c>
      <c r="I154" s="149">
        <v>1</v>
      </c>
      <c r="J154" s="164">
        <v>1.04</v>
      </c>
    </row>
    <row r="155" s="110" customFormat="1" ht="20" customHeight="1" spans="1:10">
      <c r="A155" s="153"/>
      <c r="B155" s="108"/>
      <c r="C155" s="108"/>
      <c r="D155" s="108"/>
      <c r="E155" s="108"/>
      <c r="F155" s="108" t="s">
        <v>258</v>
      </c>
      <c r="G155" s="108"/>
      <c r="H155" s="108"/>
      <c r="I155" s="108"/>
      <c r="J155" s="166">
        <v>1.04</v>
      </c>
    </row>
    <row r="156" s="110" customFormat="1" ht="30" customHeight="1" spans="1:10">
      <c r="A156" s="86" t="s">
        <v>259</v>
      </c>
      <c r="B156" s="115" t="s">
        <v>67</v>
      </c>
      <c r="C156" s="87" t="s">
        <v>66</v>
      </c>
      <c r="D156" s="87" t="s">
        <v>260</v>
      </c>
      <c r="E156" s="115"/>
      <c r="F156" s="115"/>
      <c r="G156" s="115" t="s">
        <v>252</v>
      </c>
      <c r="H156" s="115" t="s">
        <v>253</v>
      </c>
      <c r="I156" s="115" t="s">
        <v>254</v>
      </c>
      <c r="J156" s="132" t="s">
        <v>242</v>
      </c>
    </row>
    <row r="157" s="110" customFormat="1" ht="24" customHeight="1" spans="1:10">
      <c r="A157" s="140" t="s">
        <v>261</v>
      </c>
      <c r="B157" s="141" t="s">
        <v>234</v>
      </c>
      <c r="C157" s="142" t="s">
        <v>262</v>
      </c>
      <c r="D157" s="142" t="s">
        <v>263</v>
      </c>
      <c r="E157" s="142"/>
      <c r="F157" s="142" t="s">
        <v>257</v>
      </c>
      <c r="G157" s="143" t="s">
        <v>264</v>
      </c>
      <c r="H157" s="161">
        <v>27.45</v>
      </c>
      <c r="I157" s="144">
        <v>0.0833333</v>
      </c>
      <c r="J157" s="162">
        <v>2.28</v>
      </c>
    </row>
    <row r="158" s="110" customFormat="1" ht="24" customHeight="1" spans="1:10">
      <c r="A158" s="140" t="s">
        <v>261</v>
      </c>
      <c r="B158" s="141" t="s">
        <v>234</v>
      </c>
      <c r="C158" s="142" t="s">
        <v>265</v>
      </c>
      <c r="D158" s="142" t="s">
        <v>116</v>
      </c>
      <c r="E158" s="142"/>
      <c r="F158" s="142" t="s">
        <v>257</v>
      </c>
      <c r="G158" s="143" t="s">
        <v>264</v>
      </c>
      <c r="H158" s="161">
        <v>19.76</v>
      </c>
      <c r="I158" s="144">
        <v>0.0833333</v>
      </c>
      <c r="J158" s="162">
        <v>1.64</v>
      </c>
    </row>
    <row r="159" s="110" customFormat="1" ht="20" customHeight="1" spans="1:10">
      <c r="A159" s="153"/>
      <c r="B159" s="108"/>
      <c r="C159" s="108"/>
      <c r="D159" s="108"/>
      <c r="E159" s="108"/>
      <c r="F159" s="108" t="s">
        <v>266</v>
      </c>
      <c r="G159" s="108"/>
      <c r="H159" s="108"/>
      <c r="I159" s="108"/>
      <c r="J159" s="166">
        <v>3.92</v>
      </c>
    </row>
    <row r="160" s="110" customFormat="1" ht="30" customHeight="1" spans="1:10">
      <c r="A160" s="86" t="s">
        <v>83</v>
      </c>
      <c r="B160" s="115" t="s">
        <v>67</v>
      </c>
      <c r="C160" s="87" t="s">
        <v>66</v>
      </c>
      <c r="D160" s="87" t="s">
        <v>267</v>
      </c>
      <c r="E160" s="115" t="s">
        <v>268</v>
      </c>
      <c r="F160" s="115" t="s">
        <v>269</v>
      </c>
      <c r="G160" s="115" t="s">
        <v>252</v>
      </c>
      <c r="H160" s="115" t="s">
        <v>253</v>
      </c>
      <c r="I160" s="115" t="s">
        <v>254</v>
      </c>
      <c r="J160" s="132" t="s">
        <v>242</v>
      </c>
    </row>
    <row r="161" s="110" customFormat="1" ht="20" customHeight="1" spans="1:10">
      <c r="A161" s="153"/>
      <c r="B161" s="108"/>
      <c r="C161" s="108"/>
      <c r="D161" s="108"/>
      <c r="E161" s="108"/>
      <c r="F161" s="108" t="s">
        <v>270</v>
      </c>
      <c r="G161" s="108"/>
      <c r="H161" s="108"/>
      <c r="I161" s="108"/>
      <c r="J161" s="166">
        <v>3.92</v>
      </c>
    </row>
    <row r="162" s="110" customFormat="1" spans="1:10">
      <c r="A162" s="150"/>
      <c r="B162" s="151"/>
      <c r="C162" s="151"/>
      <c r="D162" s="151"/>
      <c r="E162" s="151" t="s">
        <v>98</v>
      </c>
      <c r="F162" s="152">
        <v>3.010525</v>
      </c>
      <c r="G162" s="151" t="s">
        <v>99</v>
      </c>
      <c r="H162" s="152">
        <v>0</v>
      </c>
      <c r="I162" s="151" t="s">
        <v>100</v>
      </c>
      <c r="J162" s="165">
        <v>3.0105250457895</v>
      </c>
    </row>
    <row r="163" s="110" customFormat="1" spans="1:10">
      <c r="A163" s="150"/>
      <c r="B163" s="151"/>
      <c r="C163" s="151"/>
      <c r="D163" s="151"/>
      <c r="E163" s="151" t="s">
        <v>101</v>
      </c>
      <c r="F163" s="152">
        <v>1.02</v>
      </c>
      <c r="G163" s="151"/>
      <c r="H163" s="151" t="s">
        <v>102</v>
      </c>
      <c r="I163" s="151"/>
      <c r="J163" s="165">
        <v>5.98</v>
      </c>
    </row>
    <row r="164" s="110" customFormat="1" ht="30" customHeight="1" spans="1:10">
      <c r="A164" s="153"/>
      <c r="B164" s="108"/>
      <c r="C164" s="108"/>
      <c r="D164" s="108"/>
      <c r="E164" s="108"/>
      <c r="F164" s="108"/>
      <c r="G164" s="108" t="s">
        <v>103</v>
      </c>
      <c r="H164" s="154">
        <v>1900</v>
      </c>
      <c r="I164" s="108" t="s">
        <v>104</v>
      </c>
      <c r="J164" s="166">
        <f>+H164*J163</f>
        <v>11362</v>
      </c>
    </row>
    <row r="165" s="110" customFormat="1" ht="1" customHeight="1" spans="1:10">
      <c r="A165" s="155"/>
      <c r="B165" s="156"/>
      <c r="C165" s="156"/>
      <c r="D165" s="156"/>
      <c r="E165" s="156"/>
      <c r="F165" s="156"/>
      <c r="G165" s="156"/>
      <c r="H165" s="156"/>
      <c r="I165" s="156"/>
      <c r="J165" s="167"/>
    </row>
    <row r="166" s="110" customFormat="1" ht="18" customHeight="1" spans="1:10">
      <c r="A166" s="86">
        <v>17</v>
      </c>
      <c r="B166" s="115" t="s">
        <v>66</v>
      </c>
      <c r="C166" s="87" t="s">
        <v>67</v>
      </c>
      <c r="D166" s="87" t="s">
        <v>58</v>
      </c>
      <c r="E166" s="87" t="s">
        <v>68</v>
      </c>
      <c r="F166" s="87"/>
      <c r="G166" s="88" t="s">
        <v>69</v>
      </c>
      <c r="H166" s="115" t="s">
        <v>70</v>
      </c>
      <c r="I166" s="115" t="s">
        <v>71</v>
      </c>
      <c r="J166" s="132" t="s">
        <v>59</v>
      </c>
    </row>
    <row r="167" s="110" customFormat="1" ht="24" customHeight="1" spans="1:10">
      <c r="A167" s="118" t="s">
        <v>86</v>
      </c>
      <c r="B167" s="119" t="s">
        <v>271</v>
      </c>
      <c r="C167" s="120" t="s">
        <v>74</v>
      </c>
      <c r="D167" s="120" t="s">
        <v>272</v>
      </c>
      <c r="E167" s="120" t="s">
        <v>95</v>
      </c>
      <c r="F167" s="120"/>
      <c r="G167" s="121" t="s">
        <v>120</v>
      </c>
      <c r="H167" s="157">
        <v>1</v>
      </c>
      <c r="I167" s="168">
        <v>6.1</v>
      </c>
      <c r="J167" s="169">
        <v>6.1</v>
      </c>
    </row>
    <row r="168" s="110" customFormat="1" spans="1:10">
      <c r="A168" s="150"/>
      <c r="B168" s="151"/>
      <c r="C168" s="151"/>
      <c r="D168" s="151"/>
      <c r="E168" s="151" t="s">
        <v>98</v>
      </c>
      <c r="F168" s="152">
        <v>0</v>
      </c>
      <c r="G168" s="151" t="s">
        <v>99</v>
      </c>
      <c r="H168" s="152">
        <v>0</v>
      </c>
      <c r="I168" s="151" t="s">
        <v>100</v>
      </c>
      <c r="J168" s="165">
        <v>0</v>
      </c>
    </row>
    <row r="169" s="110" customFormat="1" spans="1:10">
      <c r="A169" s="150"/>
      <c r="B169" s="151"/>
      <c r="C169" s="151"/>
      <c r="D169" s="151"/>
      <c r="E169" s="151" t="s">
        <v>101</v>
      </c>
      <c r="F169" s="152">
        <v>1.26</v>
      </c>
      <c r="G169" s="151"/>
      <c r="H169" s="151" t="s">
        <v>102</v>
      </c>
      <c r="I169" s="151"/>
      <c r="J169" s="165">
        <v>7.36</v>
      </c>
    </row>
    <row r="170" s="110" customFormat="1" ht="30" customHeight="1" spans="1:10">
      <c r="A170" s="153"/>
      <c r="B170" s="108"/>
      <c r="C170" s="108"/>
      <c r="D170" s="108"/>
      <c r="E170" s="108"/>
      <c r="F170" s="108"/>
      <c r="G170" s="108" t="s">
        <v>103</v>
      </c>
      <c r="H170" s="154">
        <v>5620</v>
      </c>
      <c r="I170" s="108" t="s">
        <v>104</v>
      </c>
      <c r="J170" s="166">
        <f>+H170*J169</f>
        <v>41363.2</v>
      </c>
    </row>
    <row r="171" s="110" customFormat="1" ht="1" customHeight="1" spans="1:10">
      <c r="A171" s="155"/>
      <c r="B171" s="156"/>
      <c r="C171" s="156"/>
      <c r="D171" s="156"/>
      <c r="E171" s="156"/>
      <c r="F171" s="156"/>
      <c r="G171" s="156"/>
      <c r="H171" s="156"/>
      <c r="I171" s="156"/>
      <c r="J171" s="167"/>
    </row>
    <row r="172" s="110" customFormat="1" ht="18" customHeight="1" spans="1:10">
      <c r="A172" s="86">
        <v>18</v>
      </c>
      <c r="B172" s="115" t="s">
        <v>66</v>
      </c>
      <c r="C172" s="87" t="s">
        <v>67</v>
      </c>
      <c r="D172" s="87" t="s">
        <v>58</v>
      </c>
      <c r="E172" s="87" t="s">
        <v>68</v>
      </c>
      <c r="F172" s="87"/>
      <c r="G172" s="88" t="s">
        <v>69</v>
      </c>
      <c r="H172" s="115" t="s">
        <v>70</v>
      </c>
      <c r="I172" s="115" t="s">
        <v>71</v>
      </c>
      <c r="J172" s="132" t="s">
        <v>59</v>
      </c>
    </row>
    <row r="173" s="110" customFormat="1" ht="26" customHeight="1" spans="1:10">
      <c r="A173" s="90" t="s">
        <v>72</v>
      </c>
      <c r="B173" s="116" t="s">
        <v>273</v>
      </c>
      <c r="C173" s="91" t="s">
        <v>224</v>
      </c>
      <c r="D173" s="91" t="s">
        <v>274</v>
      </c>
      <c r="E173" s="91" t="s">
        <v>226</v>
      </c>
      <c r="F173" s="91"/>
      <c r="G173" s="117" t="s">
        <v>120</v>
      </c>
      <c r="H173" s="139">
        <v>1</v>
      </c>
      <c r="I173" s="133">
        <v>5.03</v>
      </c>
      <c r="J173" s="160">
        <v>5.03</v>
      </c>
    </row>
    <row r="174" s="110" customFormat="1" ht="24" customHeight="1" spans="1:10">
      <c r="A174" s="145" t="s">
        <v>86</v>
      </c>
      <c r="B174" s="146" t="s">
        <v>229</v>
      </c>
      <c r="C174" s="147" t="s">
        <v>224</v>
      </c>
      <c r="D174" s="147" t="s">
        <v>230</v>
      </c>
      <c r="E174" s="147" t="s">
        <v>183</v>
      </c>
      <c r="F174" s="147"/>
      <c r="G174" s="148" t="s">
        <v>83</v>
      </c>
      <c r="H174" s="149">
        <v>0.09</v>
      </c>
      <c r="I174" s="163">
        <v>24.02</v>
      </c>
      <c r="J174" s="164">
        <v>2.16</v>
      </c>
    </row>
    <row r="175" s="110" customFormat="1" ht="24" customHeight="1" spans="1:10">
      <c r="A175" s="145" t="s">
        <v>86</v>
      </c>
      <c r="B175" s="146" t="s">
        <v>231</v>
      </c>
      <c r="C175" s="147" t="s">
        <v>224</v>
      </c>
      <c r="D175" s="147" t="s">
        <v>232</v>
      </c>
      <c r="E175" s="147" t="s">
        <v>183</v>
      </c>
      <c r="F175" s="147"/>
      <c r="G175" s="148" t="s">
        <v>83</v>
      </c>
      <c r="H175" s="149">
        <v>0.09</v>
      </c>
      <c r="I175" s="163">
        <v>31.9</v>
      </c>
      <c r="J175" s="164">
        <v>2.87</v>
      </c>
    </row>
    <row r="176" s="110" customFormat="1" spans="1:10">
      <c r="A176" s="150"/>
      <c r="B176" s="151"/>
      <c r="C176" s="151"/>
      <c r="D176" s="151"/>
      <c r="E176" s="151" t="s">
        <v>98</v>
      </c>
      <c r="F176" s="152">
        <v>5.03</v>
      </c>
      <c r="G176" s="151" t="s">
        <v>99</v>
      </c>
      <c r="H176" s="152">
        <v>0</v>
      </c>
      <c r="I176" s="151" t="s">
        <v>100</v>
      </c>
      <c r="J176" s="165">
        <v>5.03</v>
      </c>
    </row>
    <row r="177" s="110" customFormat="1" spans="1:10">
      <c r="A177" s="150"/>
      <c r="B177" s="151"/>
      <c r="C177" s="151"/>
      <c r="D177" s="151"/>
      <c r="E177" s="151" t="s">
        <v>101</v>
      </c>
      <c r="F177" s="152">
        <v>1.04</v>
      </c>
      <c r="G177" s="151"/>
      <c r="H177" s="151" t="s">
        <v>102</v>
      </c>
      <c r="I177" s="151"/>
      <c r="J177" s="165">
        <v>6.07</v>
      </c>
    </row>
    <row r="178" s="110" customFormat="1" ht="30" customHeight="1" spans="1:10">
      <c r="A178" s="153"/>
      <c r="B178" s="108"/>
      <c r="C178" s="108"/>
      <c r="D178" s="108"/>
      <c r="E178" s="108"/>
      <c r="F178" s="108"/>
      <c r="G178" s="108" t="s">
        <v>103</v>
      </c>
      <c r="H178" s="154">
        <v>1940</v>
      </c>
      <c r="I178" s="108" t="s">
        <v>104</v>
      </c>
      <c r="J178" s="166">
        <f>+H178*J177</f>
        <v>11775.8</v>
      </c>
    </row>
    <row r="179" s="110" customFormat="1" ht="1" customHeight="1" spans="1:10">
      <c r="A179" s="155"/>
      <c r="B179" s="156"/>
      <c r="C179" s="156"/>
      <c r="D179" s="156"/>
      <c r="E179" s="156"/>
      <c r="F179" s="156"/>
      <c r="G179" s="156"/>
      <c r="H179" s="156"/>
      <c r="I179" s="156"/>
      <c r="J179" s="167"/>
    </row>
    <row r="180" s="110" customFormat="1" ht="18" customHeight="1" spans="1:10">
      <c r="A180" s="86">
        <v>19</v>
      </c>
      <c r="B180" s="115" t="s">
        <v>66</v>
      </c>
      <c r="C180" s="87" t="s">
        <v>67</v>
      </c>
      <c r="D180" s="87" t="s">
        <v>58</v>
      </c>
      <c r="E180" s="87" t="s">
        <v>68</v>
      </c>
      <c r="F180" s="87"/>
      <c r="G180" s="88" t="s">
        <v>69</v>
      </c>
      <c r="H180" s="115" t="s">
        <v>70</v>
      </c>
      <c r="I180" s="115" t="s">
        <v>71</v>
      </c>
      <c r="J180" s="132" t="s">
        <v>59</v>
      </c>
    </row>
    <row r="181" s="110" customFormat="1" ht="65" customHeight="1" spans="1:10">
      <c r="A181" s="90" t="s">
        <v>72</v>
      </c>
      <c r="B181" s="116" t="s">
        <v>275</v>
      </c>
      <c r="C181" s="91" t="s">
        <v>80</v>
      </c>
      <c r="D181" s="91" t="s">
        <v>276</v>
      </c>
      <c r="E181" s="91" t="s">
        <v>213</v>
      </c>
      <c r="F181" s="91"/>
      <c r="G181" s="117" t="s">
        <v>214</v>
      </c>
      <c r="H181" s="139">
        <v>1</v>
      </c>
      <c r="I181" s="133">
        <f>J181</f>
        <v>17.693284</v>
      </c>
      <c r="J181" s="160">
        <f>SUM(J182:J187)</f>
        <v>17.693284</v>
      </c>
    </row>
    <row r="182" s="110" customFormat="1" ht="65" customHeight="1" spans="1:10">
      <c r="A182" s="140" t="s">
        <v>78</v>
      </c>
      <c r="B182" s="141" t="s">
        <v>277</v>
      </c>
      <c r="C182" s="142" t="s">
        <v>80</v>
      </c>
      <c r="D182" s="142" t="s">
        <v>278</v>
      </c>
      <c r="E182" s="142" t="s">
        <v>137</v>
      </c>
      <c r="F182" s="142"/>
      <c r="G182" s="143" t="s">
        <v>138</v>
      </c>
      <c r="H182" s="144">
        <v>0.0538</v>
      </c>
      <c r="I182" s="161">
        <v>136.31</v>
      </c>
      <c r="J182" s="162">
        <f t="shared" ref="J182:J187" si="0">+I182*H182</f>
        <v>7.333478</v>
      </c>
    </row>
    <row r="183" s="110" customFormat="1" ht="65" customHeight="1" spans="1:10">
      <c r="A183" s="140" t="s">
        <v>78</v>
      </c>
      <c r="B183" s="141" t="s">
        <v>279</v>
      </c>
      <c r="C183" s="142" t="s">
        <v>80</v>
      </c>
      <c r="D183" s="142" t="s">
        <v>280</v>
      </c>
      <c r="E183" s="142" t="s">
        <v>137</v>
      </c>
      <c r="F183" s="142"/>
      <c r="G183" s="143" t="s">
        <v>167</v>
      </c>
      <c r="H183" s="144">
        <v>0.0777</v>
      </c>
      <c r="I183" s="161">
        <v>54.84</v>
      </c>
      <c r="J183" s="162">
        <f t="shared" si="0"/>
        <v>4.261068</v>
      </c>
    </row>
    <row r="184" s="110" customFormat="1" ht="65" customHeight="1" spans="1:10">
      <c r="A184" s="140" t="s">
        <v>78</v>
      </c>
      <c r="B184" s="141" t="s">
        <v>281</v>
      </c>
      <c r="C184" s="142" t="s">
        <v>80</v>
      </c>
      <c r="D184" s="142" t="s">
        <v>282</v>
      </c>
      <c r="E184" s="142" t="s">
        <v>137</v>
      </c>
      <c r="F184" s="142"/>
      <c r="G184" s="143" t="s">
        <v>138</v>
      </c>
      <c r="H184" s="144">
        <v>0.0054</v>
      </c>
      <c r="I184" s="161">
        <v>318.96</v>
      </c>
      <c r="J184" s="162">
        <f t="shared" si="0"/>
        <v>1.722384</v>
      </c>
    </row>
    <row r="185" s="110" customFormat="1" ht="65" customHeight="1" spans="1:10">
      <c r="A185" s="140" t="s">
        <v>78</v>
      </c>
      <c r="B185" s="141" t="s">
        <v>283</v>
      </c>
      <c r="C185" s="142" t="s">
        <v>80</v>
      </c>
      <c r="D185" s="142" t="s">
        <v>284</v>
      </c>
      <c r="E185" s="142" t="s">
        <v>137</v>
      </c>
      <c r="F185" s="142"/>
      <c r="G185" s="143" t="s">
        <v>167</v>
      </c>
      <c r="H185" s="144">
        <v>0.0006</v>
      </c>
      <c r="I185" s="161">
        <v>74.56</v>
      </c>
      <c r="J185" s="162">
        <f t="shared" si="0"/>
        <v>0.044736</v>
      </c>
    </row>
    <row r="186" s="110" customFormat="1" ht="24" customHeight="1" spans="1:10">
      <c r="A186" s="140" t="s">
        <v>78</v>
      </c>
      <c r="B186" s="141" t="s">
        <v>115</v>
      </c>
      <c r="C186" s="142" t="s">
        <v>80</v>
      </c>
      <c r="D186" s="142" t="s">
        <v>116</v>
      </c>
      <c r="E186" s="142" t="s">
        <v>82</v>
      </c>
      <c r="F186" s="142"/>
      <c r="G186" s="143" t="s">
        <v>83</v>
      </c>
      <c r="H186" s="144">
        <v>0.1676</v>
      </c>
      <c r="I186" s="161">
        <v>20.32</v>
      </c>
      <c r="J186" s="162">
        <f t="shared" si="0"/>
        <v>3.405632</v>
      </c>
    </row>
    <row r="187" s="110" customFormat="1" ht="39" customHeight="1" spans="1:10">
      <c r="A187" s="140" t="s">
        <v>78</v>
      </c>
      <c r="B187" s="141" t="s">
        <v>285</v>
      </c>
      <c r="C187" s="142" t="s">
        <v>80</v>
      </c>
      <c r="D187" s="142" t="s">
        <v>286</v>
      </c>
      <c r="E187" s="142" t="s">
        <v>137</v>
      </c>
      <c r="F187" s="142"/>
      <c r="G187" s="143" t="s">
        <v>138</v>
      </c>
      <c r="H187" s="144">
        <v>0.0942</v>
      </c>
      <c r="I187" s="161">
        <v>9.83</v>
      </c>
      <c r="J187" s="162">
        <f t="shared" si="0"/>
        <v>0.925986</v>
      </c>
    </row>
    <row r="188" s="110" customFormat="1" spans="1:10">
      <c r="A188" s="150"/>
      <c r="B188" s="151"/>
      <c r="C188" s="151"/>
      <c r="D188" s="151"/>
      <c r="E188" s="151" t="s">
        <v>98</v>
      </c>
      <c r="F188" s="152">
        <v>5.28</v>
      </c>
      <c r="G188" s="151" t="s">
        <v>99</v>
      </c>
      <c r="H188" s="152">
        <v>0</v>
      </c>
      <c r="I188" s="151" t="s">
        <v>100</v>
      </c>
      <c r="J188" s="165">
        <v>5.28</v>
      </c>
    </row>
    <row r="189" s="110" customFormat="1" spans="1:10">
      <c r="A189" s="150"/>
      <c r="B189" s="151"/>
      <c r="C189" s="151"/>
      <c r="D189" s="151"/>
      <c r="E189" s="151" t="s">
        <v>101</v>
      </c>
      <c r="F189" s="152">
        <f>+J181*0.207</f>
        <v>3.662509788</v>
      </c>
      <c r="G189" s="151"/>
      <c r="H189" s="151" t="s">
        <v>102</v>
      </c>
      <c r="I189" s="151"/>
      <c r="J189" s="165">
        <f>+J181+F189</f>
        <v>21.355793788</v>
      </c>
    </row>
    <row r="190" s="110" customFormat="1" ht="30" customHeight="1" spans="1:10">
      <c r="A190" s="153"/>
      <c r="B190" s="108"/>
      <c r="C190" s="108"/>
      <c r="D190" s="108"/>
      <c r="E190" s="108"/>
      <c r="F190" s="108"/>
      <c r="G190" s="108" t="s">
        <v>103</v>
      </c>
      <c r="H190" s="154">
        <v>400</v>
      </c>
      <c r="I190" s="108" t="s">
        <v>104</v>
      </c>
      <c r="J190" s="166">
        <f>+H190*J189</f>
        <v>8542.3175152</v>
      </c>
    </row>
    <row r="191" s="110" customFormat="1" ht="1" customHeight="1" spans="1:10">
      <c r="A191" s="155"/>
      <c r="B191" s="156"/>
      <c r="C191" s="156"/>
      <c r="D191" s="156"/>
      <c r="E191" s="156"/>
      <c r="F191" s="156"/>
      <c r="G191" s="156"/>
      <c r="H191" s="156"/>
      <c r="I191" s="156"/>
      <c r="J191" s="167"/>
    </row>
    <row r="192" s="110" customFormat="1" ht="18" customHeight="1" spans="1:10">
      <c r="A192" s="86">
        <v>20</v>
      </c>
      <c r="B192" s="115" t="s">
        <v>66</v>
      </c>
      <c r="C192" s="87" t="s">
        <v>67</v>
      </c>
      <c r="D192" s="87" t="s">
        <v>58</v>
      </c>
      <c r="E192" s="87" t="s">
        <v>68</v>
      </c>
      <c r="F192" s="87"/>
      <c r="G192" s="88" t="s">
        <v>69</v>
      </c>
      <c r="H192" s="115" t="s">
        <v>70</v>
      </c>
      <c r="I192" s="115" t="s">
        <v>71</v>
      </c>
      <c r="J192" s="132" t="s">
        <v>59</v>
      </c>
    </row>
    <row r="193" s="110" customFormat="1" ht="24" customHeight="1" spans="1:10">
      <c r="A193" s="118" t="s">
        <v>86</v>
      </c>
      <c r="B193" s="119" t="s">
        <v>287</v>
      </c>
      <c r="C193" s="120" t="s">
        <v>157</v>
      </c>
      <c r="D193" s="120" t="s">
        <v>288</v>
      </c>
      <c r="E193" s="120" t="s">
        <v>119</v>
      </c>
      <c r="F193" s="120"/>
      <c r="G193" s="121" t="s">
        <v>187</v>
      </c>
      <c r="H193" s="157">
        <v>1</v>
      </c>
      <c r="I193" s="168">
        <v>9.9</v>
      </c>
      <c r="J193" s="169">
        <v>9.9</v>
      </c>
    </row>
    <row r="194" s="110" customFormat="1" spans="1:10">
      <c r="A194" s="150"/>
      <c r="B194" s="151"/>
      <c r="C194" s="151"/>
      <c r="D194" s="151"/>
      <c r="E194" s="151" t="s">
        <v>98</v>
      </c>
      <c r="F194" s="152">
        <v>0</v>
      </c>
      <c r="G194" s="151" t="s">
        <v>99</v>
      </c>
      <c r="H194" s="152">
        <v>0</v>
      </c>
      <c r="I194" s="151" t="s">
        <v>100</v>
      </c>
      <c r="J194" s="165">
        <v>0</v>
      </c>
    </row>
    <row r="195" s="110" customFormat="1" spans="1:10">
      <c r="A195" s="150"/>
      <c r="B195" s="151"/>
      <c r="C195" s="151"/>
      <c r="D195" s="151"/>
      <c r="E195" s="151" t="s">
        <v>101</v>
      </c>
      <c r="F195" s="152">
        <v>2.04</v>
      </c>
      <c r="G195" s="151"/>
      <c r="H195" s="151" t="s">
        <v>102</v>
      </c>
      <c r="I195" s="151"/>
      <c r="J195" s="165">
        <v>11.94</v>
      </c>
    </row>
    <row r="196" s="110" customFormat="1" ht="30" customHeight="1" spans="1:10">
      <c r="A196" s="153"/>
      <c r="B196" s="108"/>
      <c r="C196" s="108"/>
      <c r="D196" s="108"/>
      <c r="E196" s="108"/>
      <c r="F196" s="108"/>
      <c r="G196" s="108" t="s">
        <v>103</v>
      </c>
      <c r="H196" s="154">
        <f>72+33</f>
        <v>105</v>
      </c>
      <c r="I196" s="108" t="s">
        <v>104</v>
      </c>
      <c r="J196" s="166">
        <f>+H196*J195</f>
        <v>1253.7</v>
      </c>
    </row>
    <row r="197" s="110" customFormat="1" ht="1" customHeight="1" spans="1:10">
      <c r="A197" s="155"/>
      <c r="B197" s="156"/>
      <c r="C197" s="156"/>
      <c r="D197" s="156"/>
      <c r="E197" s="156"/>
      <c r="F197" s="156"/>
      <c r="G197" s="156"/>
      <c r="H197" s="156"/>
      <c r="I197" s="156"/>
      <c r="J197" s="167"/>
    </row>
    <row r="198" s="110" customFormat="1" ht="18" customHeight="1" spans="1:10">
      <c r="A198" s="86">
        <v>21</v>
      </c>
      <c r="B198" s="115" t="s">
        <v>66</v>
      </c>
      <c r="C198" s="87" t="s">
        <v>67</v>
      </c>
      <c r="D198" s="87" t="s">
        <v>58</v>
      </c>
      <c r="E198" s="87" t="s">
        <v>68</v>
      </c>
      <c r="F198" s="87"/>
      <c r="G198" s="88" t="s">
        <v>69</v>
      </c>
      <c r="H198" s="115" t="s">
        <v>70</v>
      </c>
      <c r="I198" s="115" t="s">
        <v>71</v>
      </c>
      <c r="J198" s="132" t="s">
        <v>59</v>
      </c>
    </row>
    <row r="199" s="110" customFormat="1" ht="26" customHeight="1" spans="1:10">
      <c r="A199" s="90" t="s">
        <v>72</v>
      </c>
      <c r="B199" s="116" t="s">
        <v>289</v>
      </c>
      <c r="C199" s="91" t="s">
        <v>80</v>
      </c>
      <c r="D199" s="91" t="s">
        <v>290</v>
      </c>
      <c r="E199" s="91" t="s">
        <v>172</v>
      </c>
      <c r="F199" s="91"/>
      <c r="G199" s="117" t="s">
        <v>134</v>
      </c>
      <c r="H199" s="139">
        <v>1</v>
      </c>
      <c r="I199" s="133">
        <f>J199</f>
        <v>112.41</v>
      </c>
      <c r="J199" s="160">
        <f>SUM(J200:J202)</f>
        <v>112.41</v>
      </c>
    </row>
    <row r="200" s="110" customFormat="1" ht="26" customHeight="1" spans="1:10">
      <c r="A200" s="140" t="s">
        <v>78</v>
      </c>
      <c r="B200" s="141" t="s">
        <v>173</v>
      </c>
      <c r="C200" s="142" t="s">
        <v>80</v>
      </c>
      <c r="D200" s="142" t="s">
        <v>174</v>
      </c>
      <c r="E200" s="142" t="s">
        <v>82</v>
      </c>
      <c r="F200" s="142"/>
      <c r="G200" s="143" t="s">
        <v>83</v>
      </c>
      <c r="H200" s="144">
        <v>0.3882</v>
      </c>
      <c r="I200" s="161">
        <v>21.96</v>
      </c>
      <c r="J200" s="162">
        <v>8.52</v>
      </c>
    </row>
    <row r="201" s="110" customFormat="1" ht="24" customHeight="1" spans="1:10">
      <c r="A201" s="140" t="s">
        <v>78</v>
      </c>
      <c r="B201" s="141" t="s">
        <v>175</v>
      </c>
      <c r="C201" s="142" t="s">
        <v>80</v>
      </c>
      <c r="D201" s="142" t="s">
        <v>176</v>
      </c>
      <c r="E201" s="142" t="s">
        <v>82</v>
      </c>
      <c r="F201" s="142"/>
      <c r="G201" s="143" t="s">
        <v>83</v>
      </c>
      <c r="H201" s="144">
        <v>0.3882</v>
      </c>
      <c r="I201" s="161">
        <v>26.68</v>
      </c>
      <c r="J201" s="162">
        <v>10.35</v>
      </c>
    </row>
    <row r="202" s="110" customFormat="1" ht="39" customHeight="1" spans="1:10">
      <c r="A202" s="145" t="s">
        <v>86</v>
      </c>
      <c r="B202" s="146" t="s">
        <v>291</v>
      </c>
      <c r="C202" s="147" t="s">
        <v>80</v>
      </c>
      <c r="D202" s="147" t="s">
        <v>292</v>
      </c>
      <c r="E202" s="147" t="s">
        <v>119</v>
      </c>
      <c r="F202" s="147"/>
      <c r="G202" s="148" t="s">
        <v>134</v>
      </c>
      <c r="H202" s="149">
        <v>1</v>
      </c>
      <c r="I202" s="163">
        <v>93.54</v>
      </c>
      <c r="J202" s="164">
        <f>+I202*H202</f>
        <v>93.54</v>
      </c>
    </row>
    <row r="203" s="110" customFormat="1" spans="1:10">
      <c r="A203" s="150"/>
      <c r="B203" s="151"/>
      <c r="C203" s="151"/>
      <c r="D203" s="151"/>
      <c r="E203" s="151" t="s">
        <v>98</v>
      </c>
      <c r="F203" s="152">
        <v>14.73</v>
      </c>
      <c r="G203" s="151" t="s">
        <v>99</v>
      </c>
      <c r="H203" s="152">
        <v>0</v>
      </c>
      <c r="I203" s="151" t="s">
        <v>100</v>
      </c>
      <c r="J203" s="165">
        <v>14.73</v>
      </c>
    </row>
    <row r="204" s="110" customFormat="1" spans="1:10">
      <c r="A204" s="150"/>
      <c r="B204" s="151"/>
      <c r="C204" s="151"/>
      <c r="D204" s="151"/>
      <c r="E204" s="151" t="s">
        <v>101</v>
      </c>
      <c r="F204" s="152">
        <f>+J199*0.207</f>
        <v>23.26887</v>
      </c>
      <c r="G204" s="151"/>
      <c r="H204" s="151" t="s">
        <v>102</v>
      </c>
      <c r="I204" s="151"/>
      <c r="J204" s="165">
        <f>+J199+F204</f>
        <v>135.67887</v>
      </c>
    </row>
    <row r="205" s="110" customFormat="1" ht="30" customHeight="1" spans="1:10">
      <c r="A205" s="153"/>
      <c r="B205" s="108"/>
      <c r="C205" s="108"/>
      <c r="D205" s="108"/>
      <c r="E205" s="108"/>
      <c r="F205" s="108"/>
      <c r="G205" s="108" t="s">
        <v>103</v>
      </c>
      <c r="H205" s="154">
        <v>44</v>
      </c>
      <c r="I205" s="108" t="s">
        <v>104</v>
      </c>
      <c r="J205" s="166">
        <f>+H205*J204</f>
        <v>5969.87028</v>
      </c>
    </row>
    <row r="206" s="110" customFormat="1" ht="1" customHeight="1" spans="1:10">
      <c r="A206" s="155"/>
      <c r="B206" s="156"/>
      <c r="C206" s="156"/>
      <c r="D206" s="156"/>
      <c r="E206" s="156"/>
      <c r="F206" s="156"/>
      <c r="G206" s="156"/>
      <c r="H206" s="156"/>
      <c r="I206" s="156"/>
      <c r="J206" s="167"/>
    </row>
    <row r="207" s="110" customFormat="1" ht="18" customHeight="1" spans="1:10">
      <c r="A207" s="86">
        <v>22</v>
      </c>
      <c r="B207" s="115" t="s">
        <v>66</v>
      </c>
      <c r="C207" s="87" t="s">
        <v>67</v>
      </c>
      <c r="D207" s="87" t="s">
        <v>58</v>
      </c>
      <c r="E207" s="87" t="s">
        <v>68</v>
      </c>
      <c r="F207" s="87"/>
      <c r="G207" s="88" t="s">
        <v>69</v>
      </c>
      <c r="H207" s="115" t="s">
        <v>70</v>
      </c>
      <c r="I207" s="115" t="s">
        <v>71</v>
      </c>
      <c r="J207" s="132" t="s">
        <v>59</v>
      </c>
    </row>
    <row r="208" s="110" customFormat="1" ht="26" customHeight="1" spans="1:10">
      <c r="A208" s="118" t="s">
        <v>86</v>
      </c>
      <c r="B208" s="119" t="s">
        <v>293</v>
      </c>
      <c r="C208" s="120" t="s">
        <v>80</v>
      </c>
      <c r="D208" s="120" t="s">
        <v>294</v>
      </c>
      <c r="E208" s="120" t="s">
        <v>119</v>
      </c>
      <c r="F208" s="120"/>
      <c r="G208" s="121" t="s">
        <v>134</v>
      </c>
      <c r="H208" s="157">
        <v>1</v>
      </c>
      <c r="I208" s="168">
        <f>J208</f>
        <v>33.03</v>
      </c>
      <c r="J208" s="169">
        <v>33.03</v>
      </c>
    </row>
    <row r="209" s="110" customFormat="1" spans="1:10">
      <c r="A209" s="150"/>
      <c r="B209" s="151"/>
      <c r="C209" s="151"/>
      <c r="D209" s="151"/>
      <c r="E209" s="151" t="s">
        <v>98</v>
      </c>
      <c r="F209" s="152">
        <v>0</v>
      </c>
      <c r="G209" s="151" t="s">
        <v>99</v>
      </c>
      <c r="H209" s="152">
        <v>0</v>
      </c>
      <c r="I209" s="151" t="s">
        <v>100</v>
      </c>
      <c r="J209" s="165">
        <v>0</v>
      </c>
    </row>
    <row r="210" s="110" customFormat="1" spans="1:10">
      <c r="A210" s="150"/>
      <c r="B210" s="151"/>
      <c r="C210" s="151"/>
      <c r="D210" s="151"/>
      <c r="E210" s="151" t="s">
        <v>101</v>
      </c>
      <c r="F210" s="152">
        <f>+J208*0.207</f>
        <v>6.83721</v>
      </c>
      <c r="G210" s="151"/>
      <c r="H210" s="151" t="s">
        <v>102</v>
      </c>
      <c r="I210" s="151"/>
      <c r="J210" s="165">
        <f>+F210+J208</f>
        <v>39.86721</v>
      </c>
    </row>
    <row r="211" s="110" customFormat="1" ht="30" customHeight="1" spans="1:10">
      <c r="A211" s="153"/>
      <c r="B211" s="108"/>
      <c r="C211" s="108"/>
      <c r="D211" s="108"/>
      <c r="E211" s="108"/>
      <c r="F211" s="108"/>
      <c r="G211" s="108" t="s">
        <v>103</v>
      </c>
      <c r="H211" s="154">
        <v>44</v>
      </c>
      <c r="I211" s="108" t="s">
        <v>104</v>
      </c>
      <c r="J211" s="166">
        <f>+H211*J210</f>
        <v>1754.15724</v>
      </c>
    </row>
    <row r="212" s="110" customFormat="1" ht="1" customHeight="1" spans="1:10">
      <c r="A212" s="155"/>
      <c r="B212" s="156"/>
      <c r="C212" s="156"/>
      <c r="D212" s="156"/>
      <c r="E212" s="156"/>
      <c r="F212" s="156"/>
      <c r="G212" s="156"/>
      <c r="H212" s="156"/>
      <c r="I212" s="156"/>
      <c r="J212" s="167"/>
    </row>
    <row r="213" s="110" customFormat="1" ht="18" customHeight="1" spans="1:10">
      <c r="A213" s="86">
        <v>23</v>
      </c>
      <c r="B213" s="115" t="s">
        <v>66</v>
      </c>
      <c r="C213" s="87" t="s">
        <v>67</v>
      </c>
      <c r="D213" s="87" t="s">
        <v>58</v>
      </c>
      <c r="E213" s="87" t="s">
        <v>68</v>
      </c>
      <c r="F213" s="87"/>
      <c r="G213" s="88" t="s">
        <v>69</v>
      </c>
      <c r="H213" s="115" t="s">
        <v>70</v>
      </c>
      <c r="I213" s="115" t="s">
        <v>71</v>
      </c>
      <c r="J213" s="132" t="s">
        <v>59</v>
      </c>
    </row>
    <row r="214" s="110" customFormat="1" ht="26" customHeight="1" spans="1:10">
      <c r="A214" s="90" t="s">
        <v>72</v>
      </c>
      <c r="B214" s="116" t="s">
        <v>295</v>
      </c>
      <c r="C214" s="91" t="s">
        <v>80</v>
      </c>
      <c r="D214" s="91" t="s">
        <v>296</v>
      </c>
      <c r="E214" s="91" t="s">
        <v>172</v>
      </c>
      <c r="F214" s="91"/>
      <c r="G214" s="117" t="s">
        <v>134</v>
      </c>
      <c r="H214" s="139">
        <v>1</v>
      </c>
      <c r="I214" s="133">
        <f>J214</f>
        <v>58.74088</v>
      </c>
      <c r="J214" s="160">
        <f>SUM(J215:J220)</f>
        <v>58.74088</v>
      </c>
    </row>
    <row r="215" s="110" customFormat="1" ht="26" customHeight="1" spans="1:10">
      <c r="A215" s="140" t="s">
        <v>78</v>
      </c>
      <c r="B215" s="141" t="s">
        <v>173</v>
      </c>
      <c r="C215" s="142" t="s">
        <v>80</v>
      </c>
      <c r="D215" s="142" t="s">
        <v>174</v>
      </c>
      <c r="E215" s="142" t="s">
        <v>82</v>
      </c>
      <c r="F215" s="142"/>
      <c r="G215" s="143" t="s">
        <v>83</v>
      </c>
      <c r="H215" s="144">
        <v>0.0414847</v>
      </c>
      <c r="I215" s="161">
        <v>21.96</v>
      </c>
      <c r="J215" s="162">
        <v>0.91</v>
      </c>
    </row>
    <row r="216" s="110" customFormat="1" ht="24" customHeight="1" spans="1:10">
      <c r="A216" s="140" t="s">
        <v>78</v>
      </c>
      <c r="B216" s="141" t="s">
        <v>175</v>
      </c>
      <c r="C216" s="142" t="s">
        <v>80</v>
      </c>
      <c r="D216" s="142" t="s">
        <v>176</v>
      </c>
      <c r="E216" s="142" t="s">
        <v>82</v>
      </c>
      <c r="F216" s="142"/>
      <c r="G216" s="143" t="s">
        <v>83</v>
      </c>
      <c r="H216" s="144">
        <v>0.3734</v>
      </c>
      <c r="I216" s="161">
        <v>26.68</v>
      </c>
      <c r="J216" s="162">
        <v>9.96</v>
      </c>
    </row>
    <row r="217" s="110" customFormat="1" ht="39" customHeight="1" spans="1:10">
      <c r="A217" s="145" t="s">
        <v>86</v>
      </c>
      <c r="B217" s="146" t="s">
        <v>297</v>
      </c>
      <c r="C217" s="147" t="s">
        <v>80</v>
      </c>
      <c r="D217" s="147" t="s">
        <v>298</v>
      </c>
      <c r="E217" s="147" t="s">
        <v>119</v>
      </c>
      <c r="F217" s="147"/>
      <c r="G217" s="148" t="s">
        <v>134</v>
      </c>
      <c r="H217" s="149">
        <v>1</v>
      </c>
      <c r="I217" s="163">
        <v>43.64</v>
      </c>
      <c r="J217" s="164">
        <f>+I217*H217</f>
        <v>43.64</v>
      </c>
    </row>
    <row r="218" s="110" customFormat="1" ht="39" customHeight="1" spans="1:10">
      <c r="A218" s="145" t="s">
        <v>86</v>
      </c>
      <c r="B218" s="146" t="s">
        <v>299</v>
      </c>
      <c r="C218" s="147" t="s">
        <v>80</v>
      </c>
      <c r="D218" s="147" t="s">
        <v>300</v>
      </c>
      <c r="E218" s="147" t="s">
        <v>119</v>
      </c>
      <c r="F218" s="147"/>
      <c r="G218" s="148" t="s">
        <v>134</v>
      </c>
      <c r="H218" s="149">
        <v>2</v>
      </c>
      <c r="I218" s="163">
        <v>1.54</v>
      </c>
      <c r="J218" s="164">
        <f>+I218*H218</f>
        <v>3.08</v>
      </c>
    </row>
    <row r="219" s="110" customFormat="1" ht="24" customHeight="1" spans="1:10">
      <c r="A219" s="145" t="s">
        <v>86</v>
      </c>
      <c r="B219" s="146" t="s">
        <v>301</v>
      </c>
      <c r="C219" s="147" t="s">
        <v>80</v>
      </c>
      <c r="D219" s="147" t="s">
        <v>302</v>
      </c>
      <c r="E219" s="147" t="s">
        <v>119</v>
      </c>
      <c r="F219" s="147"/>
      <c r="G219" s="148" t="s">
        <v>120</v>
      </c>
      <c r="H219" s="149">
        <v>0.1664</v>
      </c>
      <c r="I219" s="163">
        <v>2.95</v>
      </c>
      <c r="J219" s="164">
        <f>+I219*H219</f>
        <v>0.49088</v>
      </c>
    </row>
    <row r="220" s="110" customFormat="1" ht="24" customHeight="1" spans="1:10">
      <c r="A220" s="145" t="s">
        <v>86</v>
      </c>
      <c r="B220" s="146" t="s">
        <v>303</v>
      </c>
      <c r="C220" s="147" t="s">
        <v>80</v>
      </c>
      <c r="D220" s="147" t="s">
        <v>304</v>
      </c>
      <c r="E220" s="147" t="s">
        <v>119</v>
      </c>
      <c r="F220" s="147"/>
      <c r="G220" s="148" t="s">
        <v>134</v>
      </c>
      <c r="H220" s="149">
        <v>2</v>
      </c>
      <c r="I220" s="163">
        <v>0.33</v>
      </c>
      <c r="J220" s="164">
        <f>+I220*H220</f>
        <v>0.66</v>
      </c>
    </row>
    <row r="221" s="110" customFormat="1" spans="1:10">
      <c r="A221" s="150"/>
      <c r="B221" s="151"/>
      <c r="C221" s="151"/>
      <c r="D221" s="151"/>
      <c r="E221" s="151" t="s">
        <v>98</v>
      </c>
      <c r="F221" s="152">
        <v>8.64</v>
      </c>
      <c r="G221" s="151" t="s">
        <v>99</v>
      </c>
      <c r="H221" s="152">
        <v>0</v>
      </c>
      <c r="I221" s="151" t="s">
        <v>100</v>
      </c>
      <c r="J221" s="165">
        <v>8.64</v>
      </c>
    </row>
    <row r="222" s="110" customFormat="1" spans="1:10">
      <c r="A222" s="150"/>
      <c r="B222" s="151"/>
      <c r="C222" s="151"/>
      <c r="D222" s="151"/>
      <c r="E222" s="151" t="s">
        <v>101</v>
      </c>
      <c r="F222" s="152">
        <f>+J214*0.207</f>
        <v>12.15936216</v>
      </c>
      <c r="G222" s="151"/>
      <c r="H222" s="151" t="s">
        <v>102</v>
      </c>
      <c r="I222" s="151"/>
      <c r="J222" s="165">
        <f>+J214+F222</f>
        <v>70.90024216</v>
      </c>
    </row>
    <row r="223" s="110" customFormat="1" ht="30" customHeight="1" spans="1:10">
      <c r="A223" s="153"/>
      <c r="B223" s="108"/>
      <c r="C223" s="108"/>
      <c r="D223" s="108"/>
      <c r="E223" s="108"/>
      <c r="F223" s="108"/>
      <c r="G223" s="108" t="s">
        <v>103</v>
      </c>
      <c r="H223" s="154">
        <v>8</v>
      </c>
      <c r="I223" s="108" t="s">
        <v>104</v>
      </c>
      <c r="J223" s="166">
        <f>+H223*J222</f>
        <v>567.20193728</v>
      </c>
    </row>
    <row r="224" s="110" customFormat="1" ht="1" customHeight="1" spans="1:10">
      <c r="A224" s="155"/>
      <c r="B224" s="156"/>
      <c r="C224" s="156"/>
      <c r="D224" s="156"/>
      <c r="E224" s="156"/>
      <c r="F224" s="156"/>
      <c r="G224" s="156"/>
      <c r="H224" s="156"/>
      <c r="I224" s="156"/>
      <c r="J224" s="167"/>
    </row>
    <row r="225" s="110" customFormat="1" ht="18" customHeight="1" spans="1:10">
      <c r="A225" s="86">
        <v>24</v>
      </c>
      <c r="B225" s="115" t="s">
        <v>66</v>
      </c>
      <c r="C225" s="87" t="s">
        <v>67</v>
      </c>
      <c r="D225" s="87" t="s">
        <v>58</v>
      </c>
      <c r="E225" s="87" t="s">
        <v>68</v>
      </c>
      <c r="F225" s="87"/>
      <c r="G225" s="88" t="s">
        <v>69</v>
      </c>
      <c r="H225" s="115" t="s">
        <v>70</v>
      </c>
      <c r="I225" s="115" t="s">
        <v>71</v>
      </c>
      <c r="J225" s="132" t="s">
        <v>59</v>
      </c>
    </row>
    <row r="226" s="110" customFormat="1" ht="39" customHeight="1" spans="1:10">
      <c r="A226" s="118" t="s">
        <v>86</v>
      </c>
      <c r="B226" s="119" t="s">
        <v>305</v>
      </c>
      <c r="C226" s="120" t="s">
        <v>80</v>
      </c>
      <c r="D226" s="120" t="s">
        <v>306</v>
      </c>
      <c r="E226" s="120" t="s">
        <v>119</v>
      </c>
      <c r="F226" s="120"/>
      <c r="G226" s="121" t="s">
        <v>134</v>
      </c>
      <c r="H226" s="157">
        <v>1</v>
      </c>
      <c r="I226" s="168">
        <v>45.52</v>
      </c>
      <c r="J226" s="169">
        <v>45.52</v>
      </c>
    </row>
    <row r="227" s="110" customFormat="1" spans="1:10">
      <c r="A227" s="150"/>
      <c r="B227" s="151"/>
      <c r="C227" s="151"/>
      <c r="D227" s="151"/>
      <c r="E227" s="151" t="s">
        <v>98</v>
      </c>
      <c r="F227" s="152">
        <v>0</v>
      </c>
      <c r="G227" s="151" t="s">
        <v>99</v>
      </c>
      <c r="H227" s="152">
        <v>0</v>
      </c>
      <c r="I227" s="151" t="s">
        <v>100</v>
      </c>
      <c r="J227" s="165">
        <v>0</v>
      </c>
    </row>
    <row r="228" s="110" customFormat="1" spans="1:10">
      <c r="A228" s="150"/>
      <c r="B228" s="151"/>
      <c r="C228" s="151"/>
      <c r="D228" s="151"/>
      <c r="E228" s="151" t="s">
        <v>101</v>
      </c>
      <c r="F228" s="152">
        <f>+J226*0.207</f>
        <v>9.42264</v>
      </c>
      <c r="G228" s="151"/>
      <c r="H228" s="151" t="s">
        <v>102</v>
      </c>
      <c r="I228" s="151"/>
      <c r="J228" s="165">
        <f>+J226+F228</f>
        <v>54.94264</v>
      </c>
    </row>
    <row r="229" s="110" customFormat="1" ht="30" customHeight="1" spans="1:10">
      <c r="A229" s="153"/>
      <c r="B229" s="108"/>
      <c r="C229" s="108"/>
      <c r="D229" s="108"/>
      <c r="E229" s="108"/>
      <c r="F229" s="108"/>
      <c r="G229" s="108" t="s">
        <v>103</v>
      </c>
      <c r="H229" s="154">
        <v>16</v>
      </c>
      <c r="I229" s="108" t="s">
        <v>104</v>
      </c>
      <c r="J229" s="166">
        <f>+H229*J228</f>
        <v>879.08224</v>
      </c>
    </row>
    <row r="230" s="110" customFormat="1" ht="1" customHeight="1" spans="1:10">
      <c r="A230" s="155"/>
      <c r="B230" s="156"/>
      <c r="C230" s="156"/>
      <c r="D230" s="156"/>
      <c r="E230" s="156"/>
      <c r="F230" s="156"/>
      <c r="G230" s="156"/>
      <c r="H230" s="156"/>
      <c r="I230" s="156"/>
      <c r="J230" s="167"/>
    </row>
    <row r="231" s="110" customFormat="1" ht="18" customHeight="1" spans="1:10">
      <c r="A231" s="86">
        <v>25</v>
      </c>
      <c r="B231" s="115" t="s">
        <v>66</v>
      </c>
      <c r="C231" s="87" t="s">
        <v>67</v>
      </c>
      <c r="D231" s="87" t="s">
        <v>58</v>
      </c>
      <c r="E231" s="87" t="s">
        <v>68</v>
      </c>
      <c r="F231" s="87"/>
      <c r="G231" s="88" t="s">
        <v>69</v>
      </c>
      <c r="H231" s="115" t="s">
        <v>70</v>
      </c>
      <c r="I231" s="115" t="s">
        <v>71</v>
      </c>
      <c r="J231" s="132" t="s">
        <v>59</v>
      </c>
    </row>
    <row r="232" s="110" customFormat="1" ht="39" customHeight="1" spans="1:10">
      <c r="A232" s="118" t="s">
        <v>86</v>
      </c>
      <c r="B232" s="119" t="s">
        <v>307</v>
      </c>
      <c r="C232" s="120" t="s">
        <v>80</v>
      </c>
      <c r="D232" s="120" t="s">
        <v>308</v>
      </c>
      <c r="E232" s="120" t="s">
        <v>119</v>
      </c>
      <c r="F232" s="120"/>
      <c r="G232" s="121" t="s">
        <v>134</v>
      </c>
      <c r="H232" s="157">
        <v>1</v>
      </c>
      <c r="I232" s="168">
        <f>J232</f>
        <v>15.55</v>
      </c>
      <c r="J232" s="169">
        <v>15.55</v>
      </c>
    </row>
    <row r="233" s="110" customFormat="1" spans="1:10">
      <c r="A233" s="150"/>
      <c r="B233" s="151"/>
      <c r="C233" s="151"/>
      <c r="D233" s="151"/>
      <c r="E233" s="151" t="s">
        <v>98</v>
      </c>
      <c r="F233" s="152">
        <v>0</v>
      </c>
      <c r="G233" s="151" t="s">
        <v>99</v>
      </c>
      <c r="H233" s="152">
        <v>0</v>
      </c>
      <c r="I233" s="151" t="s">
        <v>100</v>
      </c>
      <c r="J233" s="165">
        <v>0</v>
      </c>
    </row>
    <row r="234" s="110" customFormat="1" spans="1:10">
      <c r="A234" s="150"/>
      <c r="B234" s="151"/>
      <c r="C234" s="151"/>
      <c r="D234" s="151"/>
      <c r="E234" s="151" t="s">
        <v>101</v>
      </c>
      <c r="F234" s="152">
        <f>+J232*0.207</f>
        <v>3.21885</v>
      </c>
      <c r="G234" s="151"/>
      <c r="H234" s="151" t="s">
        <v>102</v>
      </c>
      <c r="I234" s="151"/>
      <c r="J234" s="165">
        <f>+J232+F234</f>
        <v>18.76885</v>
      </c>
    </row>
    <row r="235" s="110" customFormat="1" ht="30" customHeight="1" spans="1:10">
      <c r="A235" s="153"/>
      <c r="B235" s="108"/>
      <c r="C235" s="108"/>
      <c r="D235" s="108"/>
      <c r="E235" s="108"/>
      <c r="F235" s="108"/>
      <c r="G235" s="108" t="s">
        <v>103</v>
      </c>
      <c r="H235" s="154">
        <v>4</v>
      </c>
      <c r="I235" s="108" t="s">
        <v>104</v>
      </c>
      <c r="J235" s="166">
        <f>+H235*J234</f>
        <v>75.0754</v>
      </c>
    </row>
    <row r="236" s="110" customFormat="1" ht="1" customHeight="1" spans="1:10">
      <c r="A236" s="155"/>
      <c r="B236" s="156"/>
      <c r="C236" s="156"/>
      <c r="D236" s="156"/>
      <c r="E236" s="156"/>
      <c r="F236" s="156"/>
      <c r="G236" s="156"/>
      <c r="H236" s="156"/>
      <c r="I236" s="156"/>
      <c r="J236" s="167"/>
    </row>
    <row r="237" s="110" customFormat="1" ht="18" customHeight="1" spans="1:10">
      <c r="A237" s="86">
        <v>26</v>
      </c>
      <c r="B237" s="115" t="s">
        <v>66</v>
      </c>
      <c r="C237" s="87" t="s">
        <v>67</v>
      </c>
      <c r="D237" s="87" t="s">
        <v>58</v>
      </c>
      <c r="E237" s="87" t="s">
        <v>68</v>
      </c>
      <c r="F237" s="87"/>
      <c r="G237" s="88" t="s">
        <v>69</v>
      </c>
      <c r="H237" s="115" t="s">
        <v>70</v>
      </c>
      <c r="I237" s="115" t="s">
        <v>71</v>
      </c>
      <c r="J237" s="132" t="s">
        <v>59</v>
      </c>
    </row>
    <row r="238" s="110" customFormat="1" ht="26" customHeight="1" spans="1:10">
      <c r="A238" s="90" t="s">
        <v>72</v>
      </c>
      <c r="B238" s="116" t="s">
        <v>309</v>
      </c>
      <c r="C238" s="91" t="s">
        <v>80</v>
      </c>
      <c r="D238" s="91" t="s">
        <v>310</v>
      </c>
      <c r="E238" s="91" t="s">
        <v>172</v>
      </c>
      <c r="F238" s="91"/>
      <c r="G238" s="117" t="s">
        <v>134</v>
      </c>
      <c r="H238" s="139">
        <v>1</v>
      </c>
      <c r="I238" s="133">
        <f>J238</f>
        <v>14.23</v>
      </c>
      <c r="J238" s="160">
        <f>SUM(J239:J241)</f>
        <v>14.23</v>
      </c>
    </row>
    <row r="239" s="110" customFormat="1" ht="26" customHeight="1" spans="1:10">
      <c r="A239" s="140" t="s">
        <v>78</v>
      </c>
      <c r="B239" s="141" t="s">
        <v>173</v>
      </c>
      <c r="C239" s="142" t="s">
        <v>80</v>
      </c>
      <c r="D239" s="142" t="s">
        <v>174</v>
      </c>
      <c r="E239" s="142" t="s">
        <v>82</v>
      </c>
      <c r="F239" s="142"/>
      <c r="G239" s="143" t="s">
        <v>83</v>
      </c>
      <c r="H239" s="144">
        <v>0.0174427</v>
      </c>
      <c r="I239" s="161">
        <v>21.96</v>
      </c>
      <c r="J239" s="162">
        <v>0.38</v>
      </c>
    </row>
    <row r="240" s="110" customFormat="1" ht="24" customHeight="1" spans="1:10">
      <c r="A240" s="140" t="s">
        <v>78</v>
      </c>
      <c r="B240" s="141" t="s">
        <v>175</v>
      </c>
      <c r="C240" s="142" t="s">
        <v>80</v>
      </c>
      <c r="D240" s="142" t="s">
        <v>176</v>
      </c>
      <c r="E240" s="142" t="s">
        <v>82</v>
      </c>
      <c r="F240" s="142"/>
      <c r="G240" s="143" t="s">
        <v>83</v>
      </c>
      <c r="H240" s="144">
        <v>0.157</v>
      </c>
      <c r="I240" s="161">
        <v>26.68</v>
      </c>
      <c r="J240" s="162">
        <v>4.18</v>
      </c>
    </row>
    <row r="241" s="110" customFormat="1" ht="39" customHeight="1" spans="1:10">
      <c r="A241" s="145" t="s">
        <v>86</v>
      </c>
      <c r="B241" s="146" t="s">
        <v>311</v>
      </c>
      <c r="C241" s="147" t="s">
        <v>80</v>
      </c>
      <c r="D241" s="147" t="s">
        <v>312</v>
      </c>
      <c r="E241" s="147" t="s">
        <v>119</v>
      </c>
      <c r="F241" s="147"/>
      <c r="G241" s="148" t="s">
        <v>134</v>
      </c>
      <c r="H241" s="149">
        <v>1</v>
      </c>
      <c r="I241" s="163">
        <v>9.67</v>
      </c>
      <c r="J241" s="164">
        <f>I241*H241</f>
        <v>9.67</v>
      </c>
    </row>
    <row r="242" s="110" customFormat="1" spans="1:10">
      <c r="A242" s="150"/>
      <c r="B242" s="151"/>
      <c r="C242" s="151"/>
      <c r="D242" s="151"/>
      <c r="E242" s="151" t="s">
        <v>98</v>
      </c>
      <c r="F242" s="152">
        <v>3.63</v>
      </c>
      <c r="G242" s="151" t="s">
        <v>99</v>
      </c>
      <c r="H242" s="152">
        <v>0</v>
      </c>
      <c r="I242" s="151" t="s">
        <v>100</v>
      </c>
      <c r="J242" s="165">
        <v>3.63</v>
      </c>
    </row>
    <row r="243" s="110" customFormat="1" spans="1:10">
      <c r="A243" s="150"/>
      <c r="B243" s="151"/>
      <c r="C243" s="151"/>
      <c r="D243" s="151"/>
      <c r="E243" s="151" t="s">
        <v>101</v>
      </c>
      <c r="F243" s="152">
        <f>+J238*0.207</f>
        <v>2.94561</v>
      </c>
      <c r="G243" s="151"/>
      <c r="H243" s="151" t="s">
        <v>102</v>
      </c>
      <c r="I243" s="151"/>
      <c r="J243" s="165">
        <f>+J238+F243</f>
        <v>17.17561</v>
      </c>
    </row>
    <row r="244" s="110" customFormat="1" ht="30" customHeight="1" spans="1:10">
      <c r="A244" s="153"/>
      <c r="B244" s="108"/>
      <c r="C244" s="108"/>
      <c r="D244" s="108"/>
      <c r="E244" s="108"/>
      <c r="F244" s="108"/>
      <c r="G244" s="108" t="s">
        <v>103</v>
      </c>
      <c r="H244" s="154">
        <v>8</v>
      </c>
      <c r="I244" s="108" t="s">
        <v>104</v>
      </c>
      <c r="J244" s="166">
        <f>+H244*J243</f>
        <v>137.40488</v>
      </c>
    </row>
    <row r="245" s="110" customFormat="1" ht="1" customHeight="1" spans="1:10">
      <c r="A245" s="155"/>
      <c r="B245" s="156"/>
      <c r="C245" s="156"/>
      <c r="D245" s="156"/>
      <c r="E245" s="156"/>
      <c r="F245" s="156"/>
      <c r="G245" s="156"/>
      <c r="H245" s="156"/>
      <c r="I245" s="156"/>
      <c r="J245" s="167"/>
    </row>
    <row r="246" s="110" customFormat="1" ht="18" customHeight="1" spans="1:10">
      <c r="A246" s="86">
        <v>27</v>
      </c>
      <c r="B246" s="115" t="s">
        <v>66</v>
      </c>
      <c r="C246" s="87" t="s">
        <v>67</v>
      </c>
      <c r="D246" s="87" t="s">
        <v>58</v>
      </c>
      <c r="E246" s="87" t="s">
        <v>68</v>
      </c>
      <c r="F246" s="87"/>
      <c r="G246" s="88" t="s">
        <v>69</v>
      </c>
      <c r="H246" s="115" t="s">
        <v>70</v>
      </c>
      <c r="I246" s="115" t="s">
        <v>71</v>
      </c>
      <c r="J246" s="132" t="s">
        <v>59</v>
      </c>
    </row>
    <row r="247" s="110" customFormat="1" ht="26" customHeight="1" spans="1:10">
      <c r="A247" s="118" t="s">
        <v>86</v>
      </c>
      <c r="B247" s="119" t="s">
        <v>313</v>
      </c>
      <c r="C247" s="120" t="s">
        <v>157</v>
      </c>
      <c r="D247" s="120" t="s">
        <v>314</v>
      </c>
      <c r="E247" s="120" t="s">
        <v>119</v>
      </c>
      <c r="F247" s="120"/>
      <c r="G247" s="121" t="s">
        <v>204</v>
      </c>
      <c r="H247" s="157">
        <v>1</v>
      </c>
      <c r="I247" s="168">
        <v>16.1</v>
      </c>
      <c r="J247" s="169">
        <v>16.1</v>
      </c>
    </row>
    <row r="248" s="110" customFormat="1" spans="1:10">
      <c r="A248" s="150"/>
      <c r="B248" s="151"/>
      <c r="C248" s="151"/>
      <c r="D248" s="151"/>
      <c r="E248" s="151" t="s">
        <v>98</v>
      </c>
      <c r="F248" s="152">
        <v>0</v>
      </c>
      <c r="G248" s="151" t="s">
        <v>99</v>
      </c>
      <c r="H248" s="152">
        <v>0</v>
      </c>
      <c r="I248" s="151" t="s">
        <v>100</v>
      </c>
      <c r="J248" s="165">
        <v>0</v>
      </c>
    </row>
    <row r="249" s="110" customFormat="1" spans="1:10">
      <c r="A249" s="150"/>
      <c r="B249" s="151"/>
      <c r="C249" s="151"/>
      <c r="D249" s="151"/>
      <c r="E249" s="151" t="s">
        <v>101</v>
      </c>
      <c r="F249" s="152">
        <f>+J247*0.207</f>
        <v>3.3327</v>
      </c>
      <c r="G249" s="151"/>
      <c r="H249" s="151" t="s">
        <v>102</v>
      </c>
      <c r="I249" s="151"/>
      <c r="J249" s="165">
        <f>+J247+F249</f>
        <v>19.4327</v>
      </c>
    </row>
    <row r="250" s="110" customFormat="1" ht="30" customHeight="1" spans="1:10">
      <c r="A250" s="153"/>
      <c r="B250" s="108"/>
      <c r="C250" s="108"/>
      <c r="D250" s="108"/>
      <c r="E250" s="108"/>
      <c r="F250" s="108"/>
      <c r="G250" s="108" t="s">
        <v>103</v>
      </c>
      <c r="H250" s="154">
        <v>90</v>
      </c>
      <c r="I250" s="108" t="s">
        <v>104</v>
      </c>
      <c r="J250" s="166">
        <f>+H250*J249</f>
        <v>1748.943</v>
      </c>
    </row>
    <row r="251" s="110" customFormat="1" ht="1" customHeight="1" spans="1:10">
      <c r="A251" s="155"/>
      <c r="B251" s="156"/>
      <c r="C251" s="156"/>
      <c r="D251" s="156"/>
      <c r="E251" s="156"/>
      <c r="F251" s="156"/>
      <c r="G251" s="156"/>
      <c r="H251" s="156"/>
      <c r="I251" s="156"/>
      <c r="J251" s="167"/>
    </row>
    <row r="252" s="110" customFormat="1" ht="18" customHeight="1" spans="1:10">
      <c r="A252" s="86">
        <v>28</v>
      </c>
      <c r="B252" s="115" t="s">
        <v>66</v>
      </c>
      <c r="C252" s="87" t="s">
        <v>67</v>
      </c>
      <c r="D252" s="87" t="s">
        <v>58</v>
      </c>
      <c r="E252" s="87" t="s">
        <v>68</v>
      </c>
      <c r="F252" s="87"/>
      <c r="G252" s="88" t="s">
        <v>69</v>
      </c>
      <c r="H252" s="115" t="s">
        <v>70</v>
      </c>
      <c r="I252" s="115" t="s">
        <v>71</v>
      </c>
      <c r="J252" s="132" t="s">
        <v>59</v>
      </c>
    </row>
    <row r="253" s="110" customFormat="1" ht="52" customHeight="1" spans="1:10">
      <c r="A253" s="90" t="s">
        <v>72</v>
      </c>
      <c r="B253" s="116" t="s">
        <v>315</v>
      </c>
      <c r="C253" s="91" t="s">
        <v>80</v>
      </c>
      <c r="D253" s="91" t="s">
        <v>316</v>
      </c>
      <c r="E253" s="91" t="s">
        <v>172</v>
      </c>
      <c r="F253" s="91"/>
      <c r="G253" s="117" t="s">
        <v>134</v>
      </c>
      <c r="H253" s="139">
        <v>1</v>
      </c>
      <c r="I253" s="133">
        <v>29.58</v>
      </c>
      <c r="J253" s="160">
        <v>29.58</v>
      </c>
    </row>
    <row r="254" s="110" customFormat="1" ht="26" customHeight="1" spans="1:10">
      <c r="A254" s="140" t="s">
        <v>78</v>
      </c>
      <c r="B254" s="141" t="s">
        <v>173</v>
      </c>
      <c r="C254" s="142" t="s">
        <v>80</v>
      </c>
      <c r="D254" s="142" t="s">
        <v>174</v>
      </c>
      <c r="E254" s="142" t="s">
        <v>82</v>
      </c>
      <c r="F254" s="142"/>
      <c r="G254" s="143" t="s">
        <v>83</v>
      </c>
      <c r="H254" s="144">
        <v>0.3869</v>
      </c>
      <c r="I254" s="161">
        <v>21.96</v>
      </c>
      <c r="J254" s="162">
        <v>8.49</v>
      </c>
    </row>
    <row r="255" s="110" customFormat="1" ht="24" customHeight="1" spans="1:10">
      <c r="A255" s="140" t="s">
        <v>78</v>
      </c>
      <c r="B255" s="141" t="s">
        <v>175</v>
      </c>
      <c r="C255" s="142" t="s">
        <v>80</v>
      </c>
      <c r="D255" s="142" t="s">
        <v>176</v>
      </c>
      <c r="E255" s="142" t="s">
        <v>82</v>
      </c>
      <c r="F255" s="142"/>
      <c r="G255" s="143" t="s">
        <v>83</v>
      </c>
      <c r="H255" s="144">
        <v>0.3869</v>
      </c>
      <c r="I255" s="161">
        <v>26.68</v>
      </c>
      <c r="J255" s="162">
        <v>10.32</v>
      </c>
    </row>
    <row r="256" s="110" customFormat="1" ht="26" customHeight="1" spans="1:10">
      <c r="A256" s="145" t="s">
        <v>86</v>
      </c>
      <c r="B256" s="146" t="s">
        <v>317</v>
      </c>
      <c r="C256" s="147" t="s">
        <v>80</v>
      </c>
      <c r="D256" s="147" t="s">
        <v>318</v>
      </c>
      <c r="E256" s="147" t="s">
        <v>119</v>
      </c>
      <c r="F256" s="147"/>
      <c r="G256" s="148" t="s">
        <v>134</v>
      </c>
      <c r="H256" s="149">
        <v>1</v>
      </c>
      <c r="I256" s="163">
        <v>10.77</v>
      </c>
      <c r="J256" s="164">
        <v>10.77</v>
      </c>
    </row>
    <row r="257" s="110" customFormat="1" spans="1:10">
      <c r="A257" s="150"/>
      <c r="B257" s="151"/>
      <c r="C257" s="151"/>
      <c r="D257" s="151"/>
      <c r="E257" s="151" t="s">
        <v>98</v>
      </c>
      <c r="F257" s="152">
        <v>14.68</v>
      </c>
      <c r="G257" s="151" t="s">
        <v>99</v>
      </c>
      <c r="H257" s="152">
        <v>0</v>
      </c>
      <c r="I257" s="151" t="s">
        <v>100</v>
      </c>
      <c r="J257" s="165">
        <v>14.68</v>
      </c>
    </row>
    <row r="258" s="110" customFormat="1" spans="1:10">
      <c r="A258" s="150"/>
      <c r="B258" s="151"/>
      <c r="C258" s="151"/>
      <c r="D258" s="151"/>
      <c r="E258" s="151" t="s">
        <v>101</v>
      </c>
      <c r="F258" s="152">
        <v>6.12</v>
      </c>
      <c r="G258" s="151"/>
      <c r="H258" s="151" t="s">
        <v>102</v>
      </c>
      <c r="I258" s="151"/>
      <c r="J258" s="165">
        <v>35.7</v>
      </c>
    </row>
    <row r="259" s="110" customFormat="1" ht="30" customHeight="1" spans="1:10">
      <c r="A259" s="153"/>
      <c r="B259" s="108"/>
      <c r="C259" s="108"/>
      <c r="D259" s="108"/>
      <c r="E259" s="108"/>
      <c r="F259" s="108"/>
      <c r="G259" s="108" t="s">
        <v>103</v>
      </c>
      <c r="H259" s="154">
        <v>4</v>
      </c>
      <c r="I259" s="108" t="s">
        <v>104</v>
      </c>
      <c r="J259" s="166">
        <f>+H259*J258</f>
        <v>142.8</v>
      </c>
    </row>
    <row r="260" s="110" customFormat="1" ht="1" customHeight="1" spans="1:10">
      <c r="A260" s="155"/>
      <c r="B260" s="156"/>
      <c r="C260" s="156"/>
      <c r="D260" s="156"/>
      <c r="E260" s="156"/>
      <c r="F260" s="156"/>
      <c r="G260" s="156"/>
      <c r="H260" s="156"/>
      <c r="I260" s="156"/>
      <c r="J260" s="167"/>
    </row>
    <row r="261" s="110" customFormat="1" ht="18" customHeight="1" spans="1:10">
      <c r="A261" s="86">
        <v>29</v>
      </c>
      <c r="B261" s="115" t="s">
        <v>66</v>
      </c>
      <c r="C261" s="87" t="s">
        <v>67</v>
      </c>
      <c r="D261" s="87" t="s">
        <v>58</v>
      </c>
      <c r="E261" s="87" t="s">
        <v>68</v>
      </c>
      <c r="F261" s="87"/>
      <c r="G261" s="88" t="s">
        <v>69</v>
      </c>
      <c r="H261" s="115" t="s">
        <v>70</v>
      </c>
      <c r="I261" s="115" t="s">
        <v>71</v>
      </c>
      <c r="J261" s="132" t="s">
        <v>59</v>
      </c>
    </row>
    <row r="262" s="110" customFormat="1" ht="39" customHeight="1" spans="1:10">
      <c r="A262" s="90" t="s">
        <v>72</v>
      </c>
      <c r="B262" s="116" t="s">
        <v>319</v>
      </c>
      <c r="C262" s="91" t="s">
        <v>80</v>
      </c>
      <c r="D262" s="91" t="s">
        <v>320</v>
      </c>
      <c r="E262" s="91" t="s">
        <v>172</v>
      </c>
      <c r="F262" s="91"/>
      <c r="G262" s="117" t="s">
        <v>134</v>
      </c>
      <c r="H262" s="139">
        <v>1</v>
      </c>
      <c r="I262" s="133">
        <v>19.38</v>
      </c>
      <c r="J262" s="160">
        <v>19.38</v>
      </c>
    </row>
    <row r="263" s="110" customFormat="1" ht="26" customHeight="1" spans="1:10">
      <c r="A263" s="140" t="s">
        <v>78</v>
      </c>
      <c r="B263" s="141" t="s">
        <v>173</v>
      </c>
      <c r="C263" s="142" t="s">
        <v>80</v>
      </c>
      <c r="D263" s="142" t="s">
        <v>174</v>
      </c>
      <c r="E263" s="142" t="s">
        <v>82</v>
      </c>
      <c r="F263" s="142"/>
      <c r="G263" s="143" t="s">
        <v>83</v>
      </c>
      <c r="H263" s="144">
        <v>0.235</v>
      </c>
      <c r="I263" s="161">
        <v>21.96</v>
      </c>
      <c r="J263" s="162">
        <v>5.16</v>
      </c>
    </row>
    <row r="264" s="110" customFormat="1" ht="24" customHeight="1" spans="1:10">
      <c r="A264" s="140" t="s">
        <v>78</v>
      </c>
      <c r="B264" s="141" t="s">
        <v>175</v>
      </c>
      <c r="C264" s="142" t="s">
        <v>80</v>
      </c>
      <c r="D264" s="142" t="s">
        <v>176</v>
      </c>
      <c r="E264" s="142" t="s">
        <v>82</v>
      </c>
      <c r="F264" s="142"/>
      <c r="G264" s="143" t="s">
        <v>83</v>
      </c>
      <c r="H264" s="144">
        <v>0.235</v>
      </c>
      <c r="I264" s="161">
        <v>26.68</v>
      </c>
      <c r="J264" s="162">
        <v>6.26</v>
      </c>
    </row>
    <row r="265" s="110" customFormat="1" ht="26" customHeight="1" spans="1:10">
      <c r="A265" s="145" t="s">
        <v>86</v>
      </c>
      <c r="B265" s="146" t="s">
        <v>321</v>
      </c>
      <c r="C265" s="147" t="s">
        <v>80</v>
      </c>
      <c r="D265" s="147" t="s">
        <v>322</v>
      </c>
      <c r="E265" s="147" t="s">
        <v>119</v>
      </c>
      <c r="F265" s="147"/>
      <c r="G265" s="148" t="s">
        <v>134</v>
      </c>
      <c r="H265" s="149">
        <v>1</v>
      </c>
      <c r="I265" s="163">
        <v>7.96</v>
      </c>
      <c r="J265" s="164">
        <v>7.96</v>
      </c>
    </row>
    <row r="266" s="110" customFormat="1" spans="1:10">
      <c r="A266" s="150"/>
      <c r="B266" s="151"/>
      <c r="C266" s="151"/>
      <c r="D266" s="151"/>
      <c r="E266" s="151" t="s">
        <v>98</v>
      </c>
      <c r="F266" s="152">
        <v>8.91</v>
      </c>
      <c r="G266" s="151" t="s">
        <v>99</v>
      </c>
      <c r="H266" s="152">
        <v>0</v>
      </c>
      <c r="I266" s="151" t="s">
        <v>100</v>
      </c>
      <c r="J266" s="165">
        <v>8.91</v>
      </c>
    </row>
    <row r="267" s="110" customFormat="1" spans="1:10">
      <c r="A267" s="150"/>
      <c r="B267" s="151"/>
      <c r="C267" s="151"/>
      <c r="D267" s="151"/>
      <c r="E267" s="151" t="s">
        <v>101</v>
      </c>
      <c r="F267" s="152">
        <v>4.01</v>
      </c>
      <c r="G267" s="151"/>
      <c r="H267" s="151" t="s">
        <v>102</v>
      </c>
      <c r="I267" s="151"/>
      <c r="J267" s="165">
        <v>23.39</v>
      </c>
    </row>
    <row r="268" s="110" customFormat="1" ht="30" customHeight="1" spans="1:10">
      <c r="A268" s="153"/>
      <c r="B268" s="108"/>
      <c r="C268" s="108"/>
      <c r="D268" s="108"/>
      <c r="E268" s="108"/>
      <c r="F268" s="108"/>
      <c r="G268" s="108" t="s">
        <v>103</v>
      </c>
      <c r="H268" s="154">
        <v>4</v>
      </c>
      <c r="I268" s="108" t="s">
        <v>104</v>
      </c>
      <c r="J268" s="166">
        <f>+H268*J267</f>
        <v>93.56</v>
      </c>
    </row>
    <row r="269" s="110" customFormat="1" ht="1" customHeight="1" spans="1:10">
      <c r="A269" s="155"/>
      <c r="B269" s="156"/>
      <c r="C269" s="156"/>
      <c r="D269" s="156"/>
      <c r="E269" s="156"/>
      <c r="F269" s="156"/>
      <c r="G269" s="156"/>
      <c r="H269" s="156"/>
      <c r="I269" s="156"/>
      <c r="J269" s="167"/>
    </row>
    <row r="270" s="110" customFormat="1" ht="18" customHeight="1" spans="1:10">
      <c r="A270" s="86">
        <v>30</v>
      </c>
      <c r="B270" s="115" t="s">
        <v>66</v>
      </c>
      <c r="C270" s="87" t="s">
        <v>67</v>
      </c>
      <c r="D270" s="87" t="s">
        <v>58</v>
      </c>
      <c r="E270" s="87" t="s">
        <v>68</v>
      </c>
      <c r="F270" s="87"/>
      <c r="G270" s="88" t="s">
        <v>69</v>
      </c>
      <c r="H270" s="115" t="s">
        <v>70</v>
      </c>
      <c r="I270" s="115" t="s">
        <v>71</v>
      </c>
      <c r="J270" s="132" t="s">
        <v>59</v>
      </c>
    </row>
    <row r="271" s="110" customFormat="1" ht="39" customHeight="1" spans="1:10">
      <c r="A271" s="90" t="s">
        <v>72</v>
      </c>
      <c r="B271" s="116" t="s">
        <v>323</v>
      </c>
      <c r="C271" s="91" t="s">
        <v>80</v>
      </c>
      <c r="D271" s="91" t="s">
        <v>324</v>
      </c>
      <c r="E271" s="91" t="s">
        <v>172</v>
      </c>
      <c r="F271" s="91"/>
      <c r="G271" s="117" t="s">
        <v>134</v>
      </c>
      <c r="H271" s="139">
        <v>1</v>
      </c>
      <c r="I271" s="133">
        <v>18.53</v>
      </c>
      <c r="J271" s="160">
        <v>18.53</v>
      </c>
    </row>
    <row r="272" s="110" customFormat="1" ht="26" customHeight="1" spans="1:10">
      <c r="A272" s="140" t="s">
        <v>78</v>
      </c>
      <c r="B272" s="141" t="s">
        <v>173</v>
      </c>
      <c r="C272" s="142" t="s">
        <v>80</v>
      </c>
      <c r="D272" s="142" t="s">
        <v>174</v>
      </c>
      <c r="E272" s="142" t="s">
        <v>82</v>
      </c>
      <c r="F272" s="142"/>
      <c r="G272" s="143" t="s">
        <v>83</v>
      </c>
      <c r="H272" s="144">
        <v>0.2579</v>
      </c>
      <c r="I272" s="161">
        <v>21.96</v>
      </c>
      <c r="J272" s="162">
        <v>5.66</v>
      </c>
    </row>
    <row r="273" s="110" customFormat="1" ht="24" customHeight="1" spans="1:10">
      <c r="A273" s="140" t="s">
        <v>78</v>
      </c>
      <c r="B273" s="141" t="s">
        <v>175</v>
      </c>
      <c r="C273" s="142" t="s">
        <v>80</v>
      </c>
      <c r="D273" s="142" t="s">
        <v>176</v>
      </c>
      <c r="E273" s="142" t="s">
        <v>82</v>
      </c>
      <c r="F273" s="142"/>
      <c r="G273" s="143" t="s">
        <v>83</v>
      </c>
      <c r="H273" s="144">
        <v>0.2579</v>
      </c>
      <c r="I273" s="161">
        <v>26.68</v>
      </c>
      <c r="J273" s="162">
        <v>6.88</v>
      </c>
    </row>
    <row r="274" s="110" customFormat="1" ht="26" customHeight="1" spans="1:10">
      <c r="A274" s="145" t="s">
        <v>86</v>
      </c>
      <c r="B274" s="146" t="s">
        <v>325</v>
      </c>
      <c r="C274" s="147" t="s">
        <v>80</v>
      </c>
      <c r="D274" s="147" t="s">
        <v>326</v>
      </c>
      <c r="E274" s="147" t="s">
        <v>119</v>
      </c>
      <c r="F274" s="147"/>
      <c r="G274" s="148" t="s">
        <v>134</v>
      </c>
      <c r="H274" s="149">
        <v>1</v>
      </c>
      <c r="I274" s="163">
        <v>5.99</v>
      </c>
      <c r="J274" s="164">
        <v>5.99</v>
      </c>
    </row>
    <row r="275" s="110" customFormat="1" spans="1:10">
      <c r="A275" s="150"/>
      <c r="B275" s="151"/>
      <c r="C275" s="151"/>
      <c r="D275" s="151"/>
      <c r="E275" s="151" t="s">
        <v>98</v>
      </c>
      <c r="F275" s="152">
        <v>9.78</v>
      </c>
      <c r="G275" s="151" t="s">
        <v>99</v>
      </c>
      <c r="H275" s="152">
        <v>0</v>
      </c>
      <c r="I275" s="151" t="s">
        <v>100</v>
      </c>
      <c r="J275" s="165">
        <v>9.78</v>
      </c>
    </row>
    <row r="276" s="110" customFormat="1" spans="1:10">
      <c r="A276" s="150"/>
      <c r="B276" s="151"/>
      <c r="C276" s="151"/>
      <c r="D276" s="151"/>
      <c r="E276" s="151" t="s">
        <v>101</v>
      </c>
      <c r="F276" s="152">
        <v>3.83</v>
      </c>
      <c r="G276" s="151"/>
      <c r="H276" s="151" t="s">
        <v>102</v>
      </c>
      <c r="I276" s="151"/>
      <c r="J276" s="165">
        <v>22.36</v>
      </c>
    </row>
    <row r="277" s="110" customFormat="1" ht="30" customHeight="1" spans="1:10">
      <c r="A277" s="153"/>
      <c r="B277" s="108"/>
      <c r="C277" s="108"/>
      <c r="D277" s="108"/>
      <c r="E277" s="108"/>
      <c r="F277" s="108"/>
      <c r="G277" s="108" t="s">
        <v>103</v>
      </c>
      <c r="H277" s="154">
        <v>4</v>
      </c>
      <c r="I277" s="108" t="s">
        <v>104</v>
      </c>
      <c r="J277" s="166">
        <f>+H277*J276</f>
        <v>89.44</v>
      </c>
    </row>
    <row r="278" s="110" customFormat="1" ht="1" customHeight="1" spans="1:10">
      <c r="A278" s="155"/>
      <c r="B278" s="156"/>
      <c r="C278" s="156"/>
      <c r="D278" s="156"/>
      <c r="E278" s="156"/>
      <c r="F278" s="156"/>
      <c r="G278" s="156"/>
      <c r="H278" s="156"/>
      <c r="I278" s="156"/>
      <c r="J278" s="167"/>
    </row>
    <row r="279" s="110" customFormat="1" ht="18" customHeight="1" spans="1:10">
      <c r="A279" s="86">
        <v>31</v>
      </c>
      <c r="B279" s="115" t="s">
        <v>66</v>
      </c>
      <c r="C279" s="87" t="s">
        <v>67</v>
      </c>
      <c r="D279" s="87" t="s">
        <v>58</v>
      </c>
      <c r="E279" s="87" t="s">
        <v>68</v>
      </c>
      <c r="F279" s="87"/>
      <c r="G279" s="88" t="s">
        <v>69</v>
      </c>
      <c r="H279" s="115" t="s">
        <v>70</v>
      </c>
      <c r="I279" s="115" t="s">
        <v>71</v>
      </c>
      <c r="J279" s="132" t="s">
        <v>59</v>
      </c>
    </row>
    <row r="280" s="110" customFormat="1" ht="39" customHeight="1" spans="1:10">
      <c r="A280" s="90" t="s">
        <v>72</v>
      </c>
      <c r="B280" s="116" t="s">
        <v>327</v>
      </c>
      <c r="C280" s="91" t="s">
        <v>80</v>
      </c>
      <c r="D280" s="91" t="s">
        <v>328</v>
      </c>
      <c r="E280" s="91" t="s">
        <v>172</v>
      </c>
      <c r="F280" s="91"/>
      <c r="G280" s="117" t="s">
        <v>120</v>
      </c>
      <c r="H280" s="139">
        <v>1</v>
      </c>
      <c r="I280" s="133">
        <v>28.38</v>
      </c>
      <c r="J280" s="160">
        <v>28.38</v>
      </c>
    </row>
    <row r="281" s="110" customFormat="1" ht="26" customHeight="1" spans="1:10">
      <c r="A281" s="140" t="s">
        <v>78</v>
      </c>
      <c r="B281" s="141" t="s">
        <v>173</v>
      </c>
      <c r="C281" s="142" t="s">
        <v>80</v>
      </c>
      <c r="D281" s="142" t="s">
        <v>174</v>
      </c>
      <c r="E281" s="142" t="s">
        <v>82</v>
      </c>
      <c r="F281" s="142"/>
      <c r="G281" s="143" t="s">
        <v>83</v>
      </c>
      <c r="H281" s="144">
        <v>0.129</v>
      </c>
      <c r="I281" s="161">
        <v>21.96</v>
      </c>
      <c r="J281" s="162">
        <v>2.83</v>
      </c>
    </row>
    <row r="282" s="110" customFormat="1" ht="24" customHeight="1" spans="1:10">
      <c r="A282" s="140" t="s">
        <v>78</v>
      </c>
      <c r="B282" s="141" t="s">
        <v>175</v>
      </c>
      <c r="C282" s="142" t="s">
        <v>80</v>
      </c>
      <c r="D282" s="142" t="s">
        <v>176</v>
      </c>
      <c r="E282" s="142" t="s">
        <v>82</v>
      </c>
      <c r="F282" s="142"/>
      <c r="G282" s="143" t="s">
        <v>83</v>
      </c>
      <c r="H282" s="144">
        <v>0.129</v>
      </c>
      <c r="I282" s="161">
        <v>26.68</v>
      </c>
      <c r="J282" s="162">
        <v>3.44</v>
      </c>
    </row>
    <row r="283" s="110" customFormat="1" ht="26" customHeight="1" spans="1:10">
      <c r="A283" s="145" t="s">
        <v>86</v>
      </c>
      <c r="B283" s="146" t="s">
        <v>329</v>
      </c>
      <c r="C283" s="147" t="s">
        <v>80</v>
      </c>
      <c r="D283" s="147" t="s">
        <v>330</v>
      </c>
      <c r="E283" s="147" t="s">
        <v>119</v>
      </c>
      <c r="F283" s="147"/>
      <c r="G283" s="148" t="s">
        <v>120</v>
      </c>
      <c r="H283" s="149">
        <v>1.1</v>
      </c>
      <c r="I283" s="163">
        <v>20.1</v>
      </c>
      <c r="J283" s="164">
        <v>22.11</v>
      </c>
    </row>
    <row r="284" s="110" customFormat="1" spans="1:10">
      <c r="A284" s="150"/>
      <c r="B284" s="151"/>
      <c r="C284" s="151"/>
      <c r="D284" s="151"/>
      <c r="E284" s="151" t="s">
        <v>98</v>
      </c>
      <c r="F284" s="152">
        <v>4.89</v>
      </c>
      <c r="G284" s="151" t="s">
        <v>99</v>
      </c>
      <c r="H284" s="152">
        <v>0</v>
      </c>
      <c r="I284" s="151" t="s">
        <v>100</v>
      </c>
      <c r="J284" s="165">
        <v>4.89</v>
      </c>
    </row>
    <row r="285" s="110" customFormat="1" spans="1:10">
      <c r="A285" s="150"/>
      <c r="B285" s="151"/>
      <c r="C285" s="151"/>
      <c r="D285" s="151"/>
      <c r="E285" s="151" t="s">
        <v>101</v>
      </c>
      <c r="F285" s="152">
        <v>5.87</v>
      </c>
      <c r="G285" s="151"/>
      <c r="H285" s="151" t="s">
        <v>102</v>
      </c>
      <c r="I285" s="151"/>
      <c r="J285" s="165">
        <v>34.25</v>
      </c>
    </row>
    <row r="286" s="110" customFormat="1" ht="30" customHeight="1" spans="1:10">
      <c r="A286" s="153"/>
      <c r="B286" s="108"/>
      <c r="C286" s="108"/>
      <c r="D286" s="108"/>
      <c r="E286" s="108"/>
      <c r="F286" s="108"/>
      <c r="G286" s="108" t="s">
        <v>103</v>
      </c>
      <c r="H286" s="154">
        <v>32</v>
      </c>
      <c r="I286" s="108" t="s">
        <v>104</v>
      </c>
      <c r="J286" s="166">
        <f>+H286*J285</f>
        <v>1096</v>
      </c>
    </row>
    <row r="287" s="110" customFormat="1" ht="1" customHeight="1" spans="1:10">
      <c r="A287" s="155"/>
      <c r="B287" s="156"/>
      <c r="C287" s="156"/>
      <c r="D287" s="156"/>
      <c r="E287" s="156"/>
      <c r="F287" s="156"/>
      <c r="G287" s="156"/>
      <c r="H287" s="156"/>
      <c r="I287" s="156"/>
      <c r="J287" s="167"/>
    </row>
    <row r="288" s="110" customFormat="1" ht="18" customHeight="1" spans="1:10">
      <c r="A288" s="86">
        <v>32</v>
      </c>
      <c r="B288" s="115" t="s">
        <v>66</v>
      </c>
      <c r="C288" s="87" t="s">
        <v>67</v>
      </c>
      <c r="D288" s="87" t="s">
        <v>58</v>
      </c>
      <c r="E288" s="87" t="s">
        <v>68</v>
      </c>
      <c r="F288" s="87"/>
      <c r="G288" s="88" t="s">
        <v>69</v>
      </c>
      <c r="H288" s="115" t="s">
        <v>70</v>
      </c>
      <c r="I288" s="115" t="s">
        <v>71</v>
      </c>
      <c r="J288" s="132" t="s">
        <v>59</v>
      </c>
    </row>
    <row r="289" s="110" customFormat="1" ht="26" customHeight="1" spans="1:10">
      <c r="A289" s="118" t="s">
        <v>86</v>
      </c>
      <c r="B289" s="119" t="s">
        <v>331</v>
      </c>
      <c r="C289" s="120" t="s">
        <v>178</v>
      </c>
      <c r="D289" s="120" t="s">
        <v>332</v>
      </c>
      <c r="E289" s="120" t="s">
        <v>119</v>
      </c>
      <c r="F289" s="120"/>
      <c r="G289" s="121" t="s">
        <v>187</v>
      </c>
      <c r="H289" s="157">
        <v>1</v>
      </c>
      <c r="I289" s="168">
        <v>180.86</v>
      </c>
      <c r="J289" s="169">
        <v>180.86</v>
      </c>
    </row>
    <row r="290" s="110" customFormat="1" spans="1:10">
      <c r="A290" s="150"/>
      <c r="B290" s="151"/>
      <c r="C290" s="151"/>
      <c r="D290" s="151"/>
      <c r="E290" s="151" t="s">
        <v>98</v>
      </c>
      <c r="F290" s="152">
        <v>0</v>
      </c>
      <c r="G290" s="151" t="s">
        <v>99</v>
      </c>
      <c r="H290" s="152">
        <v>0</v>
      </c>
      <c r="I290" s="151" t="s">
        <v>100</v>
      </c>
      <c r="J290" s="165">
        <v>0</v>
      </c>
    </row>
    <row r="291" s="110" customFormat="1" spans="1:10">
      <c r="A291" s="150"/>
      <c r="B291" s="151"/>
      <c r="C291" s="151"/>
      <c r="D291" s="151"/>
      <c r="E291" s="151" t="s">
        <v>101</v>
      </c>
      <c r="F291" s="152">
        <f>+J289*0.207</f>
        <v>37.43802</v>
      </c>
      <c r="G291" s="151"/>
      <c r="H291" s="151" t="s">
        <v>102</v>
      </c>
      <c r="I291" s="151"/>
      <c r="J291" s="165">
        <f>+J289+F291</f>
        <v>218.29802</v>
      </c>
    </row>
    <row r="292" s="110" customFormat="1" ht="30" customHeight="1" spans="1:10">
      <c r="A292" s="153"/>
      <c r="B292" s="108"/>
      <c r="C292" s="108"/>
      <c r="D292" s="108"/>
      <c r="E292" s="108"/>
      <c r="F292" s="108"/>
      <c r="G292" s="108" t="s">
        <v>103</v>
      </c>
      <c r="H292" s="154">
        <v>4</v>
      </c>
      <c r="I292" s="108" t="s">
        <v>104</v>
      </c>
      <c r="J292" s="166">
        <f>+H292*J291</f>
        <v>873.19208</v>
      </c>
    </row>
    <row r="293" s="110" customFormat="1" ht="1" customHeight="1" spans="1:10">
      <c r="A293" s="155"/>
      <c r="B293" s="156"/>
      <c r="C293" s="156"/>
      <c r="D293" s="156"/>
      <c r="E293" s="156"/>
      <c r="F293" s="156"/>
      <c r="G293" s="156"/>
      <c r="H293" s="156"/>
      <c r="I293" s="156"/>
      <c r="J293" s="167"/>
    </row>
    <row r="294" s="110" customFormat="1" ht="18" customHeight="1" spans="1:10">
      <c r="A294" s="86">
        <v>33</v>
      </c>
      <c r="B294" s="115" t="s">
        <v>66</v>
      </c>
      <c r="C294" s="87" t="s">
        <v>67</v>
      </c>
      <c r="D294" s="87" t="s">
        <v>58</v>
      </c>
      <c r="E294" s="87" t="s">
        <v>68</v>
      </c>
      <c r="F294" s="87"/>
      <c r="G294" s="88" t="s">
        <v>69</v>
      </c>
      <c r="H294" s="115" t="s">
        <v>70</v>
      </c>
      <c r="I294" s="115" t="s">
        <v>71</v>
      </c>
      <c r="J294" s="132" t="s">
        <v>59</v>
      </c>
    </row>
    <row r="295" s="110" customFormat="1" ht="39" customHeight="1" spans="1:10">
      <c r="A295" s="90" t="s">
        <v>72</v>
      </c>
      <c r="B295" s="116" t="s">
        <v>333</v>
      </c>
      <c r="C295" s="91" t="s">
        <v>80</v>
      </c>
      <c r="D295" s="91" t="s">
        <v>334</v>
      </c>
      <c r="E295" s="91" t="s">
        <v>335</v>
      </c>
      <c r="F295" s="91"/>
      <c r="G295" s="117" t="s">
        <v>134</v>
      </c>
      <c r="H295" s="139">
        <v>1</v>
      </c>
      <c r="I295" s="133">
        <v>69.07</v>
      </c>
      <c r="J295" s="160">
        <v>69.07</v>
      </c>
    </row>
    <row r="296" s="110" customFormat="1" ht="26" customHeight="1" spans="1:10">
      <c r="A296" s="140" t="s">
        <v>78</v>
      </c>
      <c r="B296" s="141" t="s">
        <v>173</v>
      </c>
      <c r="C296" s="142" t="s">
        <v>80</v>
      </c>
      <c r="D296" s="142" t="s">
        <v>174</v>
      </c>
      <c r="E296" s="142" t="s">
        <v>82</v>
      </c>
      <c r="F296" s="142"/>
      <c r="G296" s="143" t="s">
        <v>83</v>
      </c>
      <c r="H296" s="144">
        <v>1.4037</v>
      </c>
      <c r="I296" s="161">
        <v>21.96</v>
      </c>
      <c r="J296" s="162">
        <v>30.82</v>
      </c>
    </row>
    <row r="297" s="110" customFormat="1" ht="24" customHeight="1" spans="1:10">
      <c r="A297" s="140" t="s">
        <v>78</v>
      </c>
      <c r="B297" s="141" t="s">
        <v>175</v>
      </c>
      <c r="C297" s="142" t="s">
        <v>80</v>
      </c>
      <c r="D297" s="142" t="s">
        <v>176</v>
      </c>
      <c r="E297" s="142" t="s">
        <v>82</v>
      </c>
      <c r="F297" s="142"/>
      <c r="G297" s="143" t="s">
        <v>83</v>
      </c>
      <c r="H297" s="144">
        <v>1.4037</v>
      </c>
      <c r="I297" s="161">
        <v>26.68</v>
      </c>
      <c r="J297" s="162">
        <v>37.45</v>
      </c>
    </row>
    <row r="298" s="110" customFormat="1" ht="39" customHeight="1" spans="1:10">
      <c r="A298" s="145" t="s">
        <v>86</v>
      </c>
      <c r="B298" s="146" t="s">
        <v>336</v>
      </c>
      <c r="C298" s="147" t="s">
        <v>80</v>
      </c>
      <c r="D298" s="147" t="s">
        <v>337</v>
      </c>
      <c r="E298" s="147" t="s">
        <v>119</v>
      </c>
      <c r="F298" s="147"/>
      <c r="G298" s="148" t="s">
        <v>134</v>
      </c>
      <c r="H298" s="149">
        <v>4</v>
      </c>
      <c r="I298" s="163">
        <v>0.2</v>
      </c>
      <c r="J298" s="164">
        <v>0.8</v>
      </c>
    </row>
    <row r="299" s="110" customFormat="1" spans="1:10">
      <c r="A299" s="150"/>
      <c r="B299" s="151"/>
      <c r="C299" s="151"/>
      <c r="D299" s="151"/>
      <c r="E299" s="151" t="s">
        <v>98</v>
      </c>
      <c r="F299" s="152">
        <v>53.27</v>
      </c>
      <c r="G299" s="151" t="s">
        <v>99</v>
      </c>
      <c r="H299" s="152">
        <v>0</v>
      </c>
      <c r="I299" s="151" t="s">
        <v>100</v>
      </c>
      <c r="J299" s="165">
        <v>53.27</v>
      </c>
    </row>
    <row r="300" s="110" customFormat="1" spans="1:10">
      <c r="A300" s="150"/>
      <c r="B300" s="151"/>
      <c r="C300" s="151"/>
      <c r="D300" s="151"/>
      <c r="E300" s="151" t="s">
        <v>101</v>
      </c>
      <c r="F300" s="152">
        <v>14.29</v>
      </c>
      <c r="G300" s="151"/>
      <c r="H300" s="151" t="s">
        <v>102</v>
      </c>
      <c r="I300" s="151"/>
      <c r="J300" s="165">
        <v>83.36</v>
      </c>
    </row>
    <row r="301" s="110" customFormat="1" ht="30" customHeight="1" spans="1:10">
      <c r="A301" s="153"/>
      <c r="B301" s="108"/>
      <c r="C301" s="108"/>
      <c r="D301" s="108"/>
      <c r="E301" s="108"/>
      <c r="F301" s="108"/>
      <c r="G301" s="108" t="s">
        <v>103</v>
      </c>
      <c r="H301" s="154">
        <v>4</v>
      </c>
      <c r="I301" s="108" t="s">
        <v>104</v>
      </c>
      <c r="J301" s="166">
        <f>+H301*J300</f>
        <v>333.44</v>
      </c>
    </row>
    <row r="302" s="110" customFormat="1" ht="1" customHeight="1" spans="1:10">
      <c r="A302" s="155"/>
      <c r="B302" s="156"/>
      <c r="C302" s="156"/>
      <c r="D302" s="156"/>
      <c r="E302" s="156"/>
      <c r="F302" s="156"/>
      <c r="G302" s="156"/>
      <c r="H302" s="156"/>
      <c r="I302" s="156"/>
      <c r="J302" s="167"/>
    </row>
    <row r="303" s="110" customFormat="1" ht="18" customHeight="1" spans="1:10">
      <c r="A303" s="86">
        <v>34</v>
      </c>
      <c r="B303" s="115" t="s">
        <v>66</v>
      </c>
      <c r="C303" s="87" t="s">
        <v>67</v>
      </c>
      <c r="D303" s="87" t="s">
        <v>58</v>
      </c>
      <c r="E303" s="87" t="s">
        <v>68</v>
      </c>
      <c r="F303" s="87"/>
      <c r="G303" s="88" t="s">
        <v>69</v>
      </c>
      <c r="H303" s="115" t="s">
        <v>70</v>
      </c>
      <c r="I303" s="115" t="s">
        <v>71</v>
      </c>
      <c r="J303" s="132" t="s">
        <v>59</v>
      </c>
    </row>
    <row r="304" s="110" customFormat="1" ht="26" customHeight="1" spans="1:10">
      <c r="A304" s="118" t="s">
        <v>86</v>
      </c>
      <c r="B304" s="119" t="s">
        <v>338</v>
      </c>
      <c r="C304" s="120" t="s">
        <v>80</v>
      </c>
      <c r="D304" s="120" t="s">
        <v>339</v>
      </c>
      <c r="E304" s="120" t="s">
        <v>119</v>
      </c>
      <c r="F304" s="120"/>
      <c r="G304" s="121" t="s">
        <v>125</v>
      </c>
      <c r="H304" s="157">
        <v>1</v>
      </c>
      <c r="I304" s="168">
        <f>J304</f>
        <v>32.85</v>
      </c>
      <c r="J304" s="169">
        <v>32.85</v>
      </c>
    </row>
    <row r="305" s="110" customFormat="1" spans="1:10">
      <c r="A305" s="150"/>
      <c r="B305" s="151"/>
      <c r="C305" s="151"/>
      <c r="D305" s="151"/>
      <c r="E305" s="151" t="s">
        <v>98</v>
      </c>
      <c r="F305" s="152">
        <v>0</v>
      </c>
      <c r="G305" s="151" t="s">
        <v>99</v>
      </c>
      <c r="H305" s="152">
        <v>0</v>
      </c>
      <c r="I305" s="151" t="s">
        <v>100</v>
      </c>
      <c r="J305" s="165">
        <v>0</v>
      </c>
    </row>
    <row r="306" s="110" customFormat="1" spans="1:10">
      <c r="A306" s="150"/>
      <c r="B306" s="151"/>
      <c r="C306" s="151"/>
      <c r="D306" s="151"/>
      <c r="E306" s="151" t="s">
        <v>101</v>
      </c>
      <c r="F306" s="152">
        <f>+J304*0.207</f>
        <v>6.79995</v>
      </c>
      <c r="G306" s="151"/>
      <c r="H306" s="151" t="s">
        <v>102</v>
      </c>
      <c r="I306" s="151"/>
      <c r="J306" s="165">
        <f>+J304+F306</f>
        <v>39.64995</v>
      </c>
    </row>
    <row r="307" s="110" customFormat="1" ht="30" customHeight="1" spans="1:10">
      <c r="A307" s="153"/>
      <c r="B307" s="108"/>
      <c r="C307" s="108"/>
      <c r="D307" s="108"/>
      <c r="E307" s="108"/>
      <c r="F307" s="108"/>
      <c r="G307" s="108" t="s">
        <v>103</v>
      </c>
      <c r="H307" s="154">
        <v>2</v>
      </c>
      <c r="I307" s="108" t="s">
        <v>104</v>
      </c>
      <c r="J307" s="166">
        <f>+H307*J306</f>
        <v>79.2999</v>
      </c>
    </row>
    <row r="308" s="110" customFormat="1" ht="1" customHeight="1" spans="1:10">
      <c r="A308" s="155"/>
      <c r="B308" s="156"/>
      <c r="C308" s="156"/>
      <c r="D308" s="156"/>
      <c r="E308" s="156"/>
      <c r="F308" s="156"/>
      <c r="G308" s="156"/>
      <c r="H308" s="156"/>
      <c r="I308" s="156"/>
      <c r="J308" s="167"/>
    </row>
    <row r="309" s="110" customFormat="1" ht="18" customHeight="1" spans="1:10">
      <c r="A309" s="86">
        <v>35</v>
      </c>
      <c r="B309" s="115" t="s">
        <v>66</v>
      </c>
      <c r="C309" s="87" t="s">
        <v>67</v>
      </c>
      <c r="D309" s="87" t="s">
        <v>58</v>
      </c>
      <c r="E309" s="87" t="s">
        <v>68</v>
      </c>
      <c r="F309" s="87"/>
      <c r="G309" s="88" t="s">
        <v>69</v>
      </c>
      <c r="H309" s="115" t="s">
        <v>70</v>
      </c>
      <c r="I309" s="115" t="s">
        <v>71</v>
      </c>
      <c r="J309" s="132" t="s">
        <v>59</v>
      </c>
    </row>
    <row r="310" s="110" customFormat="1" ht="24" customHeight="1" spans="1:10">
      <c r="A310" s="118" t="s">
        <v>86</v>
      </c>
      <c r="B310" s="119" t="s">
        <v>340</v>
      </c>
      <c r="C310" s="120" t="s">
        <v>341</v>
      </c>
      <c r="D310" s="120" t="s">
        <v>342</v>
      </c>
      <c r="E310" s="120" t="s">
        <v>119</v>
      </c>
      <c r="F310" s="120"/>
      <c r="G310" s="121" t="s">
        <v>120</v>
      </c>
      <c r="H310" s="157">
        <v>1</v>
      </c>
      <c r="I310" s="168">
        <v>11.56</v>
      </c>
      <c r="J310" s="169">
        <v>11.56</v>
      </c>
    </row>
    <row r="311" s="110" customFormat="1" spans="1:10">
      <c r="A311" s="150"/>
      <c r="B311" s="151"/>
      <c r="C311" s="151"/>
      <c r="D311" s="151"/>
      <c r="E311" s="151" t="s">
        <v>98</v>
      </c>
      <c r="F311" s="152">
        <v>0</v>
      </c>
      <c r="G311" s="151" t="s">
        <v>99</v>
      </c>
      <c r="H311" s="152">
        <v>0</v>
      </c>
      <c r="I311" s="151" t="s">
        <v>100</v>
      </c>
      <c r="J311" s="165">
        <v>0</v>
      </c>
    </row>
    <row r="312" s="110" customFormat="1" spans="1:10">
      <c r="A312" s="150"/>
      <c r="B312" s="151"/>
      <c r="C312" s="151"/>
      <c r="D312" s="151"/>
      <c r="E312" s="151" t="s">
        <v>101</v>
      </c>
      <c r="F312" s="152">
        <v>2.39</v>
      </c>
      <c r="G312" s="151"/>
      <c r="H312" s="151" t="s">
        <v>102</v>
      </c>
      <c r="I312" s="151"/>
      <c r="J312" s="165">
        <v>13.95</v>
      </c>
    </row>
    <row r="313" s="110" customFormat="1" ht="30" customHeight="1" spans="1:10">
      <c r="A313" s="153"/>
      <c r="B313" s="108"/>
      <c r="C313" s="108"/>
      <c r="D313" s="108"/>
      <c r="E313" s="108"/>
      <c r="F313" s="108"/>
      <c r="G313" s="108" t="s">
        <v>103</v>
      </c>
      <c r="H313" s="154">
        <v>1</v>
      </c>
      <c r="I313" s="108" t="s">
        <v>104</v>
      </c>
      <c r="J313" s="166">
        <f>+H313*J312</f>
        <v>13.95</v>
      </c>
    </row>
    <row r="314" s="110" customFormat="1" ht="1" customHeight="1" spans="1:10">
      <c r="A314" s="155"/>
      <c r="B314" s="156"/>
      <c r="C314" s="156"/>
      <c r="D314" s="156"/>
      <c r="E314" s="156"/>
      <c r="F314" s="156"/>
      <c r="G314" s="156"/>
      <c r="H314" s="156"/>
      <c r="I314" s="156"/>
      <c r="J314" s="167"/>
    </row>
    <row r="315" s="110" customFormat="1" ht="18" customHeight="1" spans="1:10">
      <c r="A315" s="86">
        <v>36</v>
      </c>
      <c r="B315" s="115" t="s">
        <v>66</v>
      </c>
      <c r="C315" s="87" t="s">
        <v>67</v>
      </c>
      <c r="D315" s="87" t="s">
        <v>58</v>
      </c>
      <c r="E315" s="87" t="s">
        <v>68</v>
      </c>
      <c r="F315" s="87"/>
      <c r="G315" s="88" t="s">
        <v>69</v>
      </c>
      <c r="H315" s="115" t="s">
        <v>70</v>
      </c>
      <c r="I315" s="115" t="s">
        <v>71</v>
      </c>
      <c r="J315" s="132" t="s">
        <v>59</v>
      </c>
    </row>
    <row r="316" s="110" customFormat="1" ht="26" customHeight="1" spans="1:10">
      <c r="A316" s="118" t="s">
        <v>86</v>
      </c>
      <c r="B316" s="119" t="s">
        <v>343</v>
      </c>
      <c r="C316" s="120" t="s">
        <v>80</v>
      </c>
      <c r="D316" s="120" t="s">
        <v>344</v>
      </c>
      <c r="E316" s="120" t="s">
        <v>119</v>
      </c>
      <c r="F316" s="120"/>
      <c r="G316" s="121" t="s">
        <v>134</v>
      </c>
      <c r="H316" s="157">
        <v>1</v>
      </c>
      <c r="I316" s="168">
        <v>64.2</v>
      </c>
      <c r="J316" s="169">
        <v>64.2</v>
      </c>
    </row>
    <row r="317" s="110" customFormat="1" spans="1:10">
      <c r="A317" s="150"/>
      <c r="B317" s="151"/>
      <c r="C317" s="151"/>
      <c r="D317" s="151"/>
      <c r="E317" s="151" t="s">
        <v>98</v>
      </c>
      <c r="F317" s="152">
        <v>0</v>
      </c>
      <c r="G317" s="151" t="s">
        <v>99</v>
      </c>
      <c r="H317" s="152">
        <v>0</v>
      </c>
      <c r="I317" s="151" t="s">
        <v>100</v>
      </c>
      <c r="J317" s="165">
        <v>0</v>
      </c>
    </row>
    <row r="318" s="110" customFormat="1" spans="1:10">
      <c r="A318" s="150"/>
      <c r="B318" s="151"/>
      <c r="C318" s="151"/>
      <c r="D318" s="151"/>
      <c r="E318" s="151" t="s">
        <v>101</v>
      </c>
      <c r="F318" s="152">
        <f>+J316*0.207</f>
        <v>13.2894</v>
      </c>
      <c r="G318" s="151"/>
      <c r="H318" s="151" t="s">
        <v>102</v>
      </c>
      <c r="I318" s="151"/>
      <c r="J318" s="165">
        <f>+J316+F318</f>
        <v>77.4894</v>
      </c>
    </row>
    <row r="319" s="110" customFormat="1" ht="30" customHeight="1" spans="1:10">
      <c r="A319" s="153"/>
      <c r="B319" s="108"/>
      <c r="C319" s="108"/>
      <c r="D319" s="108"/>
      <c r="E319" s="108"/>
      <c r="F319" s="108"/>
      <c r="G319" s="108" t="s">
        <v>103</v>
      </c>
      <c r="H319" s="154">
        <v>4</v>
      </c>
      <c r="I319" s="108" t="s">
        <v>104</v>
      </c>
      <c r="J319" s="166">
        <f>+H319*J318</f>
        <v>309.9576</v>
      </c>
    </row>
    <row r="320" s="110" customFormat="1" ht="1" customHeight="1" spans="1:10">
      <c r="A320" s="155"/>
      <c r="B320" s="156"/>
      <c r="C320" s="156"/>
      <c r="D320" s="156"/>
      <c r="E320" s="156"/>
      <c r="F320" s="156"/>
      <c r="G320" s="156"/>
      <c r="H320" s="156"/>
      <c r="I320" s="156"/>
      <c r="J320" s="167"/>
    </row>
    <row r="321" s="110" customFormat="1" ht="18" customHeight="1" spans="1:10">
      <c r="A321" s="86">
        <v>37</v>
      </c>
      <c r="B321" s="115" t="s">
        <v>66</v>
      </c>
      <c r="C321" s="87" t="s">
        <v>67</v>
      </c>
      <c r="D321" s="87" t="s">
        <v>58</v>
      </c>
      <c r="E321" s="87" t="s">
        <v>68</v>
      </c>
      <c r="F321" s="87"/>
      <c r="G321" s="88" t="s">
        <v>69</v>
      </c>
      <c r="H321" s="115" t="s">
        <v>70</v>
      </c>
      <c r="I321" s="115" t="s">
        <v>71</v>
      </c>
      <c r="J321" s="132" t="s">
        <v>59</v>
      </c>
    </row>
    <row r="322" s="110" customFormat="1" ht="26" customHeight="1" spans="1:10">
      <c r="A322" s="118" t="s">
        <v>86</v>
      </c>
      <c r="B322" s="119" t="s">
        <v>345</v>
      </c>
      <c r="C322" s="120" t="s">
        <v>80</v>
      </c>
      <c r="D322" s="120" t="s">
        <v>346</v>
      </c>
      <c r="E322" s="120" t="s">
        <v>119</v>
      </c>
      <c r="F322" s="120"/>
      <c r="G322" s="121" t="s">
        <v>134</v>
      </c>
      <c r="H322" s="157">
        <v>1</v>
      </c>
      <c r="I322" s="168">
        <f>J322</f>
        <v>68.4</v>
      </c>
      <c r="J322" s="169">
        <v>68.4</v>
      </c>
    </row>
    <row r="323" s="110" customFormat="1" spans="1:10">
      <c r="A323" s="150"/>
      <c r="B323" s="151"/>
      <c r="C323" s="151"/>
      <c r="D323" s="151"/>
      <c r="E323" s="151" t="s">
        <v>98</v>
      </c>
      <c r="F323" s="152">
        <v>0</v>
      </c>
      <c r="G323" s="151" t="s">
        <v>99</v>
      </c>
      <c r="H323" s="152">
        <v>0</v>
      </c>
      <c r="I323" s="151" t="s">
        <v>100</v>
      </c>
      <c r="J323" s="165">
        <v>0</v>
      </c>
    </row>
    <row r="324" s="110" customFormat="1" spans="1:10">
      <c r="A324" s="150"/>
      <c r="B324" s="151"/>
      <c r="C324" s="151"/>
      <c r="D324" s="151"/>
      <c r="E324" s="151" t="s">
        <v>101</v>
      </c>
      <c r="F324" s="152">
        <f>+J322*0.207</f>
        <v>14.1588</v>
      </c>
      <c r="G324" s="151"/>
      <c r="H324" s="151" t="s">
        <v>102</v>
      </c>
      <c r="I324" s="151"/>
      <c r="J324" s="165">
        <f>+J322+F324</f>
        <v>82.5588</v>
      </c>
    </row>
    <row r="325" s="110" customFormat="1" ht="30" customHeight="1" spans="1:10">
      <c r="A325" s="153"/>
      <c r="B325" s="108"/>
      <c r="C325" s="108"/>
      <c r="D325" s="108"/>
      <c r="E325" s="108"/>
      <c r="F325" s="108"/>
      <c r="G325" s="108" t="s">
        <v>103</v>
      </c>
      <c r="H325" s="154">
        <v>12</v>
      </c>
      <c r="I325" s="108" t="s">
        <v>104</v>
      </c>
      <c r="J325" s="166">
        <f>+H325*J324</f>
        <v>990.7056</v>
      </c>
    </row>
    <row r="326" s="110" customFormat="1" ht="1" customHeight="1" spans="1:10">
      <c r="A326" s="155"/>
      <c r="B326" s="156"/>
      <c r="C326" s="156"/>
      <c r="D326" s="156"/>
      <c r="E326" s="156"/>
      <c r="F326" s="156"/>
      <c r="G326" s="156"/>
      <c r="H326" s="156"/>
      <c r="I326" s="156"/>
      <c r="J326" s="167"/>
    </row>
    <row r="327" s="110" customFormat="1" ht="18" customHeight="1" spans="1:10">
      <c r="A327" s="86">
        <v>38</v>
      </c>
      <c r="B327" s="115" t="s">
        <v>66</v>
      </c>
      <c r="C327" s="87" t="s">
        <v>67</v>
      </c>
      <c r="D327" s="87" t="s">
        <v>58</v>
      </c>
      <c r="E327" s="87" t="s">
        <v>68</v>
      </c>
      <c r="F327" s="87"/>
      <c r="G327" s="88" t="s">
        <v>69</v>
      </c>
      <c r="H327" s="115" t="s">
        <v>70</v>
      </c>
      <c r="I327" s="115" t="s">
        <v>71</v>
      </c>
      <c r="J327" s="132" t="s">
        <v>59</v>
      </c>
    </row>
    <row r="328" s="110" customFormat="1" ht="26" customHeight="1" spans="1:10">
      <c r="A328" s="118" t="s">
        <v>86</v>
      </c>
      <c r="B328" s="119" t="s">
        <v>347</v>
      </c>
      <c r="C328" s="120" t="s">
        <v>80</v>
      </c>
      <c r="D328" s="120" t="s">
        <v>348</v>
      </c>
      <c r="E328" s="120" t="s">
        <v>119</v>
      </c>
      <c r="F328" s="120"/>
      <c r="G328" s="121" t="s">
        <v>134</v>
      </c>
      <c r="H328" s="157">
        <v>1</v>
      </c>
      <c r="I328" s="168">
        <f>J328</f>
        <v>786.42</v>
      </c>
      <c r="J328" s="169">
        <v>786.42</v>
      </c>
    </row>
    <row r="329" s="110" customFormat="1" spans="1:10">
      <c r="A329" s="150"/>
      <c r="B329" s="151"/>
      <c r="C329" s="151"/>
      <c r="D329" s="151"/>
      <c r="E329" s="151" t="s">
        <v>98</v>
      </c>
      <c r="F329" s="152">
        <v>0</v>
      </c>
      <c r="G329" s="151" t="s">
        <v>99</v>
      </c>
      <c r="H329" s="152">
        <v>0</v>
      </c>
      <c r="I329" s="151" t="s">
        <v>100</v>
      </c>
      <c r="J329" s="165">
        <v>0</v>
      </c>
    </row>
    <row r="330" s="110" customFormat="1" spans="1:10">
      <c r="A330" s="150"/>
      <c r="B330" s="151"/>
      <c r="C330" s="151"/>
      <c r="D330" s="151"/>
      <c r="E330" s="151" t="s">
        <v>101</v>
      </c>
      <c r="F330" s="152">
        <f>+J328*0.207</f>
        <v>162.78894</v>
      </c>
      <c r="G330" s="151"/>
      <c r="H330" s="151" t="s">
        <v>102</v>
      </c>
      <c r="I330" s="151"/>
      <c r="J330" s="165">
        <f>+J328+F330</f>
        <v>949.20894</v>
      </c>
    </row>
    <row r="331" s="110" customFormat="1" ht="30" customHeight="1" spans="1:10">
      <c r="A331" s="153"/>
      <c r="B331" s="108"/>
      <c r="C331" s="108"/>
      <c r="D331" s="108"/>
      <c r="E331" s="108"/>
      <c r="F331" s="108"/>
      <c r="G331" s="108" t="s">
        <v>103</v>
      </c>
      <c r="H331" s="154">
        <v>4</v>
      </c>
      <c r="I331" s="108" t="s">
        <v>104</v>
      </c>
      <c r="J331" s="166">
        <f>+H331*J330</f>
        <v>3796.83576</v>
      </c>
    </row>
    <row r="332" s="110" customFormat="1" ht="1" customHeight="1" spans="1:10">
      <c r="A332" s="155"/>
      <c r="B332" s="156"/>
      <c r="C332" s="156"/>
      <c r="D332" s="156"/>
      <c r="E332" s="156"/>
      <c r="F332" s="156"/>
      <c r="G332" s="156"/>
      <c r="H332" s="156"/>
      <c r="I332" s="156"/>
      <c r="J332" s="167"/>
    </row>
    <row r="333" s="110" customFormat="1" ht="18" customHeight="1" spans="1:10">
      <c r="A333" s="86">
        <v>39</v>
      </c>
      <c r="B333" s="115" t="s">
        <v>66</v>
      </c>
      <c r="C333" s="87" t="s">
        <v>67</v>
      </c>
      <c r="D333" s="87" t="s">
        <v>58</v>
      </c>
      <c r="E333" s="87" t="s">
        <v>68</v>
      </c>
      <c r="F333" s="87"/>
      <c r="G333" s="88" t="s">
        <v>69</v>
      </c>
      <c r="H333" s="115" t="s">
        <v>70</v>
      </c>
      <c r="I333" s="115" t="s">
        <v>71</v>
      </c>
      <c r="J333" s="132" t="s">
        <v>59</v>
      </c>
    </row>
    <row r="334" s="110" customFormat="1" ht="26" customHeight="1" spans="1:10">
      <c r="A334" s="118" t="s">
        <v>86</v>
      </c>
      <c r="B334" s="119" t="s">
        <v>349</v>
      </c>
      <c r="C334" s="120" t="s">
        <v>80</v>
      </c>
      <c r="D334" s="120" t="s">
        <v>350</v>
      </c>
      <c r="E334" s="120" t="s">
        <v>119</v>
      </c>
      <c r="F334" s="120"/>
      <c r="G334" s="121" t="s">
        <v>134</v>
      </c>
      <c r="H334" s="157">
        <v>1</v>
      </c>
      <c r="I334" s="168">
        <v>39.08</v>
      </c>
      <c r="J334" s="169">
        <v>39.08</v>
      </c>
    </row>
    <row r="335" s="110" customFormat="1" spans="1:10">
      <c r="A335" s="150"/>
      <c r="B335" s="151"/>
      <c r="C335" s="151"/>
      <c r="D335" s="151"/>
      <c r="E335" s="151" t="s">
        <v>98</v>
      </c>
      <c r="F335" s="152">
        <v>0</v>
      </c>
      <c r="G335" s="151" t="s">
        <v>99</v>
      </c>
      <c r="H335" s="152">
        <v>0</v>
      </c>
      <c r="I335" s="151" t="s">
        <v>100</v>
      </c>
      <c r="J335" s="165">
        <v>0</v>
      </c>
    </row>
    <row r="336" s="110" customFormat="1" spans="1:10">
      <c r="A336" s="150"/>
      <c r="B336" s="151"/>
      <c r="C336" s="151"/>
      <c r="D336" s="151"/>
      <c r="E336" s="151" t="s">
        <v>101</v>
      </c>
      <c r="F336" s="152">
        <v>8.08</v>
      </c>
      <c r="G336" s="151"/>
      <c r="H336" s="151" t="s">
        <v>102</v>
      </c>
      <c r="I336" s="151"/>
      <c r="J336" s="165">
        <v>47.16</v>
      </c>
    </row>
    <row r="337" s="110" customFormat="1" ht="30" customHeight="1" spans="1:10">
      <c r="A337" s="153"/>
      <c r="B337" s="108"/>
      <c r="C337" s="108"/>
      <c r="D337" s="108"/>
      <c r="E337" s="108"/>
      <c r="F337" s="108"/>
      <c r="G337" s="108" t="s">
        <v>103</v>
      </c>
      <c r="H337" s="154">
        <v>4</v>
      </c>
      <c r="I337" s="108" t="s">
        <v>104</v>
      </c>
      <c r="J337" s="166">
        <f>+H337*J336</f>
        <v>188.64</v>
      </c>
    </row>
    <row r="338" s="110" customFormat="1" ht="1" customHeight="1" spans="1:10">
      <c r="A338" s="155"/>
      <c r="B338" s="156"/>
      <c r="C338" s="156"/>
      <c r="D338" s="156"/>
      <c r="E338" s="156"/>
      <c r="F338" s="156"/>
      <c r="G338" s="156"/>
      <c r="H338" s="156"/>
      <c r="I338" s="156"/>
      <c r="J338" s="167"/>
    </row>
    <row r="339" s="110" customFormat="1" ht="18" customHeight="1" spans="1:10">
      <c r="A339" s="86">
        <v>40</v>
      </c>
      <c r="B339" s="115" t="s">
        <v>66</v>
      </c>
      <c r="C339" s="87" t="s">
        <v>67</v>
      </c>
      <c r="D339" s="87" t="s">
        <v>58</v>
      </c>
      <c r="E339" s="87" t="s">
        <v>68</v>
      </c>
      <c r="F339" s="87"/>
      <c r="G339" s="88" t="s">
        <v>69</v>
      </c>
      <c r="H339" s="115" t="s">
        <v>70</v>
      </c>
      <c r="I339" s="115" t="s">
        <v>71</v>
      </c>
      <c r="J339" s="132" t="s">
        <v>59</v>
      </c>
    </row>
    <row r="340" s="110" customFormat="1" ht="24" customHeight="1" spans="1:10">
      <c r="A340" s="118" t="s">
        <v>86</v>
      </c>
      <c r="B340" s="119" t="s">
        <v>351</v>
      </c>
      <c r="C340" s="120" t="s">
        <v>80</v>
      </c>
      <c r="D340" s="120" t="s">
        <v>352</v>
      </c>
      <c r="E340" s="120" t="s">
        <v>119</v>
      </c>
      <c r="F340" s="120"/>
      <c r="G340" s="121" t="s">
        <v>134</v>
      </c>
      <c r="H340" s="157">
        <v>1</v>
      </c>
      <c r="I340" s="168">
        <v>22.35</v>
      </c>
      <c r="J340" s="169">
        <v>22.35</v>
      </c>
    </row>
    <row r="341" s="110" customFormat="1" spans="1:10">
      <c r="A341" s="150"/>
      <c r="B341" s="151"/>
      <c r="C341" s="151"/>
      <c r="D341" s="151"/>
      <c r="E341" s="151" t="s">
        <v>98</v>
      </c>
      <c r="F341" s="152">
        <v>0</v>
      </c>
      <c r="G341" s="151" t="s">
        <v>99</v>
      </c>
      <c r="H341" s="152">
        <v>0</v>
      </c>
      <c r="I341" s="151" t="s">
        <v>100</v>
      </c>
      <c r="J341" s="165">
        <v>0</v>
      </c>
    </row>
    <row r="342" s="110" customFormat="1" spans="1:10">
      <c r="A342" s="150"/>
      <c r="B342" s="151"/>
      <c r="C342" s="151"/>
      <c r="D342" s="151"/>
      <c r="E342" s="151" t="s">
        <v>101</v>
      </c>
      <c r="F342" s="152">
        <v>4.62</v>
      </c>
      <c r="G342" s="151"/>
      <c r="H342" s="151" t="s">
        <v>102</v>
      </c>
      <c r="I342" s="151"/>
      <c r="J342" s="165">
        <v>26.97</v>
      </c>
    </row>
    <row r="343" s="110" customFormat="1" ht="30" customHeight="1" spans="1:10">
      <c r="A343" s="153"/>
      <c r="B343" s="108"/>
      <c r="C343" s="108"/>
      <c r="D343" s="108"/>
      <c r="E343" s="108"/>
      <c r="F343" s="108"/>
      <c r="G343" s="108" t="s">
        <v>103</v>
      </c>
      <c r="H343" s="154">
        <v>4</v>
      </c>
      <c r="I343" s="108" t="s">
        <v>104</v>
      </c>
      <c r="J343" s="166">
        <f>+H343*J342</f>
        <v>107.88</v>
      </c>
    </row>
    <row r="344" s="110" customFormat="1" ht="1" customHeight="1" spans="1:10">
      <c r="A344" s="155"/>
      <c r="B344" s="156"/>
      <c r="C344" s="156"/>
      <c r="D344" s="156"/>
      <c r="E344" s="156"/>
      <c r="F344" s="156"/>
      <c r="G344" s="156"/>
      <c r="H344" s="156"/>
      <c r="I344" s="156"/>
      <c r="J344" s="167"/>
    </row>
    <row r="345" s="110" customFormat="1" ht="18" customHeight="1" spans="1:10">
      <c r="A345" s="86">
        <v>41</v>
      </c>
      <c r="B345" s="115" t="s">
        <v>66</v>
      </c>
      <c r="C345" s="87" t="s">
        <v>67</v>
      </c>
      <c r="D345" s="87" t="s">
        <v>58</v>
      </c>
      <c r="E345" s="87" t="s">
        <v>68</v>
      </c>
      <c r="F345" s="87"/>
      <c r="G345" s="88" t="s">
        <v>69</v>
      </c>
      <c r="H345" s="115" t="s">
        <v>70</v>
      </c>
      <c r="I345" s="115" t="s">
        <v>71</v>
      </c>
      <c r="J345" s="132" t="s">
        <v>59</v>
      </c>
    </row>
    <row r="346" s="110" customFormat="1" ht="26" customHeight="1" spans="1:10">
      <c r="A346" s="118" t="s">
        <v>86</v>
      </c>
      <c r="B346" s="119" t="s">
        <v>353</v>
      </c>
      <c r="C346" s="120" t="s">
        <v>80</v>
      </c>
      <c r="D346" s="120" t="s">
        <v>354</v>
      </c>
      <c r="E346" s="120" t="s">
        <v>119</v>
      </c>
      <c r="F346" s="120"/>
      <c r="G346" s="121" t="s">
        <v>120</v>
      </c>
      <c r="H346" s="157">
        <v>1</v>
      </c>
      <c r="I346" s="168">
        <f>J346</f>
        <v>1.91</v>
      </c>
      <c r="J346" s="169">
        <v>1.91</v>
      </c>
    </row>
    <row r="347" s="110" customFormat="1" spans="1:10">
      <c r="A347" s="150"/>
      <c r="B347" s="151"/>
      <c r="C347" s="151"/>
      <c r="D347" s="151"/>
      <c r="E347" s="151" t="s">
        <v>98</v>
      </c>
      <c r="F347" s="152">
        <v>0</v>
      </c>
      <c r="G347" s="151" t="s">
        <v>99</v>
      </c>
      <c r="H347" s="152">
        <v>0</v>
      </c>
      <c r="I347" s="151" t="s">
        <v>100</v>
      </c>
      <c r="J347" s="165">
        <v>0</v>
      </c>
    </row>
    <row r="348" s="110" customFormat="1" spans="1:10">
      <c r="A348" s="150"/>
      <c r="B348" s="151"/>
      <c r="C348" s="151"/>
      <c r="D348" s="151"/>
      <c r="E348" s="151" t="s">
        <v>101</v>
      </c>
      <c r="F348" s="152">
        <f>+J346*0.207</f>
        <v>0.39537</v>
      </c>
      <c r="G348" s="151"/>
      <c r="H348" s="151" t="s">
        <v>102</v>
      </c>
      <c r="I348" s="151"/>
      <c r="J348" s="165">
        <f>+J346+F348</f>
        <v>2.30537</v>
      </c>
    </row>
    <row r="349" s="110" customFormat="1" ht="30" customHeight="1" spans="1:10">
      <c r="A349" s="153"/>
      <c r="B349" s="108"/>
      <c r="C349" s="108"/>
      <c r="D349" s="108"/>
      <c r="E349" s="108"/>
      <c r="F349" s="108"/>
      <c r="G349" s="108" t="s">
        <v>103</v>
      </c>
      <c r="H349" s="154">
        <v>30</v>
      </c>
      <c r="I349" s="108" t="s">
        <v>104</v>
      </c>
      <c r="J349" s="166">
        <f>+H349*J348</f>
        <v>69.1611</v>
      </c>
    </row>
    <row r="350" s="110" customFormat="1" ht="1" customHeight="1" spans="1:10">
      <c r="A350" s="155"/>
      <c r="B350" s="156"/>
      <c r="C350" s="156"/>
      <c r="D350" s="156"/>
      <c r="E350" s="156"/>
      <c r="F350" s="156"/>
      <c r="G350" s="156"/>
      <c r="H350" s="156"/>
      <c r="I350" s="156"/>
      <c r="J350" s="167"/>
    </row>
    <row r="351" s="110" customFormat="1" ht="18" customHeight="1" spans="1:10">
      <c r="A351" s="86">
        <v>42</v>
      </c>
      <c r="B351" s="115" t="s">
        <v>66</v>
      </c>
      <c r="C351" s="87" t="s">
        <v>67</v>
      </c>
      <c r="D351" s="87" t="s">
        <v>58</v>
      </c>
      <c r="E351" s="87" t="s">
        <v>68</v>
      </c>
      <c r="F351" s="87"/>
      <c r="G351" s="88" t="s">
        <v>69</v>
      </c>
      <c r="H351" s="115" t="s">
        <v>70</v>
      </c>
      <c r="I351" s="115" t="s">
        <v>71</v>
      </c>
      <c r="J351" s="132" t="s">
        <v>59</v>
      </c>
    </row>
    <row r="352" s="110" customFormat="1" ht="26" customHeight="1" spans="1:10">
      <c r="A352" s="118" t="s">
        <v>86</v>
      </c>
      <c r="B352" s="119" t="s">
        <v>190</v>
      </c>
      <c r="C352" s="120" t="s">
        <v>80</v>
      </c>
      <c r="D352" s="120" t="s">
        <v>191</v>
      </c>
      <c r="E352" s="120" t="s">
        <v>119</v>
      </c>
      <c r="F352" s="120"/>
      <c r="G352" s="121" t="s">
        <v>134</v>
      </c>
      <c r="H352" s="157">
        <v>1</v>
      </c>
      <c r="I352" s="168">
        <f>J352</f>
        <v>5.29</v>
      </c>
      <c r="J352" s="169">
        <v>5.29</v>
      </c>
    </row>
    <row r="353" s="110" customFormat="1" spans="1:10">
      <c r="A353" s="150"/>
      <c r="B353" s="151"/>
      <c r="C353" s="151"/>
      <c r="D353" s="151"/>
      <c r="E353" s="151" t="s">
        <v>98</v>
      </c>
      <c r="F353" s="152">
        <v>0</v>
      </c>
      <c r="G353" s="151" t="s">
        <v>99</v>
      </c>
      <c r="H353" s="152">
        <v>0</v>
      </c>
      <c r="I353" s="151" t="s">
        <v>100</v>
      </c>
      <c r="J353" s="165">
        <v>0</v>
      </c>
    </row>
    <row r="354" s="110" customFormat="1" spans="1:10">
      <c r="A354" s="150"/>
      <c r="B354" s="151"/>
      <c r="C354" s="151"/>
      <c r="D354" s="151"/>
      <c r="E354" s="151" t="s">
        <v>101</v>
      </c>
      <c r="F354" s="152">
        <f>+J352*0.207</f>
        <v>1.09503</v>
      </c>
      <c r="G354" s="151"/>
      <c r="H354" s="151" t="s">
        <v>102</v>
      </c>
      <c r="I354" s="151"/>
      <c r="J354" s="165">
        <f>+J352+F354</f>
        <v>6.38503</v>
      </c>
    </row>
    <row r="355" s="110" customFormat="1" ht="30" customHeight="1" spans="1:10">
      <c r="A355" s="153"/>
      <c r="B355" s="108"/>
      <c r="C355" s="108"/>
      <c r="D355" s="108"/>
      <c r="E355" s="108"/>
      <c r="F355" s="108"/>
      <c r="G355" s="108" t="s">
        <v>103</v>
      </c>
      <c r="H355" s="154">
        <v>10</v>
      </c>
      <c r="I355" s="108" t="s">
        <v>104</v>
      </c>
      <c r="J355" s="166">
        <f>+H355*J354</f>
        <v>63.8503</v>
      </c>
    </row>
    <row r="356" s="110" customFormat="1" ht="1" customHeight="1" spans="1:10">
      <c r="A356" s="155"/>
      <c r="B356" s="156"/>
      <c r="C356" s="156"/>
      <c r="D356" s="156"/>
      <c r="E356" s="156"/>
      <c r="F356" s="156"/>
      <c r="G356" s="156"/>
      <c r="H356" s="156"/>
      <c r="I356" s="156"/>
      <c r="J356" s="167"/>
    </row>
    <row r="357" s="110" customFormat="1" ht="18" customHeight="1" spans="1:10">
      <c r="A357" s="86">
        <v>43</v>
      </c>
      <c r="B357" s="115" t="s">
        <v>66</v>
      </c>
      <c r="C357" s="87" t="s">
        <v>67</v>
      </c>
      <c r="D357" s="87" t="s">
        <v>58</v>
      </c>
      <c r="E357" s="87" t="s">
        <v>68</v>
      </c>
      <c r="F357" s="87"/>
      <c r="G357" s="88" t="s">
        <v>69</v>
      </c>
      <c r="H357" s="115" t="s">
        <v>70</v>
      </c>
      <c r="I357" s="115" t="s">
        <v>71</v>
      </c>
      <c r="J357" s="132" t="s">
        <v>59</v>
      </c>
    </row>
    <row r="358" s="110" customFormat="1" ht="26" customHeight="1" spans="1:10">
      <c r="A358" s="90" t="s">
        <v>72</v>
      </c>
      <c r="B358" s="116" t="s">
        <v>355</v>
      </c>
      <c r="C358" s="91" t="s">
        <v>80</v>
      </c>
      <c r="D358" s="91" t="s">
        <v>356</v>
      </c>
      <c r="E358" s="91" t="s">
        <v>172</v>
      </c>
      <c r="F358" s="91"/>
      <c r="G358" s="117" t="s">
        <v>120</v>
      </c>
      <c r="H358" s="139">
        <v>1</v>
      </c>
      <c r="I358" s="133">
        <f>J358</f>
        <v>47.8582</v>
      </c>
      <c r="J358" s="160">
        <f>SUM(J359:J361)</f>
        <v>47.8582</v>
      </c>
    </row>
    <row r="359" s="110" customFormat="1" ht="26" customHeight="1" spans="1:10">
      <c r="A359" s="140" t="s">
        <v>78</v>
      </c>
      <c r="B359" s="141" t="s">
        <v>173</v>
      </c>
      <c r="C359" s="142" t="s">
        <v>80</v>
      </c>
      <c r="D359" s="142" t="s">
        <v>174</v>
      </c>
      <c r="E359" s="142" t="s">
        <v>82</v>
      </c>
      <c r="F359" s="142"/>
      <c r="G359" s="143" t="s">
        <v>83</v>
      </c>
      <c r="H359" s="144">
        <v>0.21</v>
      </c>
      <c r="I359" s="161">
        <v>21.96</v>
      </c>
      <c r="J359" s="162">
        <v>4.61</v>
      </c>
    </row>
    <row r="360" s="110" customFormat="1" ht="24" customHeight="1" spans="1:10">
      <c r="A360" s="140" t="s">
        <v>78</v>
      </c>
      <c r="B360" s="141" t="s">
        <v>175</v>
      </c>
      <c r="C360" s="142" t="s">
        <v>80</v>
      </c>
      <c r="D360" s="142" t="s">
        <v>176</v>
      </c>
      <c r="E360" s="142" t="s">
        <v>82</v>
      </c>
      <c r="F360" s="142"/>
      <c r="G360" s="143" t="s">
        <v>83</v>
      </c>
      <c r="H360" s="144">
        <v>0.21</v>
      </c>
      <c r="I360" s="161">
        <v>26.68</v>
      </c>
      <c r="J360" s="162">
        <v>5.6</v>
      </c>
    </row>
    <row r="361" s="110" customFormat="1" ht="24" customHeight="1" spans="1:10">
      <c r="A361" s="145" t="s">
        <v>86</v>
      </c>
      <c r="B361" s="146" t="s">
        <v>357</v>
      </c>
      <c r="C361" s="147" t="s">
        <v>80</v>
      </c>
      <c r="D361" s="147" t="s">
        <v>358</v>
      </c>
      <c r="E361" s="147" t="s">
        <v>119</v>
      </c>
      <c r="F361" s="147"/>
      <c r="G361" s="148" t="s">
        <v>120</v>
      </c>
      <c r="H361" s="149">
        <v>1.02</v>
      </c>
      <c r="I361" s="163">
        <v>36.91</v>
      </c>
      <c r="J361" s="164">
        <f>+I361*H361</f>
        <v>37.6482</v>
      </c>
    </row>
    <row r="362" s="110" customFormat="1" spans="1:10">
      <c r="A362" s="150"/>
      <c r="B362" s="151"/>
      <c r="C362" s="151"/>
      <c r="D362" s="151"/>
      <c r="E362" s="151" t="s">
        <v>98</v>
      </c>
      <c r="F362" s="152">
        <v>7.97</v>
      </c>
      <c r="G362" s="151" t="s">
        <v>99</v>
      </c>
      <c r="H362" s="152">
        <v>0</v>
      </c>
      <c r="I362" s="151" t="s">
        <v>100</v>
      </c>
      <c r="J362" s="165">
        <v>7.97</v>
      </c>
    </row>
    <row r="363" s="110" customFormat="1" spans="1:10">
      <c r="A363" s="150"/>
      <c r="B363" s="151"/>
      <c r="C363" s="151"/>
      <c r="D363" s="151"/>
      <c r="E363" s="151" t="s">
        <v>101</v>
      </c>
      <c r="F363" s="152">
        <f>+J358*0.207</f>
        <v>9.9066474</v>
      </c>
      <c r="G363" s="151"/>
      <c r="H363" s="151" t="s">
        <v>102</v>
      </c>
      <c r="I363" s="151"/>
      <c r="J363" s="165">
        <f>+J358+F363</f>
        <v>57.7648474</v>
      </c>
    </row>
    <row r="364" s="110" customFormat="1" ht="30" customHeight="1" spans="1:10">
      <c r="A364" s="171"/>
      <c r="B364" s="172"/>
      <c r="C364" s="172"/>
      <c r="D364" s="172"/>
      <c r="E364" s="172"/>
      <c r="F364" s="172"/>
      <c r="G364" s="172" t="s">
        <v>103</v>
      </c>
      <c r="H364" s="173">
        <v>56</v>
      </c>
      <c r="I364" s="172" t="s">
        <v>104</v>
      </c>
      <c r="J364" s="174">
        <f>+H364*J363</f>
        <v>3234.8314544</v>
      </c>
    </row>
    <row r="365" s="110" customFormat="1" ht="2" customHeight="1" spans="1:10">
      <c r="A365" s="159"/>
      <c r="B365" s="159"/>
      <c r="C365" s="159"/>
      <c r="D365" s="159"/>
      <c r="E365" s="159"/>
      <c r="F365" s="159"/>
      <c r="G365" s="159"/>
      <c r="H365" s="159"/>
      <c r="I365" s="159"/>
      <c r="J365" s="159"/>
    </row>
    <row r="366" s="110" customFormat="1" spans="1:10">
      <c r="A366" s="108"/>
      <c r="B366" s="108"/>
      <c r="C366" s="108"/>
      <c r="D366" s="127"/>
      <c r="E366" s="108"/>
      <c r="F366" s="77"/>
      <c r="G366" s="108"/>
      <c r="H366" s="138"/>
      <c r="I366" s="108"/>
      <c r="J366" s="108"/>
    </row>
    <row r="367" s="110" customFormat="1" spans="1:10">
      <c r="A367" s="108"/>
      <c r="B367" s="108"/>
      <c r="C367" s="108"/>
      <c r="D367" s="127"/>
      <c r="E367" s="108"/>
      <c r="F367" s="77"/>
      <c r="G367" s="108"/>
      <c r="H367" s="138"/>
      <c r="I367" s="108"/>
      <c r="J367" s="108"/>
    </row>
    <row r="368" s="110" customFormat="1" spans="1:12">
      <c r="A368" s="108"/>
      <c r="B368" s="108"/>
      <c r="C368" s="108"/>
      <c r="D368" s="127"/>
      <c r="E368" s="108"/>
      <c r="F368" s="77" t="s">
        <v>61</v>
      </c>
      <c r="G368" s="108"/>
      <c r="H368" s="138">
        <f>+J5*H14+J17*H28+J31*H42+H48*J45+J51*H54+J57*H62+J65*H68+J71*H77+J80*H86+J89*H97+J100*H108+J111*H114+J117*H123+J126*H132+J135*H141+J144*H164+J167*H170+J173*H178+J181*H190+J193*H196+J199*H205+J208*H211+J214*H223+J226*H229+J232*H235+J238*H244+J247*H250+J253*H259+J262*H268+J271*H277+J280*H286+J289*H292+J295*H301+J304*H307+J310*H313+J316*H319+J322*H325+J328*H331+J334*H337+J340*H343+J346*H349+J352*H355+J358*H364</f>
        <v>320761.77704</v>
      </c>
      <c r="I368" s="108"/>
      <c r="J368" s="108"/>
      <c r="K368" s="175"/>
      <c r="L368" s="175"/>
    </row>
    <row r="369" s="110" customFormat="1" spans="1:10">
      <c r="A369" s="108"/>
      <c r="B369" s="108"/>
      <c r="C369" s="108"/>
      <c r="D369" s="127"/>
      <c r="E369" s="108"/>
      <c r="F369" s="77" t="s">
        <v>62</v>
      </c>
      <c r="G369" s="108"/>
      <c r="H369" s="138">
        <f>H370-H368</f>
        <v>66349.9527948799</v>
      </c>
      <c r="I369" s="108"/>
      <c r="J369" s="108"/>
    </row>
    <row r="370" s="110" customFormat="1" spans="1:10">
      <c r="A370" s="108"/>
      <c r="B370" s="108"/>
      <c r="C370" s="108"/>
      <c r="D370" s="127"/>
      <c r="E370" s="108"/>
      <c r="F370" s="77" t="s">
        <v>63</v>
      </c>
      <c r="G370" s="108"/>
      <c r="H370" s="138">
        <f>+J14+J28+J42+J48+J54++J62+J68+J77+J86+J97+J108+J114+J123+J132+J141+J164+J170+J178+J190+J196+J205+J211+J223+J229+J235+J244+J250+J259+J268+J277+J286+J292+J301+J307+J313+J319+J325+J331+J337+J343+J349+J355+J364</f>
        <v>387111.72983488</v>
      </c>
      <c r="I370" s="108"/>
      <c r="J370" s="108"/>
    </row>
    <row r="371" s="110" customFormat="1" ht="14" customHeight="1" spans="1:10">
      <c r="A371" s="109"/>
      <c r="B371" s="109"/>
      <c r="C371" s="109"/>
      <c r="D371" s="109"/>
      <c r="E371" s="109"/>
      <c r="F371" s="77"/>
      <c r="G371" s="77"/>
      <c r="H371" s="109"/>
      <c r="I371" s="109"/>
      <c r="J371" s="138"/>
    </row>
    <row r="372" s="110" customFormat="1" ht="70" customHeight="1" spans="1:10">
      <c r="A372" s="112" t="s">
        <v>359</v>
      </c>
      <c r="B372" s="112"/>
      <c r="C372" s="112"/>
      <c r="D372" s="112"/>
      <c r="E372" s="112"/>
      <c r="F372" s="113"/>
      <c r="G372" s="113"/>
      <c r="H372" s="113"/>
      <c r="I372" s="113"/>
      <c r="J372" s="113"/>
    </row>
  </sheetData>
  <mergeCells count="259">
    <mergeCell ref="C1:D1"/>
    <mergeCell ref="E1:F1"/>
    <mergeCell ref="G1:H1"/>
    <mergeCell ref="I1:J1"/>
    <mergeCell ref="C2:D2"/>
    <mergeCell ref="E2:F2"/>
    <mergeCell ref="G2:H2"/>
    <mergeCell ref="I2:J2"/>
    <mergeCell ref="A3:J3"/>
    <mergeCell ref="E4:F4"/>
    <mergeCell ref="E5:F5"/>
    <mergeCell ref="E6:F6"/>
    <mergeCell ref="E7:F7"/>
    <mergeCell ref="E8:F8"/>
    <mergeCell ref="E9:F9"/>
    <mergeCell ref="E10:F10"/>
    <mergeCell ref="E11:F11"/>
    <mergeCell ref="H13:I13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H27:I27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H41:I41"/>
    <mergeCell ref="E44:F44"/>
    <mergeCell ref="H47:I47"/>
    <mergeCell ref="E50:F50"/>
    <mergeCell ref="H53:I53"/>
    <mergeCell ref="E56:F56"/>
    <mergeCell ref="E57:F57"/>
    <mergeCell ref="E58:F58"/>
    <mergeCell ref="E59:F59"/>
    <mergeCell ref="H61:I61"/>
    <mergeCell ref="E64:F64"/>
    <mergeCell ref="E65:F65"/>
    <mergeCell ref="H67:I67"/>
    <mergeCell ref="E70:F70"/>
    <mergeCell ref="E71:F71"/>
    <mergeCell ref="E72:F72"/>
    <mergeCell ref="E73:F73"/>
    <mergeCell ref="E74:F74"/>
    <mergeCell ref="H76:I76"/>
    <mergeCell ref="E79:F79"/>
    <mergeCell ref="E80:F80"/>
    <mergeCell ref="E81:F81"/>
    <mergeCell ref="E82:F82"/>
    <mergeCell ref="E83:F83"/>
    <mergeCell ref="H85:I85"/>
    <mergeCell ref="E88:F88"/>
    <mergeCell ref="E89:F89"/>
    <mergeCell ref="E90:F90"/>
    <mergeCell ref="E91:F91"/>
    <mergeCell ref="E92:F92"/>
    <mergeCell ref="E93:F93"/>
    <mergeCell ref="E94:F94"/>
    <mergeCell ref="H96:I96"/>
    <mergeCell ref="E99:F99"/>
    <mergeCell ref="E100:F100"/>
    <mergeCell ref="E101:F101"/>
    <mergeCell ref="E102:F102"/>
    <mergeCell ref="E103:F103"/>
    <mergeCell ref="E104:F104"/>
    <mergeCell ref="E105:F105"/>
    <mergeCell ref="H107:I107"/>
    <mergeCell ref="E110:F110"/>
    <mergeCell ref="E111:F111"/>
    <mergeCell ref="H113:I113"/>
    <mergeCell ref="E116:F116"/>
    <mergeCell ref="E117:F117"/>
    <mergeCell ref="E118:F118"/>
    <mergeCell ref="E119:F119"/>
    <mergeCell ref="E120:F120"/>
    <mergeCell ref="H122:I122"/>
    <mergeCell ref="E125:F125"/>
    <mergeCell ref="E126:F126"/>
    <mergeCell ref="E127:F127"/>
    <mergeCell ref="E128:F128"/>
    <mergeCell ref="E129:F129"/>
    <mergeCell ref="H131:I131"/>
    <mergeCell ref="E134:F134"/>
    <mergeCell ref="E135:F135"/>
    <mergeCell ref="E136:F136"/>
    <mergeCell ref="E137:F137"/>
    <mergeCell ref="E138:F138"/>
    <mergeCell ref="H140:I140"/>
    <mergeCell ref="E143:F143"/>
    <mergeCell ref="E144:F144"/>
    <mergeCell ref="E145:F145"/>
    <mergeCell ref="G145:H145"/>
    <mergeCell ref="A147:E147"/>
    <mergeCell ref="F147:I147"/>
    <mergeCell ref="F148:I148"/>
    <mergeCell ref="A149:E149"/>
    <mergeCell ref="F149:I149"/>
    <mergeCell ref="A150:E150"/>
    <mergeCell ref="F150:I150"/>
    <mergeCell ref="A151:E151"/>
    <mergeCell ref="F151:I151"/>
    <mergeCell ref="A152:E152"/>
    <mergeCell ref="F152:I152"/>
    <mergeCell ref="A155:E155"/>
    <mergeCell ref="F155:I155"/>
    <mergeCell ref="A159:E159"/>
    <mergeCell ref="F159:I159"/>
    <mergeCell ref="A161:E161"/>
    <mergeCell ref="F161:I161"/>
    <mergeCell ref="H163:I163"/>
    <mergeCell ref="E166:F166"/>
    <mergeCell ref="E167:F167"/>
    <mergeCell ref="H169:I169"/>
    <mergeCell ref="E172:F172"/>
    <mergeCell ref="E173:F173"/>
    <mergeCell ref="E174:F174"/>
    <mergeCell ref="E175:F175"/>
    <mergeCell ref="H177:I177"/>
    <mergeCell ref="E180:F180"/>
    <mergeCell ref="E181:F181"/>
    <mergeCell ref="E182:F182"/>
    <mergeCell ref="E183:F183"/>
    <mergeCell ref="E184:F184"/>
    <mergeCell ref="E185:F185"/>
    <mergeCell ref="E186:F186"/>
    <mergeCell ref="E187:F187"/>
    <mergeCell ref="H189:I189"/>
    <mergeCell ref="E192:F192"/>
    <mergeCell ref="E193:F193"/>
    <mergeCell ref="H195:I195"/>
    <mergeCell ref="E198:F198"/>
    <mergeCell ref="E199:F199"/>
    <mergeCell ref="E200:F200"/>
    <mergeCell ref="E201:F201"/>
    <mergeCell ref="E202:F202"/>
    <mergeCell ref="H204:I204"/>
    <mergeCell ref="E207:F207"/>
    <mergeCell ref="E208:F208"/>
    <mergeCell ref="H210:I210"/>
    <mergeCell ref="E213:F213"/>
    <mergeCell ref="E214:F214"/>
    <mergeCell ref="E215:F215"/>
    <mergeCell ref="E216:F216"/>
    <mergeCell ref="E217:F217"/>
    <mergeCell ref="E218:F218"/>
    <mergeCell ref="E219:F219"/>
    <mergeCell ref="E220:F220"/>
    <mergeCell ref="H222:I222"/>
    <mergeCell ref="E225:F225"/>
    <mergeCell ref="E226:F226"/>
    <mergeCell ref="H228:I228"/>
    <mergeCell ref="E231:F231"/>
    <mergeCell ref="E232:F232"/>
    <mergeCell ref="H234:I234"/>
    <mergeCell ref="E237:F237"/>
    <mergeCell ref="E238:F238"/>
    <mergeCell ref="E239:F239"/>
    <mergeCell ref="E240:F240"/>
    <mergeCell ref="E241:F241"/>
    <mergeCell ref="H243:I243"/>
    <mergeCell ref="E246:F246"/>
    <mergeCell ref="E247:F247"/>
    <mergeCell ref="H249:I249"/>
    <mergeCell ref="E252:F252"/>
    <mergeCell ref="E253:F253"/>
    <mergeCell ref="E254:F254"/>
    <mergeCell ref="E255:F255"/>
    <mergeCell ref="E256:F256"/>
    <mergeCell ref="H258:I258"/>
    <mergeCell ref="E261:F261"/>
    <mergeCell ref="E262:F262"/>
    <mergeCell ref="E263:F263"/>
    <mergeCell ref="E264:F264"/>
    <mergeCell ref="E265:F265"/>
    <mergeCell ref="H267:I267"/>
    <mergeCell ref="E270:F270"/>
    <mergeCell ref="E271:F271"/>
    <mergeCell ref="E272:F272"/>
    <mergeCell ref="E273:F273"/>
    <mergeCell ref="E274:F274"/>
    <mergeCell ref="H276:I276"/>
    <mergeCell ref="E279:F279"/>
    <mergeCell ref="E280:F280"/>
    <mergeCell ref="E281:F281"/>
    <mergeCell ref="E282:F282"/>
    <mergeCell ref="E283:F283"/>
    <mergeCell ref="H285:I285"/>
    <mergeCell ref="E288:F288"/>
    <mergeCell ref="E289:F289"/>
    <mergeCell ref="H291:I291"/>
    <mergeCell ref="E294:F294"/>
    <mergeCell ref="E295:F295"/>
    <mergeCell ref="E296:F296"/>
    <mergeCell ref="E297:F297"/>
    <mergeCell ref="E298:F298"/>
    <mergeCell ref="H300:I300"/>
    <mergeCell ref="E303:F303"/>
    <mergeCell ref="E304:F304"/>
    <mergeCell ref="H306:I306"/>
    <mergeCell ref="E309:F309"/>
    <mergeCell ref="E310:F310"/>
    <mergeCell ref="H312:I312"/>
    <mergeCell ref="E315:F315"/>
    <mergeCell ref="E316:F316"/>
    <mergeCell ref="H318:I318"/>
    <mergeCell ref="E321:F321"/>
    <mergeCell ref="E322:F322"/>
    <mergeCell ref="H324:I324"/>
    <mergeCell ref="E327:F327"/>
    <mergeCell ref="E328:F328"/>
    <mergeCell ref="H330:I330"/>
    <mergeCell ref="E333:F333"/>
    <mergeCell ref="E334:F334"/>
    <mergeCell ref="H336:I336"/>
    <mergeCell ref="E339:F339"/>
    <mergeCell ref="E340:F340"/>
    <mergeCell ref="H342:I342"/>
    <mergeCell ref="E345:F345"/>
    <mergeCell ref="E346:F346"/>
    <mergeCell ref="H348:I348"/>
    <mergeCell ref="E351:F351"/>
    <mergeCell ref="E352:F352"/>
    <mergeCell ref="H354:I354"/>
    <mergeCell ref="E357:F357"/>
    <mergeCell ref="E358:F358"/>
    <mergeCell ref="E359:F359"/>
    <mergeCell ref="E360:F360"/>
    <mergeCell ref="E361:F361"/>
    <mergeCell ref="H363:I363"/>
    <mergeCell ref="A368:C368"/>
    <mergeCell ref="F368:G368"/>
    <mergeCell ref="H368:J368"/>
    <mergeCell ref="A369:C369"/>
    <mergeCell ref="F369:G369"/>
    <mergeCell ref="H369:J369"/>
    <mergeCell ref="A370:C370"/>
    <mergeCell ref="F370:G370"/>
    <mergeCell ref="H370:J370"/>
    <mergeCell ref="F371:G371"/>
    <mergeCell ref="A372:E372"/>
    <mergeCell ref="A145:A146"/>
    <mergeCell ref="B145:B146"/>
    <mergeCell ref="C145:C146"/>
    <mergeCell ref="D145:D146"/>
    <mergeCell ref="I145:I146"/>
    <mergeCell ref="J145:J146"/>
  </mergeCells>
  <pageMargins left="0.554861111111111" right="0.0979166666666667" top="0.2125" bottom="0.2125" header="0.5" footer="0.5"/>
  <pageSetup paperSize="9" scale="78" orientation="landscape" horizontalDpi="600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F00"/>
  </sheetPr>
  <dimension ref="A1:J362"/>
  <sheetViews>
    <sheetView topLeftCell="A31" workbookViewId="0">
      <selection activeCell="G53" sqref="G53"/>
    </sheetView>
  </sheetViews>
  <sheetFormatPr defaultColWidth="10.2857142857143" defaultRowHeight="14.25" zeroHeight="1"/>
  <cols>
    <col min="1" max="2" width="11.4285714285714" style="114" customWidth="1"/>
    <col min="3" max="3" width="17.1428571428571" style="114" customWidth="1"/>
    <col min="4" max="4" width="68.5714285714286" style="114" customWidth="1"/>
    <col min="5" max="5" width="9.14285714285714" style="114" customWidth="1"/>
    <col min="6" max="10" width="14.8571428571429" style="114" customWidth="1"/>
    <col min="11" max="12" width="10.2857142857143" style="114" hidden="1" customWidth="1"/>
    <col min="13" max="16384" width="10.2857142857143" style="70" hidden="1" customWidth="1"/>
  </cols>
  <sheetData>
    <row r="1" s="110" customFormat="1" ht="15" spans="1:10">
      <c r="A1" s="71"/>
      <c r="B1" s="72"/>
      <c r="C1" s="72"/>
      <c r="D1" s="72" t="s">
        <v>48</v>
      </c>
      <c r="E1" s="72" t="s">
        <v>49</v>
      </c>
      <c r="F1" s="72"/>
      <c r="G1" s="72" t="s">
        <v>50</v>
      </c>
      <c r="H1" s="72"/>
      <c r="I1" s="72" t="s">
        <v>51</v>
      </c>
      <c r="J1" s="129"/>
    </row>
    <row r="2" s="110" customFormat="1" ht="80" customHeight="1" spans="1:10">
      <c r="A2" s="76"/>
      <c r="B2" s="77"/>
      <c r="C2" s="77"/>
      <c r="D2" s="77" t="s">
        <v>52</v>
      </c>
      <c r="E2" s="77" t="s">
        <v>53</v>
      </c>
      <c r="F2" s="77"/>
      <c r="G2" s="77" t="s">
        <v>54</v>
      </c>
      <c r="H2" s="77"/>
      <c r="I2" s="77" t="s">
        <v>55</v>
      </c>
      <c r="J2" s="130"/>
    </row>
    <row r="3" s="110" customFormat="1" ht="15" spans="1:10">
      <c r="A3" s="81" t="s">
        <v>360</v>
      </c>
      <c r="B3" s="70"/>
      <c r="C3" s="70"/>
      <c r="D3" s="70"/>
      <c r="E3" s="70"/>
      <c r="F3" s="70"/>
      <c r="G3" s="70"/>
      <c r="H3" s="70"/>
      <c r="I3" s="70"/>
      <c r="J3" s="131"/>
    </row>
    <row r="4" s="110" customFormat="1" ht="30" customHeight="1" spans="1:10">
      <c r="A4" s="86" t="s">
        <v>57</v>
      </c>
      <c r="B4" s="115" t="s">
        <v>66</v>
      </c>
      <c r="C4" s="87" t="s">
        <v>67</v>
      </c>
      <c r="D4" s="87" t="s">
        <v>58</v>
      </c>
      <c r="E4" s="88" t="s">
        <v>69</v>
      </c>
      <c r="F4" s="115" t="s">
        <v>70</v>
      </c>
      <c r="G4" s="115" t="s">
        <v>71</v>
      </c>
      <c r="H4" s="115" t="s">
        <v>361</v>
      </c>
      <c r="I4" s="115" t="s">
        <v>59</v>
      </c>
      <c r="J4" s="132" t="s">
        <v>60</v>
      </c>
    </row>
    <row r="5" s="110" customFormat="1" ht="24" customHeight="1" spans="1:10">
      <c r="A5" s="90" t="s">
        <v>65</v>
      </c>
      <c r="B5" s="116" t="s">
        <v>73</v>
      </c>
      <c r="C5" s="91" t="s">
        <v>74</v>
      </c>
      <c r="D5" s="91" t="s">
        <v>75</v>
      </c>
      <c r="E5" s="117" t="s">
        <v>77</v>
      </c>
      <c r="F5" s="92">
        <f>'ORÇAMENTO ANALÍTICO'!H14</f>
        <v>220</v>
      </c>
      <c r="G5" s="92">
        <f>'ORÇAMENTO ANALÍTICO'!J5</f>
        <v>66.8</v>
      </c>
      <c r="H5" s="92">
        <f>'ORÇAMENTO ANALÍTICO'!J13</f>
        <v>80.62</v>
      </c>
      <c r="I5" s="133">
        <f>+H5*F5</f>
        <v>17736.4</v>
      </c>
      <c r="J5" s="134">
        <f t="shared" ref="J5:J11" si="0">+I5/$J$51</f>
        <v>0.0458172631647337</v>
      </c>
    </row>
    <row r="6" s="110" customFormat="1" ht="39" customHeight="1" spans="1:10">
      <c r="A6" s="90" t="s">
        <v>105</v>
      </c>
      <c r="B6" s="116" t="s">
        <v>106</v>
      </c>
      <c r="C6" s="91" t="s">
        <v>80</v>
      </c>
      <c r="D6" s="91" t="s">
        <v>107</v>
      </c>
      <c r="E6" s="117" t="s">
        <v>109</v>
      </c>
      <c r="F6" s="92">
        <f>'ORÇAMENTO ANALÍTICO'!H28</f>
        <v>2.88</v>
      </c>
      <c r="G6" s="92">
        <f>'ORÇAMENTO ANALÍTICO'!J17</f>
        <v>387.39</v>
      </c>
      <c r="H6" s="92">
        <f>'ORÇAMENTO ANALÍTICO'!J27</f>
        <v>467.57</v>
      </c>
      <c r="I6" s="133">
        <f>+H6*F6</f>
        <v>1346.6016</v>
      </c>
      <c r="J6" s="134">
        <f t="shared" si="0"/>
        <v>0.00347858640339931</v>
      </c>
    </row>
    <row r="7" s="110" customFormat="1" ht="39" customHeight="1" spans="1:10">
      <c r="A7" s="90" t="s">
        <v>130</v>
      </c>
      <c r="B7" s="116" t="s">
        <v>131</v>
      </c>
      <c r="C7" s="91" t="s">
        <v>80</v>
      </c>
      <c r="D7" s="91" t="s">
        <v>132</v>
      </c>
      <c r="E7" s="117" t="s">
        <v>134</v>
      </c>
      <c r="F7" s="92">
        <f>'ORÇAMENTO ANALÍTICO'!H42</f>
        <v>36</v>
      </c>
      <c r="G7" s="92">
        <f>'ORÇAMENTO ANALÍTICO'!J31</f>
        <v>23.54</v>
      </c>
      <c r="H7" s="92">
        <f>'ORÇAMENTO ANALÍTICO'!J41</f>
        <v>28.41</v>
      </c>
      <c r="I7" s="133">
        <f>+H7*F7</f>
        <v>1022.76</v>
      </c>
      <c r="J7" s="134">
        <f t="shared" si="0"/>
        <v>0.00264202792417644</v>
      </c>
    </row>
    <row r="8" s="110" customFormat="1" ht="39" customHeight="1" spans="1:10">
      <c r="A8" s="118">
        <v>4</v>
      </c>
      <c r="B8" s="119">
        <v>1616</v>
      </c>
      <c r="C8" s="120" t="s">
        <v>153</v>
      </c>
      <c r="D8" s="120" t="s">
        <v>154</v>
      </c>
      <c r="E8" s="121" t="s">
        <v>155</v>
      </c>
      <c r="F8" s="92">
        <f>'ORÇAMENTO ANALÍTICO'!H48</f>
        <v>1</v>
      </c>
      <c r="G8" s="92">
        <f>'ORÇAMENTO ANALÍTICO'!J45</f>
        <v>1405</v>
      </c>
      <c r="H8" s="92">
        <f>'ORÇAMENTO ANALÍTICO'!J47</f>
        <v>1695.835</v>
      </c>
      <c r="I8" s="133">
        <f>+H8*F8</f>
        <v>1695.835</v>
      </c>
      <c r="J8" s="134">
        <f t="shared" si="0"/>
        <v>0.00438073783174524</v>
      </c>
    </row>
    <row r="9" s="110" customFormat="1" ht="39" customHeight="1" spans="1:10">
      <c r="A9" s="118">
        <v>5</v>
      </c>
      <c r="B9" s="119">
        <v>13751</v>
      </c>
      <c r="C9" s="120" t="s">
        <v>157</v>
      </c>
      <c r="D9" s="120" t="s">
        <v>158</v>
      </c>
      <c r="E9" s="121" t="s">
        <v>155</v>
      </c>
      <c r="F9" s="92">
        <f>'ORÇAMENTO ANALÍTICO'!H54</f>
        <v>1</v>
      </c>
      <c r="G9" s="92">
        <f>'ORÇAMENTO ANALÍTICO'!J51</f>
        <v>3800</v>
      </c>
      <c r="H9" s="92">
        <f>'ORÇAMENTO ANALÍTICO'!J53</f>
        <v>4586.6</v>
      </c>
      <c r="I9" s="133">
        <f>+H9*F9</f>
        <v>4586.6</v>
      </c>
      <c r="J9" s="134">
        <f t="shared" si="0"/>
        <v>0.0118482589043643</v>
      </c>
    </row>
    <row r="10" s="110" customFormat="1" ht="52" customHeight="1" spans="1:10">
      <c r="A10" s="90">
        <v>6</v>
      </c>
      <c r="B10" s="116" t="s">
        <v>159</v>
      </c>
      <c r="C10" s="91" t="s">
        <v>80</v>
      </c>
      <c r="D10" s="91" t="s">
        <v>160</v>
      </c>
      <c r="E10" s="117" t="s">
        <v>162</v>
      </c>
      <c r="F10" s="92">
        <f>'ORÇAMENTO ANALÍTICO'!H62</f>
        <v>1235.5</v>
      </c>
      <c r="G10" s="92">
        <f>'ORÇAMENTO ANALÍTICO'!J57</f>
        <v>3.14</v>
      </c>
      <c r="H10" s="92">
        <f>'ORÇAMENTO ANALÍTICO'!J61</f>
        <v>3.78</v>
      </c>
      <c r="I10" s="133">
        <f t="shared" ref="I10:I47" si="1">+H10*F10</f>
        <v>4670.19</v>
      </c>
      <c r="J10" s="134">
        <f t="shared" si="0"/>
        <v>0.0120641913950581</v>
      </c>
    </row>
    <row r="11" s="110" customFormat="1" ht="39" customHeight="1" spans="1:10">
      <c r="A11" s="118">
        <v>7</v>
      </c>
      <c r="B11" s="119" t="s">
        <v>168</v>
      </c>
      <c r="C11" s="120" t="s">
        <v>80</v>
      </c>
      <c r="D11" s="120" t="s">
        <v>169</v>
      </c>
      <c r="E11" s="121" t="s">
        <v>134</v>
      </c>
      <c r="F11" s="92">
        <f>'ORÇAMENTO ANALÍTICO'!H68</f>
        <v>36</v>
      </c>
      <c r="G11" s="92">
        <f>'ORÇAMENTO ANALÍTICO'!J65</f>
        <v>2524.88</v>
      </c>
      <c r="H11" s="92">
        <f>'ORÇAMENTO ANALÍTICO'!J67</f>
        <v>3047.53016</v>
      </c>
      <c r="I11" s="133">
        <f t="shared" si="1"/>
        <v>109711.08576</v>
      </c>
      <c r="J11" s="134">
        <f t="shared" si="0"/>
        <v>0.283409355244277</v>
      </c>
    </row>
    <row r="12" s="110" customFormat="1" ht="52" customHeight="1" spans="1:10">
      <c r="A12" s="90">
        <v>8</v>
      </c>
      <c r="B12" s="116" t="s">
        <v>170</v>
      </c>
      <c r="C12" s="91" t="s">
        <v>80</v>
      </c>
      <c r="D12" s="91" t="s">
        <v>171</v>
      </c>
      <c r="E12" s="117" t="s">
        <v>134</v>
      </c>
      <c r="F12" s="92">
        <f>'ORÇAMENTO ANALÍTICO'!H77</f>
        <v>36</v>
      </c>
      <c r="G12" s="92">
        <f>'ORÇAMENTO ANALÍTICO'!J71</f>
        <v>232.84</v>
      </c>
      <c r="H12" s="92">
        <f>'ORÇAMENTO ANALÍTICO'!J76</f>
        <v>281.03</v>
      </c>
      <c r="I12" s="133">
        <f t="shared" si="1"/>
        <v>10117.08</v>
      </c>
      <c r="J12" s="134">
        <f t="shared" ref="J12:J47" si="2">+I12/$J$51</f>
        <v>0.0261347802721332</v>
      </c>
    </row>
    <row r="13" s="110" customFormat="1" ht="26" customHeight="1" spans="1:10">
      <c r="A13" s="90">
        <v>9</v>
      </c>
      <c r="B13" s="116" t="s">
        <v>177</v>
      </c>
      <c r="C13" s="91" t="s">
        <v>178</v>
      </c>
      <c r="D13" s="91" t="s">
        <v>179</v>
      </c>
      <c r="E13" s="117" t="s">
        <v>180</v>
      </c>
      <c r="F13" s="92">
        <f>'ORÇAMENTO ANALÍTICO'!H86</f>
        <v>36</v>
      </c>
      <c r="G13" s="92">
        <f>'ORÇAMENTO ANALÍTICO'!J80</f>
        <v>210.89</v>
      </c>
      <c r="H13" s="92">
        <f>'ORÇAMENTO ANALÍTICO'!J85</f>
        <v>254.54423</v>
      </c>
      <c r="I13" s="133">
        <f t="shared" si="1"/>
        <v>9163.59228</v>
      </c>
      <c r="J13" s="134">
        <f t="shared" si="2"/>
        <v>0.0236716988242869</v>
      </c>
    </row>
    <row r="14" s="110" customFormat="1" ht="39" customHeight="1" spans="1:10">
      <c r="A14" s="90">
        <v>10</v>
      </c>
      <c r="B14" s="116" t="s">
        <v>188</v>
      </c>
      <c r="C14" s="91" t="s">
        <v>80</v>
      </c>
      <c r="D14" s="91" t="s">
        <v>189</v>
      </c>
      <c r="E14" s="117" t="s">
        <v>134</v>
      </c>
      <c r="F14" s="92">
        <f>'ORÇAMENTO ANALÍTICO'!H97</f>
        <v>144</v>
      </c>
      <c r="G14" s="92">
        <f>'ORÇAMENTO ANALÍTICO'!J89</f>
        <v>469.02</v>
      </c>
      <c r="H14" s="92">
        <f>'ORÇAMENTO ANALÍTICO'!J96</f>
        <v>566.10714</v>
      </c>
      <c r="I14" s="133">
        <f t="shared" si="1"/>
        <v>81519.42816</v>
      </c>
      <c r="J14" s="134">
        <f t="shared" si="2"/>
        <v>0.210583720092314</v>
      </c>
    </row>
    <row r="15" s="110" customFormat="1" ht="26" customHeight="1" spans="1:10">
      <c r="A15" s="90">
        <v>11</v>
      </c>
      <c r="B15" s="116" t="s">
        <v>194</v>
      </c>
      <c r="C15" s="91" t="s">
        <v>157</v>
      </c>
      <c r="D15" s="91" t="s">
        <v>195</v>
      </c>
      <c r="E15" s="117" t="s">
        <v>120</v>
      </c>
      <c r="F15" s="92">
        <f>'ORÇAMENTO ANALÍTICO'!H108</f>
        <v>797</v>
      </c>
      <c r="G15" s="92">
        <f>'ORÇAMENTO ANALÍTICO'!J100</f>
        <v>9.28</v>
      </c>
      <c r="H15" s="92">
        <f>'ORÇAMENTO ANALÍTICO'!J107</f>
        <v>11.2</v>
      </c>
      <c r="I15" s="133">
        <f t="shared" si="1"/>
        <v>8926.4</v>
      </c>
      <c r="J15" s="134">
        <f t="shared" si="2"/>
        <v>0.0230589757737579</v>
      </c>
    </row>
    <row r="16" s="110" customFormat="1" ht="26" customHeight="1" spans="1:10">
      <c r="A16" s="118">
        <v>12</v>
      </c>
      <c r="B16" s="119" t="s">
        <v>209</v>
      </c>
      <c r="C16" s="120" t="s">
        <v>157</v>
      </c>
      <c r="D16" s="120" t="s">
        <v>210</v>
      </c>
      <c r="E16" s="121" t="s">
        <v>187</v>
      </c>
      <c r="F16" s="92">
        <f>'ORÇAMENTO ANALÍTICO'!H114</f>
        <v>108</v>
      </c>
      <c r="G16" s="92">
        <f>'ORÇAMENTO ANALÍTICO'!J111</f>
        <v>0.95</v>
      </c>
      <c r="H16" s="92">
        <f>'ORÇAMENTO ANALÍTICO'!J113</f>
        <v>1.14</v>
      </c>
      <c r="I16" s="133">
        <f t="shared" si="1"/>
        <v>123.12</v>
      </c>
      <c r="J16" s="134">
        <f t="shared" si="2"/>
        <v>0.00031804771209727</v>
      </c>
    </row>
    <row r="17" s="110" customFormat="1" ht="65" customHeight="1" spans="1:10">
      <c r="A17" s="90">
        <v>13</v>
      </c>
      <c r="B17" s="116" t="s">
        <v>211</v>
      </c>
      <c r="C17" s="91" t="s">
        <v>80</v>
      </c>
      <c r="D17" s="91" t="s">
        <v>212</v>
      </c>
      <c r="E17" s="117" t="s">
        <v>214</v>
      </c>
      <c r="F17" s="92">
        <f>'ORÇAMENTO ANALÍTICO'!H123</f>
        <v>400</v>
      </c>
      <c r="G17" s="92">
        <f>'ORÇAMENTO ANALÍTICO'!J117</f>
        <v>13.53</v>
      </c>
      <c r="H17" s="92">
        <f>'ORÇAMENTO ANALÍTICO'!J122</f>
        <v>16.33</v>
      </c>
      <c r="I17" s="133">
        <f t="shared" si="1"/>
        <v>6532</v>
      </c>
      <c r="J17" s="134">
        <f t="shared" si="2"/>
        <v>0.0168736814117882</v>
      </c>
    </row>
    <row r="18" s="110" customFormat="1" ht="39" customHeight="1" spans="1:10">
      <c r="A18" s="90">
        <v>14</v>
      </c>
      <c r="B18" s="116" t="s">
        <v>219</v>
      </c>
      <c r="C18" s="91" t="s">
        <v>80</v>
      </c>
      <c r="D18" s="91" t="s">
        <v>220</v>
      </c>
      <c r="E18" s="117" t="s">
        <v>120</v>
      </c>
      <c r="F18" s="92">
        <f>'ORÇAMENTO ANALÍTICO'!H132</f>
        <v>1900</v>
      </c>
      <c r="G18" s="92">
        <f>'ORÇAMENTO ANALÍTICO'!J126</f>
        <v>11.267</v>
      </c>
      <c r="H18" s="92">
        <f>'ORÇAMENTO ANALÍTICO'!J131</f>
        <v>13.599269</v>
      </c>
      <c r="I18" s="133">
        <f t="shared" si="1"/>
        <v>25838.6111</v>
      </c>
      <c r="J18" s="134">
        <f t="shared" si="2"/>
        <v>0.0667471665377365</v>
      </c>
    </row>
    <row r="19" s="110" customFormat="1" ht="26" customHeight="1" spans="1:10">
      <c r="A19" s="90">
        <v>15</v>
      </c>
      <c r="B19" s="116" t="s">
        <v>223</v>
      </c>
      <c r="C19" s="91" t="s">
        <v>224</v>
      </c>
      <c r="D19" s="91" t="s">
        <v>225</v>
      </c>
      <c r="E19" s="117" t="s">
        <v>134</v>
      </c>
      <c r="F19" s="92">
        <f>'ORÇAMENTO ANALÍTICO'!H141</f>
        <v>36</v>
      </c>
      <c r="G19" s="92">
        <f>'ORÇAMENTO ANALÍTICO'!J135</f>
        <v>165.924</v>
      </c>
      <c r="H19" s="92">
        <f>'ORÇAMENTO ANALÍTICO'!J140</f>
        <v>200.270268</v>
      </c>
      <c r="I19" s="133">
        <f t="shared" si="1"/>
        <v>7209.729648</v>
      </c>
      <c r="J19" s="134">
        <f t="shared" si="2"/>
        <v>0.0186244153621366</v>
      </c>
    </row>
    <row r="20" s="110" customFormat="1" ht="26" customHeight="1" spans="1:10">
      <c r="A20" s="90">
        <v>16</v>
      </c>
      <c r="B20" s="116" t="s">
        <v>233</v>
      </c>
      <c r="C20" s="91" t="s">
        <v>234</v>
      </c>
      <c r="D20" s="91" t="s">
        <v>235</v>
      </c>
      <c r="E20" s="117" t="s">
        <v>204</v>
      </c>
      <c r="F20" s="92">
        <f>'ORÇAMENTO ANALÍTICO'!H164</f>
        <v>1900</v>
      </c>
      <c r="G20" s="92">
        <f>'ORÇAMENTO ANALÍTICO'!J144</f>
        <v>4.96</v>
      </c>
      <c r="H20" s="92">
        <f>'ORÇAMENTO ANALÍTICO'!J163</f>
        <v>5.98</v>
      </c>
      <c r="I20" s="133">
        <f t="shared" si="1"/>
        <v>11362</v>
      </c>
      <c r="J20" s="134">
        <f t="shared" si="2"/>
        <v>0.0293506993571246</v>
      </c>
    </row>
    <row r="21" s="110" customFormat="1" ht="24" customHeight="1" spans="1:10">
      <c r="A21" s="118">
        <v>17</v>
      </c>
      <c r="B21" s="119" t="s">
        <v>271</v>
      </c>
      <c r="C21" s="120" t="s">
        <v>74</v>
      </c>
      <c r="D21" s="120" t="s">
        <v>272</v>
      </c>
      <c r="E21" s="121" t="s">
        <v>120</v>
      </c>
      <c r="F21" s="92">
        <f>'ORÇAMENTO ANALÍTICO'!H170</f>
        <v>5620</v>
      </c>
      <c r="G21" s="92">
        <f>'ORÇAMENTO ANALÍTICO'!J167</f>
        <v>6.1</v>
      </c>
      <c r="H21" s="92">
        <f>'ORÇAMENTO ANALÍTICO'!J169</f>
        <v>7.36</v>
      </c>
      <c r="I21" s="133">
        <f t="shared" si="1"/>
        <v>41363.2</v>
      </c>
      <c r="J21" s="134">
        <f t="shared" si="2"/>
        <v>0.106850805109014</v>
      </c>
    </row>
    <row r="22" s="110" customFormat="1" ht="26" customHeight="1" spans="1:10">
      <c r="A22" s="90">
        <v>18</v>
      </c>
      <c r="B22" s="116" t="s">
        <v>273</v>
      </c>
      <c r="C22" s="91" t="s">
        <v>224</v>
      </c>
      <c r="D22" s="91" t="s">
        <v>274</v>
      </c>
      <c r="E22" s="117" t="s">
        <v>120</v>
      </c>
      <c r="F22" s="92">
        <f>'ORÇAMENTO ANALÍTICO'!H178</f>
        <v>1940</v>
      </c>
      <c r="G22" s="92">
        <f>'ORÇAMENTO ANALÍTICO'!J173</f>
        <v>5.03</v>
      </c>
      <c r="H22" s="92">
        <f>'ORÇAMENTO ANALÍTICO'!J177</f>
        <v>6.07</v>
      </c>
      <c r="I22" s="133">
        <f t="shared" si="1"/>
        <v>11775.8</v>
      </c>
      <c r="J22" s="134">
        <f t="shared" si="2"/>
        <v>0.0304196413914476</v>
      </c>
    </row>
    <row r="23" s="110" customFormat="1" ht="65" customHeight="1" spans="1:10">
      <c r="A23" s="90">
        <v>19</v>
      </c>
      <c r="B23" s="116" t="s">
        <v>275</v>
      </c>
      <c r="C23" s="91" t="s">
        <v>80</v>
      </c>
      <c r="D23" s="91" t="s">
        <v>276</v>
      </c>
      <c r="E23" s="117" t="s">
        <v>214</v>
      </c>
      <c r="F23" s="92">
        <f>'ORÇAMENTO ANALÍTICO'!H190</f>
        <v>400</v>
      </c>
      <c r="G23" s="92">
        <f>'ORÇAMENTO ANALÍTICO'!J181</f>
        <v>17.693284</v>
      </c>
      <c r="H23" s="92">
        <f>'ORÇAMENTO ANALÍTICO'!J189</f>
        <v>21.355793788</v>
      </c>
      <c r="I23" s="133">
        <f t="shared" si="1"/>
        <v>8542.3175152</v>
      </c>
      <c r="J23" s="134">
        <f t="shared" si="2"/>
        <v>0.0220668010210997</v>
      </c>
    </row>
    <row r="24" s="110" customFormat="1" ht="24" customHeight="1" spans="1:10">
      <c r="A24" s="118">
        <v>20</v>
      </c>
      <c r="B24" s="119" t="s">
        <v>287</v>
      </c>
      <c r="C24" s="120" t="s">
        <v>157</v>
      </c>
      <c r="D24" s="120" t="s">
        <v>288</v>
      </c>
      <c r="E24" s="121" t="s">
        <v>187</v>
      </c>
      <c r="F24" s="92">
        <f>'ORÇAMENTO ANALÍTICO'!H196</f>
        <v>105</v>
      </c>
      <c r="G24" s="92">
        <f>'ORÇAMENTO ANALÍTICO'!J193</f>
        <v>9.9</v>
      </c>
      <c r="H24" s="92">
        <f>'ORÇAMENTO ANALÍTICO'!J195</f>
        <v>11.94</v>
      </c>
      <c r="I24" s="133">
        <f t="shared" si="1"/>
        <v>1253.7</v>
      </c>
      <c r="J24" s="134">
        <f t="shared" si="2"/>
        <v>0.00323859987537644</v>
      </c>
    </row>
    <row r="25" s="110" customFormat="1" ht="26" customHeight="1" spans="1:10">
      <c r="A25" s="90">
        <v>21</v>
      </c>
      <c r="B25" s="116" t="s">
        <v>289</v>
      </c>
      <c r="C25" s="91" t="s">
        <v>80</v>
      </c>
      <c r="D25" s="91" t="s">
        <v>290</v>
      </c>
      <c r="E25" s="117" t="s">
        <v>134</v>
      </c>
      <c r="F25" s="92">
        <f>'ORÇAMENTO ANALÍTICO'!H205</f>
        <v>44</v>
      </c>
      <c r="G25" s="92">
        <f>'ORÇAMENTO ANALÍTICO'!J199</f>
        <v>112.41</v>
      </c>
      <c r="H25" s="92">
        <f>'ORÇAMENTO ANALÍTICO'!J204</f>
        <v>135.67887</v>
      </c>
      <c r="I25" s="133">
        <f t="shared" si="1"/>
        <v>5969.87028</v>
      </c>
      <c r="J25" s="134">
        <f t="shared" si="2"/>
        <v>0.0154215690714058</v>
      </c>
    </row>
    <row r="26" s="110" customFormat="1" ht="26" customHeight="1" spans="1:10">
      <c r="A26" s="118">
        <v>22</v>
      </c>
      <c r="B26" s="119" t="s">
        <v>293</v>
      </c>
      <c r="C26" s="120" t="s">
        <v>80</v>
      </c>
      <c r="D26" s="120" t="s">
        <v>294</v>
      </c>
      <c r="E26" s="121" t="s">
        <v>134</v>
      </c>
      <c r="F26" s="92">
        <f>'ORÇAMENTO ANALÍTICO'!H211</f>
        <v>44</v>
      </c>
      <c r="G26" s="92">
        <f>'ORÇAMENTO ANALÍTICO'!J208</f>
        <v>33.03</v>
      </c>
      <c r="H26" s="92">
        <f>'ORÇAMENTO ANALÍTICO'!J210</f>
        <v>39.86721</v>
      </c>
      <c r="I26" s="133">
        <f t="shared" si="1"/>
        <v>1754.15724</v>
      </c>
      <c r="J26" s="134">
        <f t="shared" si="2"/>
        <v>0.00453139779760284</v>
      </c>
    </row>
    <row r="27" s="110" customFormat="1" ht="26" customHeight="1" spans="1:10">
      <c r="A27" s="90">
        <v>23</v>
      </c>
      <c r="B27" s="116" t="s">
        <v>295</v>
      </c>
      <c r="C27" s="91" t="s">
        <v>80</v>
      </c>
      <c r="D27" s="91" t="s">
        <v>296</v>
      </c>
      <c r="E27" s="117" t="s">
        <v>134</v>
      </c>
      <c r="F27" s="92">
        <f>'ORÇAMENTO ANALÍTICO'!H223</f>
        <v>8</v>
      </c>
      <c r="G27" s="92">
        <f>'ORÇAMENTO ANALÍTICO'!J214</f>
        <v>58.74088</v>
      </c>
      <c r="H27" s="92">
        <f>'ORÇAMENTO ANALÍTICO'!J222</f>
        <v>70.90024216</v>
      </c>
      <c r="I27" s="133">
        <f t="shared" si="1"/>
        <v>567.20193728</v>
      </c>
      <c r="J27" s="134">
        <f t="shared" si="2"/>
        <v>0.00146521506212673</v>
      </c>
    </row>
    <row r="28" s="110" customFormat="1" ht="39" customHeight="1" spans="1:10">
      <c r="A28" s="118">
        <v>24</v>
      </c>
      <c r="B28" s="119" t="s">
        <v>305</v>
      </c>
      <c r="C28" s="120" t="s">
        <v>80</v>
      </c>
      <c r="D28" s="120" t="s">
        <v>306</v>
      </c>
      <c r="E28" s="121" t="s">
        <v>134</v>
      </c>
      <c r="F28" s="92">
        <f>'ORÇAMENTO ANALÍTICO'!H229</f>
        <v>16</v>
      </c>
      <c r="G28" s="92">
        <f>'ORÇAMENTO ANALÍTICO'!J226</f>
        <v>45.52</v>
      </c>
      <c r="H28" s="92">
        <f>'ORÇAMENTO ANALÍTICO'!J228</f>
        <v>54.94264</v>
      </c>
      <c r="I28" s="133">
        <f t="shared" si="1"/>
        <v>879.08224</v>
      </c>
      <c r="J28" s="134">
        <f t="shared" si="2"/>
        <v>0.0022708747171649</v>
      </c>
    </row>
    <row r="29" s="110" customFormat="1" ht="39" customHeight="1" spans="1:10">
      <c r="A29" s="118">
        <v>25</v>
      </c>
      <c r="B29" s="119" t="s">
        <v>307</v>
      </c>
      <c r="C29" s="120" t="s">
        <v>80</v>
      </c>
      <c r="D29" s="120" t="s">
        <v>308</v>
      </c>
      <c r="E29" s="121" t="s">
        <v>134</v>
      </c>
      <c r="F29" s="92">
        <f>'ORÇAMENTO ANALÍTICO'!H235</f>
        <v>4</v>
      </c>
      <c r="G29" s="92">
        <f>'ORÇAMENTO ANALÍTICO'!J232</f>
        <v>15.55</v>
      </c>
      <c r="H29" s="92">
        <f>'ORÇAMENTO ANALÍTICO'!J234</f>
        <v>18.76885</v>
      </c>
      <c r="I29" s="133">
        <f t="shared" si="1"/>
        <v>75.0754</v>
      </c>
      <c r="J29" s="134">
        <f t="shared" si="2"/>
        <v>0.000193937290487227</v>
      </c>
    </row>
    <row r="30" s="110" customFormat="1" ht="26" customHeight="1" spans="1:10">
      <c r="A30" s="90">
        <v>26</v>
      </c>
      <c r="B30" s="116" t="s">
        <v>309</v>
      </c>
      <c r="C30" s="91" t="s">
        <v>80</v>
      </c>
      <c r="D30" s="91" t="s">
        <v>310</v>
      </c>
      <c r="E30" s="117" t="s">
        <v>134</v>
      </c>
      <c r="F30" s="92">
        <f>'ORÇAMENTO ANALÍTICO'!H244</f>
        <v>8</v>
      </c>
      <c r="G30" s="92">
        <f>'ORÇAMENTO ANALÍTICO'!J238</f>
        <v>14.23</v>
      </c>
      <c r="H30" s="92">
        <f>'ORÇAMENTO ANALÍTICO'!J243</f>
        <v>17.17561</v>
      </c>
      <c r="I30" s="133">
        <f t="shared" si="1"/>
        <v>137.40488</v>
      </c>
      <c r="J30" s="134">
        <f t="shared" si="2"/>
        <v>0.000354948893071799</v>
      </c>
    </row>
    <row r="31" s="110" customFormat="1" ht="26" customHeight="1" spans="1:10">
      <c r="A31" s="118">
        <v>27</v>
      </c>
      <c r="B31" s="119" t="s">
        <v>313</v>
      </c>
      <c r="C31" s="120" t="s">
        <v>157</v>
      </c>
      <c r="D31" s="120" t="s">
        <v>314</v>
      </c>
      <c r="E31" s="121" t="s">
        <v>204</v>
      </c>
      <c r="F31" s="92">
        <f>'ORÇAMENTO ANALÍTICO'!H250</f>
        <v>90</v>
      </c>
      <c r="G31" s="92">
        <f>'ORÇAMENTO ANALÍTICO'!J247</f>
        <v>16.1</v>
      </c>
      <c r="H31" s="92">
        <f>'ORÇAMENTO ANALÍTICO'!J249</f>
        <v>19.4327</v>
      </c>
      <c r="I31" s="133">
        <f t="shared" si="1"/>
        <v>1748.943</v>
      </c>
      <c r="J31" s="134">
        <f t="shared" si="2"/>
        <v>0.0045179281980063</v>
      </c>
    </row>
    <row r="32" s="110" customFormat="1" ht="52" customHeight="1" spans="1:10">
      <c r="A32" s="90">
        <v>28</v>
      </c>
      <c r="B32" s="116" t="s">
        <v>315</v>
      </c>
      <c r="C32" s="91" t="s">
        <v>80</v>
      </c>
      <c r="D32" s="91" t="s">
        <v>316</v>
      </c>
      <c r="E32" s="117" t="s">
        <v>134</v>
      </c>
      <c r="F32" s="92">
        <f>'ORÇAMENTO ANALÍTICO'!H259</f>
        <v>4</v>
      </c>
      <c r="G32" s="92">
        <f>'ORÇAMENTO ANALÍTICO'!J253</f>
        <v>29.58</v>
      </c>
      <c r="H32" s="92">
        <f>'ORÇAMENTO ANALÍTICO'!J258</f>
        <v>35.7</v>
      </c>
      <c r="I32" s="133">
        <f t="shared" si="1"/>
        <v>142.8</v>
      </c>
      <c r="J32" s="134">
        <f t="shared" si="2"/>
        <v>0.000368885747949075</v>
      </c>
    </row>
    <row r="33" s="110" customFormat="1" ht="39" customHeight="1" spans="1:10">
      <c r="A33" s="90">
        <v>29</v>
      </c>
      <c r="B33" s="116" t="s">
        <v>319</v>
      </c>
      <c r="C33" s="91" t="s">
        <v>80</v>
      </c>
      <c r="D33" s="91" t="s">
        <v>320</v>
      </c>
      <c r="E33" s="117" t="s">
        <v>134</v>
      </c>
      <c r="F33" s="92">
        <f>'ORÇAMENTO ANALÍTICO'!H268</f>
        <v>4</v>
      </c>
      <c r="G33" s="92">
        <f>'ORÇAMENTO ANALÍTICO'!J262</f>
        <v>19.38</v>
      </c>
      <c r="H33" s="92">
        <f>'ORÇAMENTO ANALÍTICO'!J267</f>
        <v>23.39</v>
      </c>
      <c r="I33" s="133">
        <f t="shared" si="1"/>
        <v>93.56</v>
      </c>
      <c r="J33" s="134">
        <f t="shared" si="2"/>
        <v>0.0002416873289784</v>
      </c>
    </row>
    <row r="34" s="110" customFormat="1" ht="39" customHeight="1" spans="1:10">
      <c r="A34" s="90">
        <v>30</v>
      </c>
      <c r="B34" s="116" t="s">
        <v>323</v>
      </c>
      <c r="C34" s="91" t="s">
        <v>80</v>
      </c>
      <c r="D34" s="91" t="s">
        <v>324</v>
      </c>
      <c r="E34" s="117" t="s">
        <v>134</v>
      </c>
      <c r="F34" s="92">
        <f>'ORÇAMENTO ANALÍTICO'!H277</f>
        <v>4</v>
      </c>
      <c r="G34" s="92">
        <f>'ORÇAMENTO ANALÍTICO'!J271</f>
        <v>18.53</v>
      </c>
      <c r="H34" s="92">
        <f>'ORÇAMENTO ANALÍTICO'!J276</f>
        <v>22.36</v>
      </c>
      <c r="I34" s="133">
        <f t="shared" si="1"/>
        <v>89.44</v>
      </c>
      <c r="J34" s="134">
        <f t="shared" si="2"/>
        <v>0.000231044406838692</v>
      </c>
    </row>
    <row r="35" s="110" customFormat="1" ht="39" customHeight="1" spans="1:10">
      <c r="A35" s="90">
        <v>31</v>
      </c>
      <c r="B35" s="116" t="s">
        <v>327</v>
      </c>
      <c r="C35" s="91" t="s">
        <v>80</v>
      </c>
      <c r="D35" s="91" t="s">
        <v>328</v>
      </c>
      <c r="E35" s="117" t="s">
        <v>120</v>
      </c>
      <c r="F35" s="92">
        <f>'ORÇAMENTO ANALÍTICO'!H286</f>
        <v>32</v>
      </c>
      <c r="G35" s="92">
        <f>'ORÇAMENTO ANALÍTICO'!J280</f>
        <v>28.38</v>
      </c>
      <c r="H35" s="92">
        <f>'ORÇAMENTO ANALÍTICO'!J285</f>
        <v>34.25</v>
      </c>
      <c r="I35" s="133">
        <f t="shared" si="1"/>
        <v>1096</v>
      </c>
      <c r="J35" s="134">
        <f t="shared" si="2"/>
        <v>0.00283122394784444</v>
      </c>
    </row>
    <row r="36" s="110" customFormat="1" ht="26" customHeight="1" spans="1:10">
      <c r="A36" s="118">
        <v>32</v>
      </c>
      <c r="B36" s="119" t="s">
        <v>331</v>
      </c>
      <c r="C36" s="120" t="s">
        <v>178</v>
      </c>
      <c r="D36" s="120" t="s">
        <v>332</v>
      </c>
      <c r="E36" s="121" t="s">
        <v>187</v>
      </c>
      <c r="F36" s="92">
        <f>'ORÇAMENTO ANALÍTICO'!H292</f>
        <v>4</v>
      </c>
      <c r="G36" s="92">
        <f>'ORÇAMENTO ANALÍTICO'!J289</f>
        <v>180.86</v>
      </c>
      <c r="H36" s="92">
        <f>'ORÇAMENTO ANALÍTICO'!J291</f>
        <v>218.29802</v>
      </c>
      <c r="I36" s="133">
        <f t="shared" si="1"/>
        <v>873.19208</v>
      </c>
      <c r="J36" s="134">
        <f t="shared" si="2"/>
        <v>0.00225565905836141</v>
      </c>
    </row>
    <row r="37" s="110" customFormat="1" ht="39" customHeight="1" spans="1:10">
      <c r="A37" s="90">
        <v>33</v>
      </c>
      <c r="B37" s="116" t="s">
        <v>333</v>
      </c>
      <c r="C37" s="91" t="s">
        <v>80</v>
      </c>
      <c r="D37" s="91" t="s">
        <v>334</v>
      </c>
      <c r="E37" s="117" t="s">
        <v>134</v>
      </c>
      <c r="F37" s="92">
        <f>'ORÇAMENTO ANALÍTICO'!H301</f>
        <v>4</v>
      </c>
      <c r="G37" s="92">
        <f>'ORÇAMENTO ANALÍTICO'!J295</f>
        <v>69.07</v>
      </c>
      <c r="H37" s="92">
        <f>'ORÇAMENTO ANALÍTICO'!J300</f>
        <v>83.36</v>
      </c>
      <c r="I37" s="133">
        <f t="shared" si="1"/>
        <v>333.44</v>
      </c>
      <c r="J37" s="134">
        <f t="shared" si="2"/>
        <v>0.000861353387928149</v>
      </c>
    </row>
    <row r="38" s="110" customFormat="1" ht="26" customHeight="1" spans="1:10">
      <c r="A38" s="118">
        <v>34</v>
      </c>
      <c r="B38" s="119" t="s">
        <v>338</v>
      </c>
      <c r="C38" s="120" t="s">
        <v>80</v>
      </c>
      <c r="D38" s="120" t="s">
        <v>339</v>
      </c>
      <c r="E38" s="121" t="s">
        <v>125</v>
      </c>
      <c r="F38" s="92">
        <f>'ORÇAMENTO ANALÍTICO'!H307</f>
        <v>2</v>
      </c>
      <c r="G38" s="92">
        <f>'ORÇAMENTO ANALÍTICO'!J304</f>
        <v>32.85</v>
      </c>
      <c r="H38" s="92">
        <f>'ORÇAMENTO ANALÍTICO'!J306</f>
        <v>39.64995</v>
      </c>
      <c r="I38" s="133">
        <f t="shared" si="1"/>
        <v>79.2999</v>
      </c>
      <c r="J38" s="134">
        <f t="shared" si="2"/>
        <v>0.00020485016053072</v>
      </c>
    </row>
    <row r="39" s="110" customFormat="1" ht="24" customHeight="1" spans="1:10">
      <c r="A39" s="118">
        <v>35</v>
      </c>
      <c r="B39" s="119" t="s">
        <v>340</v>
      </c>
      <c r="C39" s="120" t="s">
        <v>341</v>
      </c>
      <c r="D39" s="120" t="s">
        <v>342</v>
      </c>
      <c r="E39" s="121" t="s">
        <v>120</v>
      </c>
      <c r="F39" s="92">
        <f>'ORÇAMENTO ANALÍTICO'!H313</f>
        <v>1</v>
      </c>
      <c r="G39" s="92">
        <f>'ORÇAMENTO ANALÍTICO'!J310</f>
        <v>11.56</v>
      </c>
      <c r="H39" s="92">
        <f>'ORÇAMENTO ANALÍTICO'!J312</f>
        <v>13.95</v>
      </c>
      <c r="I39" s="133">
        <f t="shared" si="1"/>
        <v>13.95</v>
      </c>
      <c r="J39" s="134">
        <f t="shared" si="2"/>
        <v>3.60361077303193e-5</v>
      </c>
    </row>
    <row r="40" s="110" customFormat="1" ht="26" customHeight="1" spans="1:10">
      <c r="A40" s="118">
        <v>36</v>
      </c>
      <c r="B40" s="119" t="s">
        <v>343</v>
      </c>
      <c r="C40" s="120" t="s">
        <v>80</v>
      </c>
      <c r="D40" s="120" t="s">
        <v>344</v>
      </c>
      <c r="E40" s="121" t="s">
        <v>134</v>
      </c>
      <c r="F40" s="92">
        <f>'ORÇAMENTO ANALÍTICO'!H319</f>
        <v>4</v>
      </c>
      <c r="G40" s="92">
        <f>'ORÇAMENTO ANALÍTICO'!J316</f>
        <v>64.2</v>
      </c>
      <c r="H40" s="92">
        <f>'ORÇAMENTO ANALÍTICO'!J318</f>
        <v>77.4894</v>
      </c>
      <c r="I40" s="133">
        <f t="shared" si="1"/>
        <v>309.9576</v>
      </c>
      <c r="J40" s="134">
        <f t="shared" si="2"/>
        <v>0.000800692864905464</v>
      </c>
    </row>
    <row r="41" s="110" customFormat="1" ht="26" customHeight="1" spans="1:10">
      <c r="A41" s="118">
        <v>37</v>
      </c>
      <c r="B41" s="119" t="s">
        <v>345</v>
      </c>
      <c r="C41" s="120" t="s">
        <v>80</v>
      </c>
      <c r="D41" s="120" t="s">
        <v>346</v>
      </c>
      <c r="E41" s="121" t="s">
        <v>134</v>
      </c>
      <c r="F41" s="92">
        <f>'ORÇAMENTO ANALÍTICO'!H325</f>
        <v>12</v>
      </c>
      <c r="G41" s="92">
        <f>'ORÇAMENTO ANALÍTICO'!J322</f>
        <v>68.4</v>
      </c>
      <c r="H41" s="92">
        <f>'ORÇAMENTO ANALÍTICO'!J324</f>
        <v>82.5588</v>
      </c>
      <c r="I41" s="133">
        <f t="shared" si="1"/>
        <v>990.7056</v>
      </c>
      <c r="J41" s="134">
        <f t="shared" si="2"/>
        <v>0.0025592239233427</v>
      </c>
    </row>
    <row r="42" s="110" customFormat="1" ht="26" customHeight="1" spans="1:10">
      <c r="A42" s="118">
        <v>38</v>
      </c>
      <c r="B42" s="119" t="s">
        <v>347</v>
      </c>
      <c r="C42" s="120" t="s">
        <v>80</v>
      </c>
      <c r="D42" s="120" t="s">
        <v>348</v>
      </c>
      <c r="E42" s="121" t="s">
        <v>134</v>
      </c>
      <c r="F42" s="92">
        <f>'ORÇAMENTO ANALÍTICO'!H331</f>
        <v>4</v>
      </c>
      <c r="G42" s="92">
        <f>'ORÇAMENTO ANALÍTICO'!J328</f>
        <v>786.42</v>
      </c>
      <c r="H42" s="92">
        <f>'ORÇAMENTO ANALÍTICO'!J330</f>
        <v>949.20894</v>
      </c>
      <c r="I42" s="133">
        <f t="shared" si="1"/>
        <v>3796.83576</v>
      </c>
      <c r="J42" s="134">
        <f t="shared" si="2"/>
        <v>0.00980811343954758</v>
      </c>
    </row>
    <row r="43" s="110" customFormat="1" ht="26" customHeight="1" spans="1:10">
      <c r="A43" s="118">
        <v>39</v>
      </c>
      <c r="B43" s="119" t="s">
        <v>349</v>
      </c>
      <c r="C43" s="120" t="s">
        <v>80</v>
      </c>
      <c r="D43" s="120" t="s">
        <v>350</v>
      </c>
      <c r="E43" s="121" t="s">
        <v>134</v>
      </c>
      <c r="F43" s="92">
        <f>'ORÇAMENTO ANALÍTICO'!H337</f>
        <v>4</v>
      </c>
      <c r="G43" s="92">
        <f>'ORÇAMENTO ANALÍTICO'!J334</f>
        <v>39.08</v>
      </c>
      <c r="H43" s="92">
        <f>'ORÇAMENTO ANALÍTICO'!J336</f>
        <v>47.16</v>
      </c>
      <c r="I43" s="133">
        <f t="shared" si="1"/>
        <v>188.64</v>
      </c>
      <c r="J43" s="134">
        <f t="shared" si="2"/>
        <v>0.000487301172920963</v>
      </c>
    </row>
    <row r="44" s="110" customFormat="1" ht="24" customHeight="1" spans="1:10">
      <c r="A44" s="118">
        <v>40</v>
      </c>
      <c r="B44" s="119" t="s">
        <v>351</v>
      </c>
      <c r="C44" s="120" t="s">
        <v>80</v>
      </c>
      <c r="D44" s="120" t="s">
        <v>352</v>
      </c>
      <c r="E44" s="121" t="s">
        <v>134</v>
      </c>
      <c r="F44" s="92">
        <f>'ORÇAMENTO ANALÍTICO'!H343</f>
        <v>4</v>
      </c>
      <c r="G44" s="92">
        <f>'ORÇAMENTO ANALÍTICO'!J340</f>
        <v>22.35</v>
      </c>
      <c r="H44" s="92">
        <f>'ORÇAMENTO ANALÍTICO'!J342</f>
        <v>26.97</v>
      </c>
      <c r="I44" s="133">
        <f t="shared" si="1"/>
        <v>107.88</v>
      </c>
      <c r="J44" s="134">
        <f t="shared" si="2"/>
        <v>0.000278679233114469</v>
      </c>
    </row>
    <row r="45" s="110" customFormat="1" ht="26" customHeight="1" spans="1:10">
      <c r="A45" s="118">
        <v>41</v>
      </c>
      <c r="B45" s="119" t="s">
        <v>353</v>
      </c>
      <c r="C45" s="120" t="s">
        <v>80</v>
      </c>
      <c r="D45" s="120" t="s">
        <v>354</v>
      </c>
      <c r="E45" s="121" t="s">
        <v>120</v>
      </c>
      <c r="F45" s="92">
        <f>'ORÇAMENTO ANALÍTICO'!H349</f>
        <v>30</v>
      </c>
      <c r="G45" s="92">
        <f>'ORÇAMENTO ANALÍTICO'!J346</f>
        <v>1.91</v>
      </c>
      <c r="H45" s="92">
        <f>'ORÇAMENTO ANALÍTICO'!J348</f>
        <v>2.30537</v>
      </c>
      <c r="I45" s="133">
        <f t="shared" si="1"/>
        <v>69.1611</v>
      </c>
      <c r="J45" s="134">
        <f t="shared" si="2"/>
        <v>0.000178659272426336</v>
      </c>
    </row>
    <row r="46" s="110" customFormat="1" ht="26" customHeight="1" spans="1:10">
      <c r="A46" s="118">
        <v>42</v>
      </c>
      <c r="B46" s="119" t="s">
        <v>190</v>
      </c>
      <c r="C46" s="120" t="s">
        <v>80</v>
      </c>
      <c r="D46" s="120" t="s">
        <v>191</v>
      </c>
      <c r="E46" s="121" t="s">
        <v>134</v>
      </c>
      <c r="F46" s="92">
        <f>'ORÇAMENTO ANALÍTICO'!H355</f>
        <v>10</v>
      </c>
      <c r="G46" s="92">
        <f>'ORÇAMENTO ANALÍTICO'!J352</f>
        <v>5.29</v>
      </c>
      <c r="H46" s="92">
        <f>'ORÇAMENTO ANALÍTICO'!J354</f>
        <v>6.38503</v>
      </c>
      <c r="I46" s="133">
        <f t="shared" si="1"/>
        <v>63.8503</v>
      </c>
      <c r="J46" s="134">
        <f t="shared" si="2"/>
        <v>0.00016494023580023</v>
      </c>
    </row>
    <row r="47" s="110" customFormat="1" ht="26" customHeight="1" spans="1:10">
      <c r="A47" s="122">
        <v>43</v>
      </c>
      <c r="B47" s="123" t="s">
        <v>355</v>
      </c>
      <c r="C47" s="124" t="s">
        <v>80</v>
      </c>
      <c r="D47" s="124" t="s">
        <v>356</v>
      </c>
      <c r="E47" s="125" t="s">
        <v>120</v>
      </c>
      <c r="F47" s="126">
        <f>'ORÇAMENTO ANALÍTICO'!H364</f>
        <v>56</v>
      </c>
      <c r="G47" s="126">
        <f>'ORÇAMENTO ANALÍTICO'!J358</f>
        <v>47.8582</v>
      </c>
      <c r="H47" s="126">
        <f>'ORÇAMENTO ANALÍTICO'!J363</f>
        <v>57.7648474</v>
      </c>
      <c r="I47" s="135">
        <f t="shared" si="1"/>
        <v>3234.8314544</v>
      </c>
      <c r="J47" s="136">
        <f t="shared" si="2"/>
        <v>0.00835632507384831</v>
      </c>
    </row>
    <row r="48" s="110" customFormat="1" spans="1:10">
      <c r="A48" s="112"/>
      <c r="B48" s="112"/>
      <c r="C48" s="112"/>
      <c r="D48" s="112"/>
      <c r="E48" s="112"/>
      <c r="F48" s="112"/>
      <c r="G48" s="112"/>
      <c r="H48" s="112"/>
      <c r="I48" s="137"/>
      <c r="J48" s="112"/>
    </row>
    <row r="49" s="110" customFormat="1" spans="1:10">
      <c r="A49" s="108"/>
      <c r="B49" s="108"/>
      <c r="C49" s="108"/>
      <c r="D49" s="127"/>
      <c r="E49" s="108"/>
      <c r="F49" s="77" t="s">
        <v>61</v>
      </c>
      <c r="G49" s="108"/>
      <c r="H49" s="128"/>
      <c r="I49" s="128"/>
      <c r="J49" s="128">
        <f>'ORÇAMENTO ANALÍTICO'!H368</f>
        <v>320761.77704</v>
      </c>
    </row>
    <row r="50" s="110" customFormat="1" spans="1:10">
      <c r="A50" s="108"/>
      <c r="B50" s="108"/>
      <c r="C50" s="108"/>
      <c r="D50" s="127"/>
      <c r="E50" s="108"/>
      <c r="F50" s="77" t="s">
        <v>62</v>
      </c>
      <c r="G50" s="108"/>
      <c r="H50" s="128"/>
      <c r="I50" s="128"/>
      <c r="J50" s="128">
        <f>'ORÇAMENTO ANALÍTICO'!H369</f>
        <v>66349.9527948799</v>
      </c>
    </row>
    <row r="51" s="110" customFormat="1" spans="1:10">
      <c r="A51" s="108"/>
      <c r="B51" s="108"/>
      <c r="C51" s="108"/>
      <c r="D51" s="127"/>
      <c r="E51" s="108"/>
      <c r="F51" s="77" t="s">
        <v>63</v>
      </c>
      <c r="G51" s="108"/>
      <c r="H51" s="128"/>
      <c r="I51" s="128"/>
      <c r="J51" s="128">
        <f>'ORÇAMENTO ANALÍTICO'!H370</f>
        <v>387111.72983488</v>
      </c>
    </row>
    <row r="52" s="110" customFormat="1" ht="16" customHeight="1" spans="1:10">
      <c r="A52" s="109"/>
      <c r="B52" s="109"/>
      <c r="C52" s="109"/>
      <c r="D52" s="109"/>
      <c r="E52" s="109"/>
      <c r="F52" s="77"/>
      <c r="G52" s="77"/>
      <c r="H52" s="77"/>
      <c r="I52" s="109"/>
      <c r="J52" s="138"/>
    </row>
    <row r="53" s="110" customFormat="1" ht="70" customHeight="1" spans="1:10">
      <c r="A53" s="112" t="str">
        <f>'ORÇAMENTO ANALÍTICO'!A372</f>
        <v>_______________________________________________________________
Junior Cesar Ferreira
Engenheiro Eletricista</v>
      </c>
      <c r="B53" s="112"/>
      <c r="C53" s="112"/>
      <c r="D53" s="112"/>
      <c r="E53" s="112"/>
      <c r="F53" s="113"/>
      <c r="G53" s="113"/>
      <c r="H53" s="113"/>
      <c r="I53" s="113"/>
      <c r="J53" s="113"/>
    </row>
    <row r="54" s="110" customFormat="1" hidden="1" spans="1:10">
      <c r="A54" s="70"/>
      <c r="B54" s="70"/>
      <c r="C54" s="70"/>
      <c r="D54" s="70"/>
      <c r="E54" s="70"/>
      <c r="F54" s="70"/>
      <c r="G54" s="70"/>
      <c r="H54" s="70"/>
      <c r="I54" s="70"/>
      <c r="J54" s="70"/>
    </row>
    <row r="55" s="110" customFormat="1" hidden="1" spans="1:10">
      <c r="A55" s="70"/>
      <c r="B55" s="70"/>
      <c r="C55" s="70"/>
      <c r="D55" s="70"/>
      <c r="E55" s="70"/>
      <c r="F55" s="70"/>
      <c r="G55" s="70"/>
      <c r="H55" s="70"/>
      <c r="I55" s="70"/>
      <c r="J55" s="70"/>
    </row>
    <row r="56" s="110" customFormat="1" hidden="1" spans="1:10">
      <c r="A56" s="70"/>
      <c r="B56" s="70"/>
      <c r="C56" s="70"/>
      <c r="D56" s="70"/>
      <c r="E56" s="70"/>
      <c r="F56" s="70"/>
      <c r="G56" s="70"/>
      <c r="H56" s="70"/>
      <c r="I56" s="70"/>
      <c r="J56" s="70"/>
    </row>
    <row r="57" s="110" customFormat="1" hidden="1" spans="1:10">
      <c r="A57" s="70"/>
      <c r="B57" s="70"/>
      <c r="C57" s="70"/>
      <c r="D57" s="70"/>
      <c r="E57" s="70"/>
      <c r="F57" s="70"/>
      <c r="G57" s="70"/>
      <c r="H57" s="70"/>
      <c r="I57" s="70"/>
      <c r="J57" s="70"/>
    </row>
    <row r="58" s="110" customFormat="1" hidden="1" spans="1:10">
      <c r="A58" s="70"/>
      <c r="B58" s="70"/>
      <c r="C58" s="70"/>
      <c r="D58" s="70"/>
      <c r="E58" s="70"/>
      <c r="F58" s="70"/>
      <c r="G58" s="70"/>
      <c r="H58" s="70"/>
      <c r="I58" s="70"/>
      <c r="J58" s="70"/>
    </row>
    <row r="59" s="110" customFormat="1" hidden="1" spans="1:10">
      <c r="A59" s="70"/>
      <c r="B59" s="70"/>
      <c r="C59" s="70"/>
      <c r="D59" s="70"/>
      <c r="E59" s="70"/>
      <c r="F59" s="70"/>
      <c r="G59" s="70"/>
      <c r="H59" s="70"/>
      <c r="I59" s="70"/>
      <c r="J59" s="70"/>
    </row>
    <row r="60" s="110" customFormat="1" hidden="1" spans="1:10">
      <c r="A60" s="70"/>
      <c r="B60" s="70"/>
      <c r="C60" s="70"/>
      <c r="D60" s="70"/>
      <c r="E60" s="70"/>
      <c r="F60" s="70"/>
      <c r="G60" s="70"/>
      <c r="H60" s="70"/>
      <c r="I60" s="70"/>
      <c r="J60" s="70"/>
    </row>
    <row r="61" s="110" customFormat="1" hidden="1" spans="1:10">
      <c r="A61" s="70"/>
      <c r="B61" s="70"/>
      <c r="C61" s="70"/>
      <c r="D61" s="70"/>
      <c r="E61" s="70"/>
      <c r="F61" s="70"/>
      <c r="G61" s="70"/>
      <c r="H61" s="70"/>
      <c r="I61" s="70"/>
      <c r="J61" s="70"/>
    </row>
    <row r="62" s="110" customFormat="1" hidden="1" spans="1:10">
      <c r="A62" s="70"/>
      <c r="B62" s="70"/>
      <c r="C62" s="70"/>
      <c r="D62" s="70"/>
      <c r="E62" s="70"/>
      <c r="F62" s="70"/>
      <c r="G62" s="70"/>
      <c r="H62" s="70"/>
      <c r="I62" s="70"/>
      <c r="J62" s="70"/>
    </row>
    <row r="63" s="110" customFormat="1" hidden="1" spans="1:10">
      <c r="A63" s="70"/>
      <c r="B63" s="70"/>
      <c r="C63" s="70"/>
      <c r="D63" s="70"/>
      <c r="E63" s="70"/>
      <c r="F63" s="70"/>
      <c r="G63" s="70"/>
      <c r="H63" s="70"/>
      <c r="I63" s="70"/>
      <c r="J63" s="70"/>
    </row>
    <row r="64" s="110" customFormat="1" hidden="1" spans="1:10">
      <c r="A64" s="70"/>
      <c r="B64" s="70"/>
      <c r="C64" s="70"/>
      <c r="D64" s="70"/>
      <c r="E64" s="70"/>
      <c r="F64" s="70"/>
      <c r="G64" s="70"/>
      <c r="H64" s="70"/>
      <c r="I64" s="70"/>
      <c r="J64" s="70"/>
    </row>
    <row r="65" s="110" customFormat="1" hidden="1" spans="1:10">
      <c r="A65" s="70"/>
      <c r="B65" s="70"/>
      <c r="C65" s="70"/>
      <c r="D65" s="70"/>
      <c r="E65" s="70"/>
      <c r="F65" s="70"/>
      <c r="G65" s="70"/>
      <c r="H65" s="70"/>
      <c r="I65" s="70"/>
      <c r="J65" s="70"/>
    </row>
    <row r="66" s="110" customFormat="1" hidden="1" spans="1:10">
      <c r="A66" s="70"/>
      <c r="B66" s="70"/>
      <c r="C66" s="70"/>
      <c r="D66" s="70"/>
      <c r="E66" s="70"/>
      <c r="F66" s="70"/>
      <c r="G66" s="70"/>
      <c r="H66" s="70"/>
      <c r="I66" s="70"/>
      <c r="J66" s="70"/>
    </row>
    <row r="67" s="110" customFormat="1" hidden="1" spans="1:10">
      <c r="A67" s="70"/>
      <c r="B67" s="70"/>
      <c r="C67" s="70"/>
      <c r="D67" s="70"/>
      <c r="E67" s="70"/>
      <c r="F67" s="70"/>
      <c r="G67" s="70"/>
      <c r="H67" s="70"/>
      <c r="I67" s="70"/>
      <c r="J67" s="70"/>
    </row>
    <row r="68" s="110" customFormat="1" hidden="1" spans="1:10">
      <c r="A68" s="70"/>
      <c r="B68" s="70"/>
      <c r="C68" s="70"/>
      <c r="D68" s="70"/>
      <c r="E68" s="70"/>
      <c r="F68" s="70"/>
      <c r="G68" s="70"/>
      <c r="H68" s="70"/>
      <c r="I68" s="70"/>
      <c r="J68" s="70"/>
    </row>
    <row r="69" s="110" customFormat="1" hidden="1" spans="1:10">
      <c r="A69" s="70"/>
      <c r="B69" s="70"/>
      <c r="C69" s="70"/>
      <c r="D69" s="70"/>
      <c r="E69" s="70"/>
      <c r="F69" s="70"/>
      <c r="G69" s="70"/>
      <c r="H69" s="70"/>
      <c r="I69" s="70"/>
      <c r="J69" s="70"/>
    </row>
    <row r="70" s="110" customFormat="1" hidden="1" spans="1:10">
      <c r="A70" s="70"/>
      <c r="B70" s="70"/>
      <c r="C70" s="70"/>
      <c r="D70" s="70"/>
      <c r="E70" s="70"/>
      <c r="F70" s="70"/>
      <c r="G70" s="70"/>
      <c r="H70" s="70"/>
      <c r="I70" s="70"/>
      <c r="J70" s="70"/>
    </row>
    <row r="71" s="110" customFormat="1" hidden="1" spans="1:10">
      <c r="A71" s="70"/>
      <c r="B71" s="70"/>
      <c r="C71" s="70"/>
      <c r="D71" s="70"/>
      <c r="E71" s="70"/>
      <c r="F71" s="70"/>
      <c r="G71" s="70"/>
      <c r="H71" s="70"/>
      <c r="I71" s="70"/>
      <c r="J71" s="70"/>
    </row>
    <row r="72" s="110" customFormat="1" hidden="1" spans="1:10">
      <c r="A72" s="70"/>
      <c r="B72" s="70"/>
      <c r="C72" s="70"/>
      <c r="D72" s="70"/>
      <c r="E72" s="70"/>
      <c r="F72" s="70"/>
      <c r="G72" s="70"/>
      <c r="H72" s="70"/>
      <c r="I72" s="70"/>
      <c r="J72" s="70"/>
    </row>
    <row r="73" s="110" customFormat="1" hidden="1" spans="1:10">
      <c r="A73" s="70"/>
      <c r="B73" s="70"/>
      <c r="C73" s="70"/>
      <c r="D73" s="70"/>
      <c r="E73" s="70"/>
      <c r="F73" s="70"/>
      <c r="G73" s="70"/>
      <c r="H73" s="70"/>
      <c r="I73" s="70"/>
      <c r="J73" s="70"/>
    </row>
    <row r="74" s="110" customFormat="1" hidden="1" spans="1:10">
      <c r="A74" s="70"/>
      <c r="B74" s="70"/>
      <c r="C74" s="70"/>
      <c r="D74" s="70"/>
      <c r="E74" s="70"/>
      <c r="F74" s="70"/>
      <c r="G74" s="70"/>
      <c r="H74" s="70"/>
      <c r="I74" s="70"/>
      <c r="J74" s="70"/>
    </row>
    <row r="75" s="110" customFormat="1" hidden="1" spans="1:10">
      <c r="A75" s="70"/>
      <c r="B75" s="70"/>
      <c r="C75" s="70"/>
      <c r="D75" s="70"/>
      <c r="E75" s="70"/>
      <c r="F75" s="70"/>
      <c r="G75" s="70"/>
      <c r="H75" s="70"/>
      <c r="I75" s="70"/>
      <c r="J75" s="70"/>
    </row>
    <row r="76" s="110" customFormat="1" hidden="1" spans="1:10">
      <c r="A76" s="70"/>
      <c r="B76" s="70"/>
      <c r="C76" s="70"/>
      <c r="D76" s="70"/>
      <c r="E76" s="70"/>
      <c r="F76" s="70"/>
      <c r="G76" s="70"/>
      <c r="H76" s="70"/>
      <c r="I76" s="70"/>
      <c r="J76" s="70"/>
    </row>
    <row r="77" s="110" customFormat="1" hidden="1" spans="1:10">
      <c r="A77" s="70"/>
      <c r="B77" s="70"/>
      <c r="C77" s="70"/>
      <c r="D77" s="70"/>
      <c r="E77" s="70"/>
      <c r="F77" s="70"/>
      <c r="G77" s="70"/>
      <c r="H77" s="70"/>
      <c r="I77" s="70"/>
      <c r="J77" s="70"/>
    </row>
    <row r="78" s="110" customFormat="1" hidden="1" spans="1:10">
      <c r="A78" s="70"/>
      <c r="B78" s="70"/>
      <c r="C78" s="70"/>
      <c r="D78" s="70"/>
      <c r="E78" s="70"/>
      <c r="F78" s="70"/>
      <c r="G78" s="70"/>
      <c r="H78" s="70"/>
      <c r="I78" s="70"/>
      <c r="J78" s="70"/>
    </row>
    <row r="79" s="110" customFormat="1" hidden="1" spans="1:10">
      <c r="A79" s="70"/>
      <c r="B79" s="70"/>
      <c r="C79" s="70"/>
      <c r="D79" s="70"/>
      <c r="E79" s="70"/>
      <c r="F79" s="70"/>
      <c r="G79" s="70"/>
      <c r="H79" s="70"/>
      <c r="I79" s="70"/>
      <c r="J79" s="70"/>
    </row>
    <row r="80" s="110" customFormat="1" hidden="1" spans="1:10">
      <c r="A80" s="70"/>
      <c r="B80" s="70"/>
      <c r="C80" s="70"/>
      <c r="D80" s="70"/>
      <c r="E80" s="70"/>
      <c r="F80" s="70"/>
      <c r="G80" s="70"/>
      <c r="H80" s="70"/>
      <c r="I80" s="70"/>
      <c r="J80" s="70"/>
    </row>
    <row r="81" s="110" customFormat="1" hidden="1" spans="1:10">
      <c r="A81" s="70"/>
      <c r="B81" s="70"/>
      <c r="C81" s="70"/>
      <c r="D81" s="70"/>
      <c r="E81" s="70"/>
      <c r="F81" s="70"/>
      <c r="G81" s="70"/>
      <c r="H81" s="70"/>
      <c r="I81" s="70"/>
      <c r="J81" s="70"/>
    </row>
    <row r="82" s="110" customFormat="1" hidden="1" spans="1:10">
      <c r="A82" s="70"/>
      <c r="B82" s="70"/>
      <c r="C82" s="70"/>
      <c r="D82" s="70"/>
      <c r="E82" s="70"/>
      <c r="F82" s="70"/>
      <c r="G82" s="70"/>
      <c r="H82" s="70"/>
      <c r="I82" s="70"/>
      <c r="J82" s="70"/>
    </row>
    <row r="83" s="110" customFormat="1" hidden="1" spans="1:10">
      <c r="A83" s="70"/>
      <c r="B83" s="70"/>
      <c r="C83" s="70"/>
      <c r="D83" s="70"/>
      <c r="E83" s="70"/>
      <c r="F83" s="70"/>
      <c r="G83" s="70"/>
      <c r="H83" s="70"/>
      <c r="I83" s="70"/>
      <c r="J83" s="70"/>
    </row>
    <row r="84" s="110" customFormat="1" hidden="1" spans="1:10">
      <c r="A84" s="70"/>
      <c r="B84" s="70"/>
      <c r="C84" s="70"/>
      <c r="D84" s="70"/>
      <c r="E84" s="70"/>
      <c r="F84" s="70"/>
      <c r="G84" s="70"/>
      <c r="H84" s="70"/>
      <c r="I84" s="70"/>
      <c r="J84" s="70"/>
    </row>
    <row r="85" s="110" customFormat="1" hidden="1" spans="1:10">
      <c r="A85" s="70"/>
      <c r="B85" s="70"/>
      <c r="C85" s="70"/>
      <c r="D85" s="70"/>
      <c r="E85" s="70"/>
      <c r="F85" s="70"/>
      <c r="G85" s="70"/>
      <c r="H85" s="70"/>
      <c r="I85" s="70"/>
      <c r="J85" s="70"/>
    </row>
    <row r="86" s="110" customFormat="1" hidden="1" spans="1:10">
      <c r="A86" s="70"/>
      <c r="B86" s="70"/>
      <c r="C86" s="70"/>
      <c r="D86" s="70"/>
      <c r="E86" s="70"/>
      <c r="F86" s="70"/>
      <c r="G86" s="70"/>
      <c r="H86" s="70"/>
      <c r="I86" s="70"/>
      <c r="J86" s="70"/>
    </row>
    <row r="87" s="110" customFormat="1" hidden="1" spans="1:10">
      <c r="A87" s="70"/>
      <c r="B87" s="70"/>
      <c r="C87" s="70"/>
      <c r="D87" s="70"/>
      <c r="E87" s="70"/>
      <c r="F87" s="70"/>
      <c r="G87" s="70"/>
      <c r="H87" s="70"/>
      <c r="I87" s="70"/>
      <c r="J87" s="70"/>
    </row>
    <row r="88" s="110" customFormat="1" hidden="1" spans="1:10">
      <c r="A88" s="70"/>
      <c r="B88" s="70"/>
      <c r="C88" s="70"/>
      <c r="D88" s="70"/>
      <c r="E88" s="70"/>
      <c r="F88" s="70"/>
      <c r="G88" s="70"/>
      <c r="H88" s="70"/>
      <c r="I88" s="70"/>
      <c r="J88" s="70"/>
    </row>
    <row r="89" s="110" customFormat="1" hidden="1" spans="1:10">
      <c r="A89" s="70"/>
      <c r="B89" s="70"/>
      <c r="C89" s="70"/>
      <c r="D89" s="70"/>
      <c r="E89" s="70"/>
      <c r="F89" s="70"/>
      <c r="G89" s="70"/>
      <c r="H89" s="70"/>
      <c r="I89" s="70"/>
      <c r="J89" s="70"/>
    </row>
    <row r="90" s="110" customFormat="1" hidden="1" spans="1:10">
      <c r="A90" s="70"/>
      <c r="B90" s="70"/>
      <c r="C90" s="70"/>
      <c r="D90" s="70"/>
      <c r="E90" s="70"/>
      <c r="F90" s="70"/>
      <c r="G90" s="70"/>
      <c r="H90" s="70"/>
      <c r="I90" s="70"/>
      <c r="J90" s="70"/>
    </row>
    <row r="91" s="110" customFormat="1" hidden="1" spans="1:10">
      <c r="A91" s="70"/>
      <c r="B91" s="70"/>
      <c r="C91" s="70"/>
      <c r="D91" s="70"/>
      <c r="E91" s="70"/>
      <c r="F91" s="70"/>
      <c r="G91" s="70"/>
      <c r="H91" s="70"/>
      <c r="I91" s="70"/>
      <c r="J91" s="70"/>
    </row>
    <row r="92" s="110" customFormat="1" hidden="1" spans="1:10">
      <c r="A92" s="70"/>
      <c r="B92" s="70"/>
      <c r="C92" s="70"/>
      <c r="D92" s="70"/>
      <c r="E92" s="70"/>
      <c r="F92" s="70"/>
      <c r="G92" s="70"/>
      <c r="H92" s="70"/>
      <c r="I92" s="70"/>
      <c r="J92" s="70"/>
    </row>
    <row r="93" s="110" customFormat="1" hidden="1" spans="1:10">
      <c r="A93" s="70"/>
      <c r="B93" s="70"/>
      <c r="C93" s="70"/>
      <c r="D93" s="70"/>
      <c r="E93" s="70"/>
      <c r="F93" s="70"/>
      <c r="G93" s="70"/>
      <c r="H93" s="70"/>
      <c r="I93" s="70"/>
      <c r="J93" s="70"/>
    </row>
    <row r="94" s="110" customFormat="1" hidden="1" spans="1:10">
      <c r="A94" s="70"/>
      <c r="B94" s="70"/>
      <c r="C94" s="70"/>
      <c r="D94" s="70"/>
      <c r="E94" s="70"/>
      <c r="F94" s="70"/>
      <c r="G94" s="70"/>
      <c r="H94" s="70"/>
      <c r="I94" s="70"/>
      <c r="J94" s="70"/>
    </row>
    <row r="95" s="110" customFormat="1" hidden="1" spans="1:10">
      <c r="A95" s="70"/>
      <c r="B95" s="70"/>
      <c r="C95" s="70"/>
      <c r="D95" s="70"/>
      <c r="E95" s="70"/>
      <c r="F95" s="70"/>
      <c r="G95" s="70"/>
      <c r="H95" s="70"/>
      <c r="I95" s="70"/>
      <c r="J95" s="70"/>
    </row>
    <row r="96" s="110" customFormat="1" hidden="1" spans="1:10">
      <c r="A96" s="70"/>
      <c r="B96" s="70"/>
      <c r="C96" s="70"/>
      <c r="D96" s="70"/>
      <c r="E96" s="70"/>
      <c r="F96" s="70"/>
      <c r="G96" s="70"/>
      <c r="H96" s="70"/>
      <c r="I96" s="70"/>
      <c r="J96" s="70"/>
    </row>
    <row r="97" s="110" customFormat="1" hidden="1" spans="1:10">
      <c r="A97" s="70"/>
      <c r="B97" s="70"/>
      <c r="C97" s="70"/>
      <c r="D97" s="70"/>
      <c r="E97" s="70"/>
      <c r="F97" s="70"/>
      <c r="G97" s="70"/>
      <c r="H97" s="70"/>
      <c r="I97" s="70"/>
      <c r="J97" s="70"/>
    </row>
    <row r="98" s="110" customFormat="1" hidden="1" spans="1:10">
      <c r="A98" s="70"/>
      <c r="B98" s="70"/>
      <c r="C98" s="70"/>
      <c r="D98" s="70"/>
      <c r="E98" s="70"/>
      <c r="F98" s="70"/>
      <c r="G98" s="70"/>
      <c r="H98" s="70"/>
      <c r="I98" s="70"/>
      <c r="J98" s="70"/>
    </row>
    <row r="99" s="110" customFormat="1" hidden="1" spans="1:10">
      <c r="A99" s="70"/>
      <c r="B99" s="70"/>
      <c r="C99" s="70"/>
      <c r="D99" s="70"/>
      <c r="E99" s="70"/>
      <c r="F99" s="70"/>
      <c r="G99" s="70"/>
      <c r="H99" s="70"/>
      <c r="I99" s="70"/>
      <c r="J99" s="70"/>
    </row>
    <row r="100" s="110" customFormat="1" hidden="1" spans="1:10">
      <c r="A100" s="70"/>
      <c r="B100" s="70"/>
      <c r="C100" s="70"/>
      <c r="D100" s="70"/>
      <c r="E100" s="70"/>
      <c r="F100" s="70"/>
      <c r="G100" s="70"/>
      <c r="H100" s="70"/>
      <c r="I100" s="70"/>
      <c r="J100" s="70"/>
    </row>
    <row r="101" s="110" customFormat="1" hidden="1" spans="1:10">
      <c r="A101" s="70"/>
      <c r="B101" s="70"/>
      <c r="C101" s="70"/>
      <c r="D101" s="70"/>
      <c r="E101" s="70"/>
      <c r="F101" s="70"/>
      <c r="G101" s="70"/>
      <c r="H101" s="70"/>
      <c r="I101" s="70"/>
      <c r="J101" s="70"/>
    </row>
    <row r="102" s="110" customFormat="1" hidden="1" spans="1:10">
      <c r="A102" s="70"/>
      <c r="B102" s="70"/>
      <c r="C102" s="70"/>
      <c r="D102" s="70"/>
      <c r="E102" s="70"/>
      <c r="F102" s="70"/>
      <c r="G102" s="70"/>
      <c r="H102" s="70"/>
      <c r="I102" s="70"/>
      <c r="J102" s="70"/>
    </row>
    <row r="103" s="110" customFormat="1" hidden="1" spans="1:10">
      <c r="A103" s="70"/>
      <c r="B103" s="70"/>
      <c r="C103" s="70"/>
      <c r="D103" s="70"/>
      <c r="E103" s="70"/>
      <c r="F103" s="70"/>
      <c r="G103" s="70"/>
      <c r="H103" s="70"/>
      <c r="I103" s="70"/>
      <c r="J103" s="70"/>
    </row>
    <row r="104" s="110" customFormat="1" hidden="1" spans="1:10">
      <c r="A104" s="70"/>
      <c r="B104" s="70"/>
      <c r="C104" s="70"/>
      <c r="D104" s="70"/>
      <c r="E104" s="70"/>
      <c r="F104" s="70"/>
      <c r="G104" s="70"/>
      <c r="H104" s="70"/>
      <c r="I104" s="70"/>
      <c r="J104" s="70"/>
    </row>
    <row r="105" s="110" customFormat="1" hidden="1" spans="1:10">
      <c r="A105" s="70"/>
      <c r="B105" s="70"/>
      <c r="C105" s="70"/>
      <c r="D105" s="70"/>
      <c r="E105" s="70"/>
      <c r="F105" s="70"/>
      <c r="G105" s="70"/>
      <c r="H105" s="70"/>
      <c r="I105" s="70"/>
      <c r="J105" s="70"/>
    </row>
    <row r="106" s="110" customFormat="1" hidden="1" spans="1:10">
      <c r="A106" s="70"/>
      <c r="B106" s="70"/>
      <c r="C106" s="70"/>
      <c r="D106" s="70"/>
      <c r="E106" s="70"/>
      <c r="F106" s="70"/>
      <c r="G106" s="70"/>
      <c r="H106" s="70"/>
      <c r="I106" s="70"/>
      <c r="J106" s="70"/>
    </row>
    <row r="107" s="110" customFormat="1" hidden="1" spans="1:10">
      <c r="A107" s="70"/>
      <c r="B107" s="70"/>
      <c r="C107" s="70"/>
      <c r="D107" s="70"/>
      <c r="E107" s="70"/>
      <c r="F107" s="70"/>
      <c r="G107" s="70"/>
      <c r="H107" s="70"/>
      <c r="I107" s="70"/>
      <c r="J107" s="70"/>
    </row>
    <row r="108" s="110" customFormat="1" hidden="1" spans="1:10">
      <c r="A108" s="70"/>
      <c r="B108" s="70"/>
      <c r="C108" s="70"/>
      <c r="D108" s="70"/>
      <c r="E108" s="70"/>
      <c r="F108" s="70"/>
      <c r="G108" s="70"/>
      <c r="H108" s="70"/>
      <c r="I108" s="70"/>
      <c r="J108" s="70"/>
    </row>
    <row r="109" s="110" customFormat="1" hidden="1" spans="1:10">
      <c r="A109" s="70"/>
      <c r="B109" s="70"/>
      <c r="C109" s="70"/>
      <c r="D109" s="70"/>
      <c r="E109" s="70"/>
      <c r="F109" s="70"/>
      <c r="G109" s="70"/>
      <c r="H109" s="70"/>
      <c r="I109" s="70"/>
      <c r="J109" s="70"/>
    </row>
    <row r="110" s="110" customFormat="1" hidden="1" spans="1:10">
      <c r="A110" s="70"/>
      <c r="B110" s="70"/>
      <c r="C110" s="70"/>
      <c r="D110" s="70"/>
      <c r="E110" s="70"/>
      <c r="F110" s="70"/>
      <c r="G110" s="70"/>
      <c r="H110" s="70"/>
      <c r="I110" s="70"/>
      <c r="J110" s="70"/>
    </row>
    <row r="111" s="110" customFormat="1" hidden="1" spans="1:10">
      <c r="A111" s="70"/>
      <c r="B111" s="70"/>
      <c r="C111" s="70"/>
      <c r="D111" s="70"/>
      <c r="E111" s="70"/>
      <c r="F111" s="70"/>
      <c r="G111" s="70"/>
      <c r="H111" s="70"/>
      <c r="I111" s="70"/>
      <c r="J111" s="70"/>
    </row>
    <row r="112" s="110" customFormat="1" hidden="1" spans="1:10">
      <c r="A112" s="70"/>
      <c r="B112" s="70"/>
      <c r="C112" s="70"/>
      <c r="D112" s="70"/>
      <c r="E112" s="70"/>
      <c r="F112" s="70"/>
      <c r="G112" s="70"/>
      <c r="H112" s="70"/>
      <c r="I112" s="70"/>
      <c r="J112" s="70"/>
    </row>
    <row r="113" s="110" customFormat="1" hidden="1" spans="1:10">
      <c r="A113" s="70"/>
      <c r="B113" s="70"/>
      <c r="C113" s="70"/>
      <c r="D113" s="70"/>
      <c r="E113" s="70"/>
      <c r="F113" s="70"/>
      <c r="G113" s="70"/>
      <c r="H113" s="70"/>
      <c r="I113" s="70"/>
      <c r="J113" s="70"/>
    </row>
    <row r="114" s="110" customFormat="1" hidden="1" spans="1:10">
      <c r="A114" s="70"/>
      <c r="B114" s="70"/>
      <c r="C114" s="70"/>
      <c r="D114" s="70"/>
      <c r="E114" s="70"/>
      <c r="F114" s="70"/>
      <c r="G114" s="70"/>
      <c r="H114" s="70"/>
      <c r="I114" s="70"/>
      <c r="J114" s="70"/>
    </row>
    <row r="115" s="110" customFormat="1" hidden="1" spans="1:10">
      <c r="A115" s="70"/>
      <c r="B115" s="70"/>
      <c r="C115" s="70"/>
      <c r="D115" s="70"/>
      <c r="E115" s="70"/>
      <c r="F115" s="70"/>
      <c r="G115" s="70"/>
      <c r="H115" s="70"/>
      <c r="I115" s="70"/>
      <c r="J115" s="70"/>
    </row>
    <row r="116" s="110" customFormat="1" hidden="1" spans="1:10">
      <c r="A116" s="70"/>
      <c r="B116" s="70"/>
      <c r="C116" s="70"/>
      <c r="D116" s="70"/>
      <c r="E116" s="70"/>
      <c r="F116" s="70"/>
      <c r="G116" s="70"/>
      <c r="H116" s="70"/>
      <c r="I116" s="70"/>
      <c r="J116" s="70"/>
    </row>
    <row r="117" s="110" customFormat="1" hidden="1" spans="1:10">
      <c r="A117" s="70"/>
      <c r="B117" s="70"/>
      <c r="C117" s="70"/>
      <c r="D117" s="70"/>
      <c r="E117" s="70"/>
      <c r="F117" s="70"/>
      <c r="G117" s="70"/>
      <c r="H117" s="70"/>
      <c r="I117" s="70"/>
      <c r="J117" s="70"/>
    </row>
    <row r="118" s="110" customFormat="1" hidden="1" spans="1:10">
      <c r="A118" s="70"/>
      <c r="B118" s="70"/>
      <c r="C118" s="70"/>
      <c r="D118" s="70"/>
      <c r="E118" s="70"/>
      <c r="F118" s="70"/>
      <c r="G118" s="70"/>
      <c r="H118" s="70"/>
      <c r="I118" s="70"/>
      <c r="J118" s="70"/>
    </row>
    <row r="119" s="110" customFormat="1" hidden="1" spans="1:10">
      <c r="A119" s="70"/>
      <c r="B119" s="70"/>
      <c r="C119" s="70"/>
      <c r="D119" s="70"/>
      <c r="E119" s="70"/>
      <c r="F119" s="70"/>
      <c r="G119" s="70"/>
      <c r="H119" s="70"/>
      <c r="I119" s="70"/>
      <c r="J119" s="70"/>
    </row>
    <row r="120" s="110" customFormat="1" hidden="1" spans="1:10">
      <c r="A120" s="70"/>
      <c r="B120" s="70"/>
      <c r="C120" s="70"/>
      <c r="D120" s="70"/>
      <c r="E120" s="70"/>
      <c r="F120" s="70"/>
      <c r="G120" s="70"/>
      <c r="H120" s="70"/>
      <c r="I120" s="70"/>
      <c r="J120" s="70"/>
    </row>
    <row r="121" s="110" customFormat="1" hidden="1" spans="1:10">
      <c r="A121" s="70"/>
      <c r="B121" s="70"/>
      <c r="C121" s="70"/>
      <c r="D121" s="70"/>
      <c r="E121" s="70"/>
      <c r="F121" s="70"/>
      <c r="G121" s="70"/>
      <c r="H121" s="70"/>
      <c r="I121" s="70"/>
      <c r="J121" s="70"/>
    </row>
    <row r="122" s="110" customFormat="1" hidden="1" spans="1:10">
      <c r="A122" s="70"/>
      <c r="B122" s="70"/>
      <c r="C122" s="70"/>
      <c r="D122" s="70"/>
      <c r="E122" s="70"/>
      <c r="F122" s="70"/>
      <c r="G122" s="70"/>
      <c r="H122" s="70"/>
      <c r="I122" s="70"/>
      <c r="J122" s="70"/>
    </row>
    <row r="123" s="110" customFormat="1" hidden="1" spans="1:10">
      <c r="A123" s="70"/>
      <c r="B123" s="70"/>
      <c r="C123" s="70"/>
      <c r="D123" s="70"/>
      <c r="E123" s="70"/>
      <c r="F123" s="70"/>
      <c r="G123" s="70"/>
      <c r="H123" s="70"/>
      <c r="I123" s="70"/>
      <c r="J123" s="70"/>
    </row>
    <row r="124" s="110" customFormat="1" hidden="1" spans="1:10">
      <c r="A124" s="70"/>
      <c r="B124" s="70"/>
      <c r="C124" s="70"/>
      <c r="D124" s="70"/>
      <c r="E124" s="70"/>
      <c r="F124" s="70"/>
      <c r="G124" s="70"/>
      <c r="H124" s="70"/>
      <c r="I124" s="70"/>
      <c r="J124" s="70"/>
    </row>
    <row r="125" s="110" customFormat="1" hidden="1" spans="1:10">
      <c r="A125" s="70"/>
      <c r="B125" s="70"/>
      <c r="C125" s="70"/>
      <c r="D125" s="70"/>
      <c r="E125" s="70"/>
      <c r="F125" s="70"/>
      <c r="G125" s="70"/>
      <c r="H125" s="70"/>
      <c r="I125" s="70"/>
      <c r="J125" s="70"/>
    </row>
    <row r="126" s="110" customFormat="1" hidden="1" spans="1:10">
      <c r="A126" s="70"/>
      <c r="B126" s="70"/>
      <c r="C126" s="70"/>
      <c r="D126" s="70"/>
      <c r="E126" s="70"/>
      <c r="F126" s="70"/>
      <c r="G126" s="70"/>
      <c r="H126" s="70"/>
      <c r="I126" s="70"/>
      <c r="J126" s="70"/>
    </row>
    <row r="127" s="110" customFormat="1" hidden="1" spans="1:10">
      <c r="A127" s="70"/>
      <c r="B127" s="70"/>
      <c r="C127" s="70"/>
      <c r="D127" s="70"/>
      <c r="E127" s="70"/>
      <c r="F127" s="70"/>
      <c r="G127" s="70"/>
      <c r="H127" s="70"/>
      <c r="I127" s="70"/>
      <c r="J127" s="70"/>
    </row>
    <row r="128" s="110" customFormat="1" hidden="1" spans="1:10">
      <c r="A128" s="70"/>
      <c r="B128" s="70"/>
      <c r="C128" s="70"/>
      <c r="D128" s="70"/>
      <c r="E128" s="70"/>
      <c r="F128" s="70"/>
      <c r="G128" s="70"/>
      <c r="H128" s="70"/>
      <c r="I128" s="70"/>
      <c r="J128" s="70"/>
    </row>
    <row r="129" s="110" customFormat="1" hidden="1" spans="1:10">
      <c r="A129" s="70"/>
      <c r="B129" s="70"/>
      <c r="C129" s="70"/>
      <c r="D129" s="70"/>
      <c r="E129" s="70"/>
      <c r="F129" s="70"/>
      <c r="G129" s="70"/>
      <c r="H129" s="70"/>
      <c r="I129" s="70"/>
      <c r="J129" s="70"/>
    </row>
    <row r="130" s="110" customFormat="1" hidden="1" spans="1:10">
      <c r="A130" s="70"/>
      <c r="B130" s="70"/>
      <c r="C130" s="70"/>
      <c r="D130" s="70"/>
      <c r="E130" s="70"/>
      <c r="F130" s="70"/>
      <c r="G130" s="70"/>
      <c r="H130" s="70"/>
      <c r="I130" s="70"/>
      <c r="J130" s="70"/>
    </row>
    <row r="131" s="110" customFormat="1" hidden="1" spans="1:10">
      <c r="A131" s="70"/>
      <c r="B131" s="70"/>
      <c r="C131" s="70"/>
      <c r="D131" s="70"/>
      <c r="E131" s="70"/>
      <c r="F131" s="70"/>
      <c r="G131" s="70"/>
      <c r="H131" s="70"/>
      <c r="I131" s="70"/>
      <c r="J131" s="70"/>
    </row>
    <row r="132" s="110" customFormat="1" hidden="1" spans="1:10">
      <c r="A132" s="70"/>
      <c r="B132" s="70"/>
      <c r="C132" s="70"/>
      <c r="D132" s="70"/>
      <c r="E132" s="70"/>
      <c r="F132" s="70"/>
      <c r="G132" s="70"/>
      <c r="H132" s="70"/>
      <c r="I132" s="70"/>
      <c r="J132" s="70"/>
    </row>
    <row r="133" s="110" customFormat="1" hidden="1" spans="1:10">
      <c r="A133" s="70"/>
      <c r="B133" s="70"/>
      <c r="C133" s="70"/>
      <c r="D133" s="70"/>
      <c r="E133" s="70"/>
      <c r="F133" s="70"/>
      <c r="G133" s="70"/>
      <c r="H133" s="70"/>
      <c r="I133" s="70"/>
      <c r="J133" s="70"/>
    </row>
    <row r="134" s="110" customFormat="1" hidden="1" spans="1:10">
      <c r="A134" s="70"/>
      <c r="B134" s="70"/>
      <c r="C134" s="70"/>
      <c r="D134" s="70"/>
      <c r="E134" s="70"/>
      <c r="F134" s="70"/>
      <c r="G134" s="70"/>
      <c r="H134" s="70"/>
      <c r="I134" s="70"/>
      <c r="J134" s="70"/>
    </row>
    <row r="135" s="110" customFormat="1" hidden="1" spans="1:10">
      <c r="A135" s="70"/>
      <c r="B135" s="70"/>
      <c r="C135" s="70"/>
      <c r="D135" s="70"/>
      <c r="E135" s="70"/>
      <c r="F135" s="70"/>
      <c r="G135" s="70"/>
      <c r="H135" s="70"/>
      <c r="I135" s="70"/>
      <c r="J135" s="70"/>
    </row>
    <row r="136" s="110" customFormat="1" hidden="1" spans="1:10">
      <c r="A136" s="70"/>
      <c r="B136" s="70"/>
      <c r="C136" s="70"/>
      <c r="D136" s="70"/>
      <c r="E136" s="70"/>
      <c r="F136" s="70"/>
      <c r="G136" s="70"/>
      <c r="H136" s="70"/>
      <c r="I136" s="70"/>
      <c r="J136" s="70"/>
    </row>
    <row r="137" s="110" customFormat="1" hidden="1" spans="1:10">
      <c r="A137" s="70"/>
      <c r="B137" s="70"/>
      <c r="C137" s="70"/>
      <c r="D137" s="70"/>
      <c r="E137" s="70"/>
      <c r="F137" s="70"/>
      <c r="G137" s="70"/>
      <c r="H137" s="70"/>
      <c r="I137" s="70"/>
      <c r="J137" s="70"/>
    </row>
    <row r="138" s="110" customFormat="1" hidden="1" spans="1:10">
      <c r="A138" s="70"/>
      <c r="B138" s="70"/>
      <c r="C138" s="70"/>
      <c r="D138" s="70"/>
      <c r="E138" s="70"/>
      <c r="F138" s="70"/>
      <c r="G138" s="70"/>
      <c r="H138" s="70"/>
      <c r="I138" s="70"/>
      <c r="J138" s="70"/>
    </row>
    <row r="139" s="110" customFormat="1" hidden="1" spans="1:10">
      <c r="A139" s="70"/>
      <c r="B139" s="70"/>
      <c r="C139" s="70"/>
      <c r="D139" s="70"/>
      <c r="E139" s="70"/>
      <c r="F139" s="70"/>
      <c r="G139" s="70"/>
      <c r="H139" s="70"/>
      <c r="I139" s="70"/>
      <c r="J139" s="70"/>
    </row>
    <row r="140" s="110" customFormat="1" hidden="1" spans="1:10">
      <c r="A140" s="70"/>
      <c r="B140" s="70"/>
      <c r="C140" s="70"/>
      <c r="D140" s="70"/>
      <c r="E140" s="70"/>
      <c r="F140" s="70"/>
      <c r="G140" s="70"/>
      <c r="H140" s="70"/>
      <c r="I140" s="70"/>
      <c r="J140" s="70"/>
    </row>
    <row r="141" s="110" customFormat="1" hidden="1" spans="1:10">
      <c r="A141" s="70"/>
      <c r="B141" s="70"/>
      <c r="C141" s="70"/>
      <c r="D141" s="70"/>
      <c r="E141" s="70"/>
      <c r="F141" s="70"/>
      <c r="G141" s="70"/>
      <c r="H141" s="70"/>
      <c r="I141" s="70"/>
      <c r="J141" s="70"/>
    </row>
    <row r="142" s="110" customFormat="1" hidden="1" spans="1:10">
      <c r="A142" s="70"/>
      <c r="B142" s="70"/>
      <c r="C142" s="70"/>
      <c r="D142" s="70"/>
      <c r="E142" s="70"/>
      <c r="F142" s="70"/>
      <c r="G142" s="70"/>
      <c r="H142" s="70"/>
      <c r="I142" s="70"/>
      <c r="J142" s="70"/>
    </row>
    <row r="143" s="110" customFormat="1" hidden="1" spans="1:10">
      <c r="A143" s="70"/>
      <c r="B143" s="70"/>
      <c r="C143" s="70"/>
      <c r="D143" s="70"/>
      <c r="E143" s="70"/>
      <c r="F143" s="70"/>
      <c r="G143" s="70"/>
      <c r="H143" s="70"/>
      <c r="I143" s="70"/>
      <c r="J143" s="70"/>
    </row>
    <row r="144" s="110" customFormat="1" hidden="1" spans="1:10">
      <c r="A144" s="70"/>
      <c r="B144" s="70"/>
      <c r="C144" s="70"/>
      <c r="D144" s="70"/>
      <c r="E144" s="70"/>
      <c r="F144" s="70"/>
      <c r="G144" s="70"/>
      <c r="H144" s="70"/>
      <c r="I144" s="70"/>
      <c r="J144" s="70"/>
    </row>
    <row r="145" s="110" customFormat="1" hidden="1" spans="1:10">
      <c r="A145" s="70"/>
      <c r="B145" s="70"/>
      <c r="C145" s="70"/>
      <c r="D145" s="70"/>
      <c r="E145" s="70"/>
      <c r="F145" s="70"/>
      <c r="G145" s="70"/>
      <c r="H145" s="70"/>
      <c r="I145" s="70"/>
      <c r="J145" s="70"/>
    </row>
    <row r="146" s="110" customFormat="1" hidden="1" spans="1:10">
      <c r="A146" s="70"/>
      <c r="B146" s="70"/>
      <c r="C146" s="70"/>
      <c r="D146" s="70"/>
      <c r="E146" s="70"/>
      <c r="F146" s="70"/>
      <c r="G146" s="70"/>
      <c r="H146" s="70"/>
      <c r="I146" s="70"/>
      <c r="J146" s="70"/>
    </row>
    <row r="147" s="110" customFormat="1" hidden="1" spans="1:10">
      <c r="A147" s="70"/>
      <c r="B147" s="70"/>
      <c r="C147" s="70"/>
      <c r="D147" s="70"/>
      <c r="E147" s="70"/>
      <c r="F147" s="70"/>
      <c r="G147" s="70"/>
      <c r="H147" s="70"/>
      <c r="I147" s="70"/>
      <c r="J147" s="70"/>
    </row>
    <row r="148" s="110" customFormat="1" hidden="1" spans="1:10">
      <c r="A148" s="70"/>
      <c r="B148" s="70"/>
      <c r="C148" s="70"/>
      <c r="D148" s="70"/>
      <c r="E148" s="70"/>
      <c r="F148" s="70"/>
      <c r="G148" s="70"/>
      <c r="H148" s="70"/>
      <c r="I148" s="70"/>
      <c r="J148" s="70"/>
    </row>
    <row r="149" s="110" customFormat="1" hidden="1" spans="1:10">
      <c r="A149" s="70"/>
      <c r="B149" s="70"/>
      <c r="C149" s="70"/>
      <c r="D149" s="70"/>
      <c r="E149" s="70"/>
      <c r="F149" s="70"/>
      <c r="G149" s="70"/>
      <c r="H149" s="70"/>
      <c r="I149" s="70"/>
      <c r="J149" s="70"/>
    </row>
    <row r="150" s="110" customFormat="1" hidden="1" spans="1:10">
      <c r="A150" s="70"/>
      <c r="B150" s="70"/>
      <c r="C150" s="70"/>
      <c r="D150" s="70"/>
      <c r="E150" s="70"/>
      <c r="F150" s="70"/>
      <c r="G150" s="70"/>
      <c r="H150" s="70"/>
      <c r="I150" s="70"/>
      <c r="J150" s="70"/>
    </row>
    <row r="151" s="110" customFormat="1" hidden="1" spans="1:10">
      <c r="A151" s="70"/>
      <c r="B151" s="70"/>
      <c r="C151" s="70"/>
      <c r="D151" s="70"/>
      <c r="E151" s="70"/>
      <c r="F151" s="70"/>
      <c r="G151" s="70"/>
      <c r="H151" s="70"/>
      <c r="I151" s="70"/>
      <c r="J151" s="70"/>
    </row>
    <row r="152" s="110" customFormat="1" hidden="1" spans="1:10">
      <c r="A152" s="70"/>
      <c r="B152" s="70"/>
      <c r="C152" s="70"/>
      <c r="D152" s="70"/>
      <c r="E152" s="70"/>
      <c r="F152" s="70"/>
      <c r="G152" s="70"/>
      <c r="H152" s="70"/>
      <c r="I152" s="70"/>
      <c r="J152" s="70"/>
    </row>
    <row r="153" s="110" customFormat="1" hidden="1" spans="1:10">
      <c r="A153" s="70"/>
      <c r="B153" s="70"/>
      <c r="C153" s="70"/>
      <c r="D153" s="70"/>
      <c r="E153" s="70"/>
      <c r="F153" s="70"/>
      <c r="G153" s="70"/>
      <c r="H153" s="70"/>
      <c r="I153" s="70"/>
      <c r="J153" s="70"/>
    </row>
    <row r="154" s="110" customFormat="1" hidden="1" spans="1:10">
      <c r="A154" s="70"/>
      <c r="B154" s="70"/>
      <c r="C154" s="70"/>
      <c r="D154" s="70"/>
      <c r="E154" s="70"/>
      <c r="F154" s="70"/>
      <c r="G154" s="70"/>
      <c r="H154" s="70"/>
      <c r="I154" s="70"/>
      <c r="J154" s="70"/>
    </row>
    <row r="155" s="110" customFormat="1" hidden="1" spans="1:10">
      <c r="A155" s="70"/>
      <c r="B155" s="70"/>
      <c r="C155" s="70"/>
      <c r="D155" s="70"/>
      <c r="E155" s="70"/>
      <c r="F155" s="70"/>
      <c r="G155" s="70"/>
      <c r="H155" s="70"/>
      <c r="I155" s="70"/>
      <c r="J155" s="70"/>
    </row>
    <row r="156" s="110" customFormat="1" hidden="1" spans="1:10">
      <c r="A156" s="70"/>
      <c r="B156" s="70"/>
      <c r="C156" s="70"/>
      <c r="D156" s="70"/>
      <c r="E156" s="70"/>
      <c r="F156" s="70"/>
      <c r="G156" s="70"/>
      <c r="H156" s="70"/>
      <c r="I156" s="70"/>
      <c r="J156" s="70"/>
    </row>
    <row r="157" s="110" customFormat="1" hidden="1" spans="1:10">
      <c r="A157" s="70"/>
      <c r="B157" s="70"/>
      <c r="C157" s="70"/>
      <c r="D157" s="70"/>
      <c r="E157" s="70"/>
      <c r="F157" s="70"/>
      <c r="G157" s="70"/>
      <c r="H157" s="70"/>
      <c r="I157" s="70"/>
      <c r="J157" s="70"/>
    </row>
    <row r="158" s="110" customFormat="1" hidden="1" spans="1:10">
      <c r="A158" s="70"/>
      <c r="B158" s="70"/>
      <c r="C158" s="70"/>
      <c r="D158" s="70"/>
      <c r="E158" s="70"/>
      <c r="F158" s="70"/>
      <c r="G158" s="70"/>
      <c r="H158" s="70"/>
      <c r="I158" s="70"/>
      <c r="J158" s="70"/>
    </row>
    <row r="159" s="110" customFormat="1" hidden="1" spans="1:10">
      <c r="A159" s="70"/>
      <c r="B159" s="70"/>
      <c r="C159" s="70"/>
      <c r="D159" s="70"/>
      <c r="E159" s="70"/>
      <c r="F159" s="70"/>
      <c r="G159" s="70"/>
      <c r="H159" s="70"/>
      <c r="I159" s="70"/>
      <c r="J159" s="70"/>
    </row>
    <row r="160" s="110" customFormat="1" hidden="1" spans="1:10">
      <c r="A160" s="70"/>
      <c r="B160" s="70"/>
      <c r="C160" s="70"/>
      <c r="D160" s="70"/>
      <c r="E160" s="70"/>
      <c r="F160" s="70"/>
      <c r="G160" s="70"/>
      <c r="H160" s="70"/>
      <c r="I160" s="70"/>
      <c r="J160" s="70"/>
    </row>
    <row r="161" s="110" customFormat="1" hidden="1" spans="1:10">
      <c r="A161" s="70"/>
      <c r="B161" s="70"/>
      <c r="C161" s="70"/>
      <c r="D161" s="70"/>
      <c r="E161" s="70"/>
      <c r="F161" s="70"/>
      <c r="G161" s="70"/>
      <c r="H161" s="70"/>
      <c r="I161" s="70"/>
      <c r="J161" s="70"/>
    </row>
    <row r="162" s="110" customFormat="1" hidden="1" spans="1:10">
      <c r="A162" s="70"/>
      <c r="B162" s="70"/>
      <c r="C162" s="70"/>
      <c r="D162" s="70"/>
      <c r="E162" s="70"/>
      <c r="F162" s="70"/>
      <c r="G162" s="70"/>
      <c r="H162" s="70"/>
      <c r="I162" s="70"/>
      <c r="J162" s="70"/>
    </row>
    <row r="163" s="110" customFormat="1" hidden="1" spans="1:10">
      <c r="A163" s="70"/>
      <c r="B163" s="70"/>
      <c r="C163" s="70"/>
      <c r="D163" s="70"/>
      <c r="E163" s="70"/>
      <c r="F163" s="70"/>
      <c r="G163" s="70"/>
      <c r="H163" s="70"/>
      <c r="I163" s="70"/>
      <c r="J163" s="70"/>
    </row>
    <row r="164" s="110" customFormat="1" hidden="1" spans="1:10">
      <c r="A164" s="70"/>
      <c r="B164" s="70"/>
      <c r="C164" s="70"/>
      <c r="D164" s="70"/>
      <c r="E164" s="70"/>
      <c r="F164" s="70"/>
      <c r="G164" s="70"/>
      <c r="H164" s="70"/>
      <c r="I164" s="70"/>
      <c r="J164" s="70"/>
    </row>
    <row r="165" s="110" customFormat="1" hidden="1" spans="1:10">
      <c r="A165" s="70"/>
      <c r="B165" s="70"/>
      <c r="C165" s="70"/>
      <c r="D165" s="70"/>
      <c r="E165" s="70"/>
      <c r="F165" s="70"/>
      <c r="G165" s="70"/>
      <c r="H165" s="70"/>
      <c r="I165" s="70"/>
      <c r="J165" s="70"/>
    </row>
    <row r="166" s="110" customFormat="1" hidden="1" spans="1:10">
      <c r="A166" s="70"/>
      <c r="B166" s="70"/>
      <c r="C166" s="70"/>
      <c r="D166" s="70"/>
      <c r="E166" s="70"/>
      <c r="F166" s="70"/>
      <c r="G166" s="70"/>
      <c r="H166" s="70"/>
      <c r="I166" s="70"/>
      <c r="J166" s="70"/>
    </row>
    <row r="167" s="110" customFormat="1" hidden="1" spans="1:10">
      <c r="A167" s="70"/>
      <c r="B167" s="70"/>
      <c r="C167" s="70"/>
      <c r="D167" s="70"/>
      <c r="E167" s="70"/>
      <c r="F167" s="70"/>
      <c r="G167" s="70"/>
      <c r="H167" s="70"/>
      <c r="I167" s="70"/>
      <c r="J167" s="70"/>
    </row>
    <row r="168" s="110" customFormat="1" hidden="1" spans="1:10">
      <c r="A168" s="70"/>
      <c r="B168" s="70"/>
      <c r="C168" s="70"/>
      <c r="D168" s="70"/>
      <c r="E168" s="70"/>
      <c r="F168" s="70"/>
      <c r="G168" s="70"/>
      <c r="H168" s="70"/>
      <c r="I168" s="70"/>
      <c r="J168" s="70"/>
    </row>
    <row r="169" s="110" customFormat="1" hidden="1" spans="1:10">
      <c r="A169" s="70"/>
      <c r="B169" s="70"/>
      <c r="C169" s="70"/>
      <c r="D169" s="70"/>
      <c r="E169" s="70"/>
      <c r="F169" s="70"/>
      <c r="G169" s="70"/>
      <c r="H169" s="70"/>
      <c r="I169" s="70"/>
      <c r="J169" s="70"/>
    </row>
    <row r="170" s="110" customFormat="1" hidden="1" spans="1:10">
      <c r="A170" s="70"/>
      <c r="B170" s="70"/>
      <c r="C170" s="70"/>
      <c r="D170" s="70"/>
      <c r="E170" s="70"/>
      <c r="F170" s="70"/>
      <c r="G170" s="70"/>
      <c r="H170" s="70"/>
      <c r="I170" s="70"/>
      <c r="J170" s="70"/>
    </row>
    <row r="171" s="110" customFormat="1" hidden="1" spans="1:10">
      <c r="A171" s="70"/>
      <c r="B171" s="70"/>
      <c r="C171" s="70"/>
      <c r="D171" s="70"/>
      <c r="E171" s="70"/>
      <c r="F171" s="70"/>
      <c r="G171" s="70"/>
      <c r="H171" s="70"/>
      <c r="I171" s="70"/>
      <c r="J171" s="70"/>
    </row>
    <row r="172" s="110" customFormat="1" hidden="1" spans="1:10">
      <c r="A172" s="70"/>
      <c r="B172" s="70"/>
      <c r="C172" s="70"/>
      <c r="D172" s="70"/>
      <c r="E172" s="70"/>
      <c r="F172" s="70"/>
      <c r="G172" s="70"/>
      <c r="H172" s="70"/>
      <c r="I172" s="70"/>
      <c r="J172" s="70"/>
    </row>
    <row r="173" s="110" customFormat="1" hidden="1" spans="1:10">
      <c r="A173" s="70"/>
      <c r="B173" s="70"/>
      <c r="C173" s="70"/>
      <c r="D173" s="70"/>
      <c r="E173" s="70"/>
      <c r="F173" s="70"/>
      <c r="G173" s="70"/>
      <c r="H173" s="70"/>
      <c r="I173" s="70"/>
      <c r="J173" s="70"/>
    </row>
    <row r="174" s="110" customFormat="1" hidden="1" spans="1:10">
      <c r="A174" s="70"/>
      <c r="B174" s="70"/>
      <c r="C174" s="70"/>
      <c r="D174" s="70"/>
      <c r="E174" s="70"/>
      <c r="F174" s="70"/>
      <c r="G174" s="70"/>
      <c r="H174" s="70"/>
      <c r="I174" s="70"/>
      <c r="J174" s="70"/>
    </row>
    <row r="175" s="110" customFormat="1" hidden="1" spans="1:10">
      <c r="A175" s="70"/>
      <c r="B175" s="70"/>
      <c r="C175" s="70"/>
      <c r="D175" s="70"/>
      <c r="E175" s="70"/>
      <c r="F175" s="70"/>
      <c r="G175" s="70"/>
      <c r="H175" s="70"/>
      <c r="I175" s="70"/>
      <c r="J175" s="70"/>
    </row>
    <row r="176" s="110" customFormat="1" hidden="1" spans="1:10">
      <c r="A176" s="70"/>
      <c r="B176" s="70"/>
      <c r="C176" s="70"/>
      <c r="D176" s="70"/>
      <c r="E176" s="70"/>
      <c r="F176" s="70"/>
      <c r="G176" s="70"/>
      <c r="H176" s="70"/>
      <c r="I176" s="70"/>
      <c r="J176" s="70"/>
    </row>
    <row r="177" s="110" customFormat="1" hidden="1" spans="1:10">
      <c r="A177" s="70"/>
      <c r="B177" s="70"/>
      <c r="C177" s="70"/>
      <c r="D177" s="70"/>
      <c r="E177" s="70"/>
      <c r="F177" s="70"/>
      <c r="G177" s="70"/>
      <c r="H177" s="70"/>
      <c r="I177" s="70"/>
      <c r="J177" s="70"/>
    </row>
    <row r="178" s="110" customFormat="1" hidden="1" spans="1:10">
      <c r="A178" s="70"/>
      <c r="B178" s="70"/>
      <c r="C178" s="70"/>
      <c r="D178" s="70"/>
      <c r="E178" s="70"/>
      <c r="F178" s="70"/>
      <c r="G178" s="70"/>
      <c r="H178" s="70"/>
      <c r="I178" s="70"/>
      <c r="J178" s="70"/>
    </row>
    <row r="179" s="110" customFormat="1" hidden="1" spans="1:10">
      <c r="A179" s="70"/>
      <c r="B179" s="70"/>
      <c r="C179" s="70"/>
      <c r="D179" s="70"/>
      <c r="E179" s="70"/>
      <c r="F179" s="70"/>
      <c r="G179" s="70"/>
      <c r="H179" s="70"/>
      <c r="I179" s="70"/>
      <c r="J179" s="70"/>
    </row>
    <row r="180" s="110" customFormat="1" hidden="1" spans="1:10">
      <c r="A180" s="70"/>
      <c r="B180" s="70"/>
      <c r="C180" s="70"/>
      <c r="D180" s="70"/>
      <c r="E180" s="70"/>
      <c r="F180" s="70"/>
      <c r="G180" s="70"/>
      <c r="H180" s="70"/>
      <c r="I180" s="70"/>
      <c r="J180" s="70"/>
    </row>
    <row r="181" s="110" customFormat="1" hidden="1" spans="1:10">
      <c r="A181" s="70"/>
      <c r="B181" s="70"/>
      <c r="C181" s="70"/>
      <c r="D181" s="70"/>
      <c r="E181" s="70"/>
      <c r="F181" s="70"/>
      <c r="G181" s="70"/>
      <c r="H181" s="70"/>
      <c r="I181" s="70"/>
      <c r="J181" s="70"/>
    </row>
    <row r="182" s="110" customFormat="1" hidden="1" spans="1:10">
      <c r="A182" s="70"/>
      <c r="B182" s="70"/>
      <c r="C182" s="70"/>
      <c r="D182" s="70"/>
      <c r="E182" s="70"/>
      <c r="F182" s="70"/>
      <c r="G182" s="70"/>
      <c r="H182" s="70"/>
      <c r="I182" s="70"/>
      <c r="J182" s="70"/>
    </row>
    <row r="183" s="110" customFormat="1" hidden="1" spans="1:10">
      <c r="A183" s="70"/>
      <c r="B183" s="70"/>
      <c r="C183" s="70"/>
      <c r="D183" s="70"/>
      <c r="E183" s="70"/>
      <c r="F183" s="70"/>
      <c r="G183" s="70"/>
      <c r="H183" s="70"/>
      <c r="I183" s="70"/>
      <c r="J183" s="70"/>
    </row>
    <row r="184" s="110" customFormat="1" hidden="1" spans="1:10">
      <c r="A184" s="70"/>
      <c r="B184" s="70"/>
      <c r="C184" s="70"/>
      <c r="D184" s="70"/>
      <c r="E184" s="70"/>
      <c r="F184" s="70"/>
      <c r="G184" s="70"/>
      <c r="H184" s="70"/>
      <c r="I184" s="70"/>
      <c r="J184" s="70"/>
    </row>
    <row r="185" s="110" customFormat="1" hidden="1" spans="1:10">
      <c r="A185" s="70"/>
      <c r="B185" s="70"/>
      <c r="C185" s="70"/>
      <c r="D185" s="70"/>
      <c r="E185" s="70"/>
      <c r="F185" s="70"/>
      <c r="G185" s="70"/>
      <c r="H185" s="70"/>
      <c r="I185" s="70"/>
      <c r="J185" s="70"/>
    </row>
    <row r="186" s="110" customFormat="1" hidden="1" spans="1:10">
      <c r="A186" s="70"/>
      <c r="B186" s="70"/>
      <c r="C186" s="70"/>
      <c r="D186" s="70"/>
      <c r="E186" s="70"/>
      <c r="F186" s="70"/>
      <c r="G186" s="70"/>
      <c r="H186" s="70"/>
      <c r="I186" s="70"/>
      <c r="J186" s="70"/>
    </row>
    <row r="187" s="110" customFormat="1" hidden="1" spans="1:10">
      <c r="A187" s="70"/>
      <c r="B187" s="70"/>
      <c r="C187" s="70"/>
      <c r="D187" s="70"/>
      <c r="E187" s="70"/>
      <c r="F187" s="70"/>
      <c r="G187" s="70"/>
      <c r="H187" s="70"/>
      <c r="I187" s="70"/>
      <c r="J187" s="70"/>
    </row>
    <row r="188" s="110" customFormat="1" hidden="1" spans="1:10">
      <c r="A188" s="70"/>
      <c r="B188" s="70"/>
      <c r="C188" s="70"/>
      <c r="D188" s="70"/>
      <c r="E188" s="70"/>
      <c r="F188" s="70"/>
      <c r="G188" s="70"/>
      <c r="H188" s="70"/>
      <c r="I188" s="70"/>
      <c r="J188" s="70"/>
    </row>
    <row r="189" s="110" customFormat="1" hidden="1" spans="1:10">
      <c r="A189" s="70"/>
      <c r="B189" s="70"/>
      <c r="C189" s="70"/>
      <c r="D189" s="70"/>
      <c r="E189" s="70"/>
      <c r="F189" s="70"/>
      <c r="G189" s="70"/>
      <c r="H189" s="70"/>
      <c r="I189" s="70"/>
      <c r="J189" s="70"/>
    </row>
    <row r="190" s="110" customFormat="1" hidden="1" spans="1:10">
      <c r="A190" s="70"/>
      <c r="B190" s="70"/>
      <c r="C190" s="70"/>
      <c r="D190" s="70"/>
      <c r="E190" s="70"/>
      <c r="F190" s="70"/>
      <c r="G190" s="70"/>
      <c r="H190" s="70"/>
      <c r="I190" s="70"/>
      <c r="J190" s="70"/>
    </row>
    <row r="191" s="110" customFormat="1" hidden="1" spans="1:10">
      <c r="A191" s="70"/>
      <c r="B191" s="70"/>
      <c r="C191" s="70"/>
      <c r="D191" s="70"/>
      <c r="E191" s="70"/>
      <c r="F191" s="70"/>
      <c r="G191" s="70"/>
      <c r="H191" s="70"/>
      <c r="I191" s="70"/>
      <c r="J191" s="70"/>
    </row>
    <row r="192" s="110" customFormat="1" hidden="1" spans="1:10">
      <c r="A192" s="70"/>
      <c r="B192" s="70"/>
      <c r="C192" s="70"/>
      <c r="D192" s="70"/>
      <c r="E192" s="70"/>
      <c r="F192" s="70"/>
      <c r="G192" s="70"/>
      <c r="H192" s="70"/>
      <c r="I192" s="70"/>
      <c r="J192" s="70"/>
    </row>
    <row r="193" s="110" customFormat="1" hidden="1" spans="1:10">
      <c r="A193" s="70"/>
      <c r="B193" s="70"/>
      <c r="C193" s="70"/>
      <c r="D193" s="70"/>
      <c r="E193" s="70"/>
      <c r="F193" s="70"/>
      <c r="G193" s="70"/>
      <c r="H193" s="70"/>
      <c r="I193" s="70"/>
      <c r="J193" s="70"/>
    </row>
    <row r="194" s="110" customFormat="1" hidden="1" spans="1:10">
      <c r="A194" s="70"/>
      <c r="B194" s="70"/>
      <c r="C194" s="70"/>
      <c r="D194" s="70"/>
      <c r="E194" s="70"/>
      <c r="F194" s="70"/>
      <c r="G194" s="70"/>
      <c r="H194" s="70"/>
      <c r="I194" s="70"/>
      <c r="J194" s="70"/>
    </row>
    <row r="195" s="110" customFormat="1" hidden="1" spans="1:10">
      <c r="A195" s="70"/>
      <c r="B195" s="70"/>
      <c r="C195" s="70"/>
      <c r="D195" s="70"/>
      <c r="E195" s="70"/>
      <c r="F195" s="70"/>
      <c r="G195" s="70"/>
      <c r="H195" s="70"/>
      <c r="I195" s="70"/>
      <c r="J195" s="70"/>
    </row>
    <row r="196" s="110" customFormat="1" hidden="1" spans="1:10">
      <c r="A196" s="70"/>
      <c r="B196" s="70"/>
      <c r="C196" s="70"/>
      <c r="D196" s="70"/>
      <c r="E196" s="70"/>
      <c r="F196" s="70"/>
      <c r="G196" s="70"/>
      <c r="H196" s="70"/>
      <c r="I196" s="70"/>
      <c r="J196" s="70"/>
    </row>
    <row r="197" s="110" customFormat="1" hidden="1" spans="1:10">
      <c r="A197" s="70"/>
      <c r="B197" s="70"/>
      <c r="C197" s="70"/>
      <c r="D197" s="70"/>
      <c r="E197" s="70"/>
      <c r="F197" s="70"/>
      <c r="G197" s="70"/>
      <c r="H197" s="70"/>
      <c r="I197" s="70"/>
      <c r="J197" s="70"/>
    </row>
    <row r="198" s="110" customFormat="1" hidden="1" spans="1:10">
      <c r="A198" s="70"/>
      <c r="B198" s="70"/>
      <c r="C198" s="70"/>
      <c r="D198" s="70"/>
      <c r="E198" s="70"/>
      <c r="F198" s="70"/>
      <c r="G198" s="70"/>
      <c r="H198" s="70"/>
      <c r="I198" s="70"/>
      <c r="J198" s="70"/>
    </row>
    <row r="199" s="110" customFormat="1" hidden="1" spans="1:10">
      <c r="A199" s="70"/>
      <c r="B199" s="70"/>
      <c r="C199" s="70"/>
      <c r="D199" s="70"/>
      <c r="E199" s="70"/>
      <c r="F199" s="70"/>
      <c r="G199" s="70"/>
      <c r="H199" s="70"/>
      <c r="I199" s="70"/>
      <c r="J199" s="70"/>
    </row>
    <row r="200" s="110" customFormat="1" hidden="1" spans="1:10">
      <c r="A200" s="70"/>
      <c r="B200" s="70"/>
      <c r="C200" s="70"/>
      <c r="D200" s="70"/>
      <c r="E200" s="70"/>
      <c r="F200" s="70"/>
      <c r="G200" s="70"/>
      <c r="H200" s="70"/>
      <c r="I200" s="70"/>
      <c r="J200" s="70"/>
    </row>
    <row r="201" s="110" customFormat="1" hidden="1" spans="1:10">
      <c r="A201" s="70"/>
      <c r="B201" s="70"/>
      <c r="C201" s="70"/>
      <c r="D201" s="70"/>
      <c r="E201" s="70"/>
      <c r="F201" s="70"/>
      <c r="G201" s="70"/>
      <c r="H201" s="70"/>
      <c r="I201" s="70"/>
      <c r="J201" s="70"/>
    </row>
    <row r="202" s="110" customFormat="1" hidden="1" spans="1:10">
      <c r="A202" s="70"/>
      <c r="B202" s="70"/>
      <c r="C202" s="70"/>
      <c r="D202" s="70"/>
      <c r="E202" s="70"/>
      <c r="F202" s="70"/>
      <c r="G202" s="70"/>
      <c r="H202" s="70"/>
      <c r="I202" s="70"/>
      <c r="J202" s="70"/>
    </row>
    <row r="203" s="110" customFormat="1" hidden="1" spans="1:10">
      <c r="A203" s="70"/>
      <c r="B203" s="70"/>
      <c r="C203" s="70"/>
      <c r="D203" s="70"/>
      <c r="E203" s="70"/>
      <c r="F203" s="70"/>
      <c r="G203" s="70"/>
      <c r="H203" s="70"/>
      <c r="I203" s="70"/>
      <c r="J203" s="70"/>
    </row>
    <row r="204" s="110" customFormat="1" hidden="1" spans="1:10">
      <c r="A204" s="70"/>
      <c r="B204" s="70"/>
      <c r="C204" s="70"/>
      <c r="D204" s="70"/>
      <c r="E204" s="70"/>
      <c r="F204" s="70"/>
      <c r="G204" s="70"/>
      <c r="H204" s="70"/>
      <c r="I204" s="70"/>
      <c r="J204" s="70"/>
    </row>
    <row r="205" s="110" customFormat="1" hidden="1" spans="1:10">
      <c r="A205" s="70"/>
      <c r="B205" s="70"/>
      <c r="C205" s="70"/>
      <c r="D205" s="70"/>
      <c r="E205" s="70"/>
      <c r="F205" s="70"/>
      <c r="G205" s="70"/>
      <c r="H205" s="70"/>
      <c r="I205" s="70"/>
      <c r="J205" s="70"/>
    </row>
    <row r="206" s="110" customFormat="1" hidden="1" spans="1:10">
      <c r="A206" s="70"/>
      <c r="B206" s="70"/>
      <c r="C206" s="70"/>
      <c r="D206" s="70"/>
      <c r="E206" s="70"/>
      <c r="F206" s="70"/>
      <c r="G206" s="70"/>
      <c r="H206" s="70"/>
      <c r="I206" s="70"/>
      <c r="J206" s="70"/>
    </row>
    <row r="207" s="110" customFormat="1" hidden="1" spans="1:10">
      <c r="A207" s="70"/>
      <c r="B207" s="70"/>
      <c r="C207" s="70"/>
      <c r="D207" s="70"/>
      <c r="E207" s="70"/>
      <c r="F207" s="70"/>
      <c r="G207" s="70"/>
      <c r="H207" s="70"/>
      <c r="I207" s="70"/>
      <c r="J207" s="70"/>
    </row>
    <row r="208" s="110" customFormat="1" hidden="1" spans="1:10">
      <c r="A208" s="70"/>
      <c r="B208" s="70"/>
      <c r="C208" s="70"/>
      <c r="D208" s="70"/>
      <c r="E208" s="70"/>
      <c r="F208" s="70"/>
      <c r="G208" s="70"/>
      <c r="H208" s="70"/>
      <c r="I208" s="70"/>
      <c r="J208" s="70"/>
    </row>
    <row r="209" s="110" customFormat="1" hidden="1" spans="1:10">
      <c r="A209" s="70"/>
      <c r="B209" s="70"/>
      <c r="C209" s="70"/>
      <c r="D209" s="70"/>
      <c r="E209" s="70"/>
      <c r="F209" s="70"/>
      <c r="G209" s="70"/>
      <c r="H209" s="70"/>
      <c r="I209" s="70"/>
      <c r="J209" s="70"/>
    </row>
    <row r="210" s="110" customFormat="1" hidden="1" spans="1:10">
      <c r="A210" s="70"/>
      <c r="B210" s="70"/>
      <c r="C210" s="70"/>
      <c r="D210" s="70"/>
      <c r="E210" s="70"/>
      <c r="F210" s="70"/>
      <c r="G210" s="70"/>
      <c r="H210" s="70"/>
      <c r="I210" s="70"/>
      <c r="J210" s="70"/>
    </row>
    <row r="211" s="110" customFormat="1" hidden="1" spans="1:10">
      <c r="A211" s="70"/>
      <c r="B211" s="70"/>
      <c r="C211" s="70"/>
      <c r="D211" s="70"/>
      <c r="E211" s="70"/>
      <c r="F211" s="70"/>
      <c r="G211" s="70"/>
      <c r="H211" s="70"/>
      <c r="I211" s="70"/>
      <c r="J211" s="70"/>
    </row>
    <row r="212" s="110" customFormat="1" hidden="1" spans="1:10">
      <c r="A212" s="70"/>
      <c r="B212" s="70"/>
      <c r="C212" s="70"/>
      <c r="D212" s="70"/>
      <c r="E212" s="70"/>
      <c r="F212" s="70"/>
      <c r="G212" s="70"/>
      <c r="H212" s="70"/>
      <c r="I212" s="70"/>
      <c r="J212" s="70"/>
    </row>
    <row r="213" s="110" customFormat="1" hidden="1" spans="1:10">
      <c r="A213" s="70"/>
      <c r="B213" s="70"/>
      <c r="C213" s="70"/>
      <c r="D213" s="70"/>
      <c r="E213" s="70"/>
      <c r="F213" s="70"/>
      <c r="G213" s="70"/>
      <c r="H213" s="70"/>
      <c r="I213" s="70"/>
      <c r="J213" s="70"/>
    </row>
    <row r="214" s="110" customFormat="1" hidden="1" spans="1:10">
      <c r="A214" s="70"/>
      <c r="B214" s="70"/>
      <c r="C214" s="70"/>
      <c r="D214" s="70"/>
      <c r="E214" s="70"/>
      <c r="F214" s="70"/>
      <c r="G214" s="70"/>
      <c r="H214" s="70"/>
      <c r="I214" s="70"/>
      <c r="J214" s="70"/>
    </row>
    <row r="215" s="110" customFormat="1" hidden="1" spans="1:10">
      <c r="A215" s="70"/>
      <c r="B215" s="70"/>
      <c r="C215" s="70"/>
      <c r="D215" s="70"/>
      <c r="E215" s="70"/>
      <c r="F215" s="70"/>
      <c r="G215" s="70"/>
      <c r="H215" s="70"/>
      <c r="I215" s="70"/>
      <c r="J215" s="70"/>
    </row>
    <row r="216" s="110" customFormat="1" hidden="1" spans="1:10">
      <c r="A216" s="70"/>
      <c r="B216" s="70"/>
      <c r="C216" s="70"/>
      <c r="D216" s="70"/>
      <c r="E216" s="70"/>
      <c r="F216" s="70"/>
      <c r="G216" s="70"/>
      <c r="H216" s="70"/>
      <c r="I216" s="70"/>
      <c r="J216" s="70"/>
    </row>
    <row r="217" s="110" customFormat="1" hidden="1" spans="1:10">
      <c r="A217" s="70"/>
      <c r="B217" s="70"/>
      <c r="C217" s="70"/>
      <c r="D217" s="70"/>
      <c r="E217" s="70"/>
      <c r="F217" s="70"/>
      <c r="G217" s="70"/>
      <c r="H217" s="70"/>
      <c r="I217" s="70"/>
      <c r="J217" s="70"/>
    </row>
    <row r="218" s="110" customFormat="1" hidden="1" spans="1:10">
      <c r="A218" s="70"/>
      <c r="B218" s="70"/>
      <c r="C218" s="70"/>
      <c r="D218" s="70"/>
      <c r="E218" s="70"/>
      <c r="F218" s="70"/>
      <c r="G218" s="70"/>
      <c r="H218" s="70"/>
      <c r="I218" s="70"/>
      <c r="J218" s="70"/>
    </row>
    <row r="219" s="110" customFormat="1" hidden="1" spans="1:10">
      <c r="A219" s="70"/>
      <c r="B219" s="70"/>
      <c r="C219" s="70"/>
      <c r="D219" s="70"/>
      <c r="E219" s="70"/>
      <c r="F219" s="70"/>
      <c r="G219" s="70"/>
      <c r="H219" s="70"/>
      <c r="I219" s="70"/>
      <c r="J219" s="70"/>
    </row>
    <row r="220" s="110" customFormat="1" hidden="1" spans="1:10">
      <c r="A220" s="70"/>
      <c r="B220" s="70"/>
      <c r="C220" s="70"/>
      <c r="D220" s="70"/>
      <c r="E220" s="70"/>
      <c r="F220" s="70"/>
      <c r="G220" s="70"/>
      <c r="H220" s="70"/>
      <c r="I220" s="70"/>
      <c r="J220" s="70"/>
    </row>
    <row r="221" s="110" customFormat="1" hidden="1" spans="1:10">
      <c r="A221" s="70"/>
      <c r="B221" s="70"/>
      <c r="C221" s="70"/>
      <c r="D221" s="70"/>
      <c r="E221" s="70"/>
      <c r="F221" s="70"/>
      <c r="G221" s="70"/>
      <c r="H221" s="70"/>
      <c r="I221" s="70"/>
      <c r="J221" s="70"/>
    </row>
    <row r="222" s="110" customFormat="1" hidden="1" spans="1:10">
      <c r="A222" s="70"/>
      <c r="B222" s="70"/>
      <c r="C222" s="70"/>
      <c r="D222" s="70"/>
      <c r="E222" s="70"/>
      <c r="F222" s="70"/>
      <c r="G222" s="70"/>
      <c r="H222" s="70"/>
      <c r="I222" s="70"/>
      <c r="J222" s="70"/>
    </row>
    <row r="223" s="110" customFormat="1" hidden="1" spans="1:10">
      <c r="A223" s="70"/>
      <c r="B223" s="70"/>
      <c r="C223" s="70"/>
      <c r="D223" s="70"/>
      <c r="E223" s="70"/>
      <c r="F223" s="70"/>
      <c r="G223" s="70"/>
      <c r="H223" s="70"/>
      <c r="I223" s="70"/>
      <c r="J223" s="70"/>
    </row>
    <row r="224" s="110" customFormat="1" hidden="1" spans="1:10">
      <c r="A224" s="70"/>
      <c r="B224" s="70"/>
      <c r="C224" s="70"/>
      <c r="D224" s="70"/>
      <c r="E224" s="70"/>
      <c r="F224" s="70"/>
      <c r="G224" s="70"/>
      <c r="H224" s="70"/>
      <c r="I224" s="70"/>
      <c r="J224" s="70"/>
    </row>
    <row r="225" s="110" customFormat="1" hidden="1" spans="1:10">
      <c r="A225" s="70"/>
      <c r="B225" s="70"/>
      <c r="C225" s="70"/>
      <c r="D225" s="70"/>
      <c r="E225" s="70"/>
      <c r="F225" s="70"/>
      <c r="G225" s="70"/>
      <c r="H225" s="70"/>
      <c r="I225" s="70"/>
      <c r="J225" s="70"/>
    </row>
    <row r="226" s="110" customFormat="1" hidden="1" spans="1:10">
      <c r="A226" s="70"/>
      <c r="B226" s="70"/>
      <c r="C226" s="70"/>
      <c r="D226" s="70"/>
      <c r="E226" s="70"/>
      <c r="F226" s="70"/>
      <c r="G226" s="70"/>
      <c r="H226" s="70"/>
      <c r="I226" s="70"/>
      <c r="J226" s="70"/>
    </row>
    <row r="227" s="110" customFormat="1" hidden="1" spans="1:10">
      <c r="A227" s="70"/>
      <c r="B227" s="70"/>
      <c r="C227" s="70"/>
      <c r="D227" s="70"/>
      <c r="E227" s="70"/>
      <c r="F227" s="70"/>
      <c r="G227" s="70"/>
      <c r="H227" s="70"/>
      <c r="I227" s="70"/>
      <c r="J227" s="70"/>
    </row>
    <row r="228" s="110" customFormat="1" hidden="1" spans="1:10">
      <c r="A228" s="70"/>
      <c r="B228" s="70"/>
      <c r="C228" s="70"/>
      <c r="D228" s="70"/>
      <c r="E228" s="70"/>
      <c r="F228" s="70"/>
      <c r="G228" s="70"/>
      <c r="H228" s="70"/>
      <c r="I228" s="70"/>
      <c r="J228" s="70"/>
    </row>
    <row r="229" s="110" customFormat="1" hidden="1" spans="1:10">
      <c r="A229" s="70"/>
      <c r="B229" s="70"/>
      <c r="C229" s="70"/>
      <c r="D229" s="70"/>
      <c r="E229" s="70"/>
      <c r="F229" s="70"/>
      <c r="G229" s="70"/>
      <c r="H229" s="70"/>
      <c r="I229" s="70"/>
      <c r="J229" s="70"/>
    </row>
    <row r="230" s="110" customFormat="1" hidden="1" spans="1:10">
      <c r="A230" s="70"/>
      <c r="B230" s="70"/>
      <c r="C230" s="70"/>
      <c r="D230" s="70"/>
      <c r="E230" s="70"/>
      <c r="F230" s="70"/>
      <c r="G230" s="70"/>
      <c r="H230" s="70"/>
      <c r="I230" s="70"/>
      <c r="J230" s="70"/>
    </row>
    <row r="231" s="110" customFormat="1" hidden="1" spans="1:10">
      <c r="A231" s="70"/>
      <c r="B231" s="70"/>
      <c r="C231" s="70"/>
      <c r="D231" s="70"/>
      <c r="E231" s="70"/>
      <c r="F231" s="70"/>
      <c r="G231" s="70"/>
      <c r="H231" s="70"/>
      <c r="I231" s="70"/>
      <c r="J231" s="70"/>
    </row>
    <row r="232" s="110" customFormat="1" hidden="1" spans="1:10">
      <c r="A232" s="70"/>
      <c r="B232" s="70"/>
      <c r="C232" s="70"/>
      <c r="D232" s="70"/>
      <c r="E232" s="70"/>
      <c r="F232" s="70"/>
      <c r="G232" s="70"/>
      <c r="H232" s="70"/>
      <c r="I232" s="70"/>
      <c r="J232" s="70"/>
    </row>
    <row r="233" s="110" customFormat="1" hidden="1" spans="1:10">
      <c r="A233" s="70"/>
      <c r="B233" s="70"/>
      <c r="C233" s="70"/>
      <c r="D233" s="70"/>
      <c r="E233" s="70"/>
      <c r="F233" s="70"/>
      <c r="G233" s="70"/>
      <c r="H233" s="70"/>
      <c r="I233" s="70"/>
      <c r="J233" s="70"/>
    </row>
    <row r="234" s="110" customFormat="1" hidden="1" spans="1:10">
      <c r="A234" s="70"/>
      <c r="B234" s="70"/>
      <c r="C234" s="70"/>
      <c r="D234" s="70"/>
      <c r="E234" s="70"/>
      <c r="F234" s="70"/>
      <c r="G234" s="70"/>
      <c r="H234" s="70"/>
      <c r="I234" s="70"/>
      <c r="J234" s="70"/>
    </row>
    <row r="235" s="110" customFormat="1" hidden="1" spans="1:10">
      <c r="A235" s="70"/>
      <c r="B235" s="70"/>
      <c r="C235" s="70"/>
      <c r="D235" s="70"/>
      <c r="E235" s="70"/>
      <c r="F235" s="70"/>
      <c r="G235" s="70"/>
      <c r="H235" s="70"/>
      <c r="I235" s="70"/>
      <c r="J235" s="70"/>
    </row>
    <row r="236" s="110" customFormat="1" hidden="1" spans="1:10">
      <c r="A236" s="70"/>
      <c r="B236" s="70"/>
      <c r="C236" s="70"/>
      <c r="D236" s="70"/>
      <c r="E236" s="70"/>
      <c r="F236" s="70"/>
      <c r="G236" s="70"/>
      <c r="H236" s="70"/>
      <c r="I236" s="70"/>
      <c r="J236" s="70"/>
    </row>
    <row r="237" s="110" customFormat="1" hidden="1" spans="1:10">
      <c r="A237" s="70"/>
      <c r="B237" s="70"/>
      <c r="C237" s="70"/>
      <c r="D237" s="70"/>
      <c r="E237" s="70"/>
      <c r="F237" s="70"/>
      <c r="G237" s="70"/>
      <c r="H237" s="70"/>
      <c r="I237" s="70"/>
      <c r="J237" s="70"/>
    </row>
    <row r="238" s="110" customFormat="1" hidden="1" spans="1:10">
      <c r="A238" s="70"/>
      <c r="B238" s="70"/>
      <c r="C238" s="70"/>
      <c r="D238" s="70"/>
      <c r="E238" s="70"/>
      <c r="F238" s="70"/>
      <c r="G238" s="70"/>
      <c r="H238" s="70"/>
      <c r="I238" s="70"/>
      <c r="J238" s="70"/>
    </row>
    <row r="239" s="110" customFormat="1" hidden="1" spans="1:10">
      <c r="A239" s="70"/>
      <c r="B239" s="70"/>
      <c r="C239" s="70"/>
      <c r="D239" s="70"/>
      <c r="E239" s="70"/>
      <c r="F239" s="70"/>
      <c r="G239" s="70"/>
      <c r="H239" s="70"/>
      <c r="I239" s="70"/>
      <c r="J239" s="70"/>
    </row>
    <row r="240" s="110" customFormat="1" hidden="1" spans="1:10">
      <c r="A240" s="70"/>
      <c r="B240" s="70"/>
      <c r="C240" s="70"/>
      <c r="D240" s="70"/>
      <c r="E240" s="70"/>
      <c r="F240" s="70"/>
      <c r="G240" s="70"/>
      <c r="H240" s="70"/>
      <c r="I240" s="70"/>
      <c r="J240" s="70"/>
    </row>
    <row r="241" s="110" customFormat="1" hidden="1" spans="1:10">
      <c r="A241" s="70"/>
      <c r="B241" s="70"/>
      <c r="C241" s="70"/>
      <c r="D241" s="70"/>
      <c r="E241" s="70"/>
      <c r="F241" s="70"/>
      <c r="G241" s="70"/>
      <c r="H241" s="70"/>
      <c r="I241" s="70"/>
      <c r="J241" s="70"/>
    </row>
    <row r="242" s="110" customFormat="1" hidden="1" spans="1:10">
      <c r="A242" s="70"/>
      <c r="B242" s="70"/>
      <c r="C242" s="70"/>
      <c r="D242" s="70"/>
      <c r="E242" s="70"/>
      <c r="F242" s="70"/>
      <c r="G242" s="70"/>
      <c r="H242" s="70"/>
      <c r="I242" s="70"/>
      <c r="J242" s="70"/>
    </row>
    <row r="243" s="110" customFormat="1" hidden="1" spans="1:10">
      <c r="A243" s="70"/>
      <c r="B243" s="70"/>
      <c r="C243" s="70"/>
      <c r="D243" s="70"/>
      <c r="E243" s="70"/>
      <c r="F243" s="70"/>
      <c r="G243" s="70"/>
      <c r="H243" s="70"/>
      <c r="I243" s="70"/>
      <c r="J243" s="70"/>
    </row>
    <row r="244" s="110" customFormat="1" hidden="1" spans="1:10">
      <c r="A244" s="70"/>
      <c r="B244" s="70"/>
      <c r="C244" s="70"/>
      <c r="D244" s="70"/>
      <c r="E244" s="70"/>
      <c r="F244" s="70"/>
      <c r="G244" s="70"/>
      <c r="H244" s="70"/>
      <c r="I244" s="70"/>
      <c r="J244" s="70"/>
    </row>
    <row r="245" s="110" customFormat="1" hidden="1" spans="1:10">
      <c r="A245" s="70"/>
      <c r="B245" s="70"/>
      <c r="C245" s="70"/>
      <c r="D245" s="70"/>
      <c r="E245" s="70"/>
      <c r="F245" s="70"/>
      <c r="G245" s="70"/>
      <c r="H245" s="70"/>
      <c r="I245" s="70"/>
      <c r="J245" s="70"/>
    </row>
    <row r="246" s="110" customFormat="1" hidden="1" spans="1:10">
      <c r="A246" s="70"/>
      <c r="B246" s="70"/>
      <c r="C246" s="70"/>
      <c r="D246" s="70"/>
      <c r="E246" s="70"/>
      <c r="F246" s="70"/>
      <c r="G246" s="70"/>
      <c r="H246" s="70"/>
      <c r="I246" s="70"/>
      <c r="J246" s="70"/>
    </row>
    <row r="247" s="110" customFormat="1" hidden="1" spans="1:10">
      <c r="A247" s="70"/>
      <c r="B247" s="70"/>
      <c r="C247" s="70"/>
      <c r="D247" s="70"/>
      <c r="E247" s="70"/>
      <c r="F247" s="70"/>
      <c r="G247" s="70"/>
      <c r="H247" s="70"/>
      <c r="I247" s="70"/>
      <c r="J247" s="70"/>
    </row>
    <row r="248" s="110" customFormat="1" hidden="1" spans="1:10">
      <c r="A248" s="70"/>
      <c r="B248" s="70"/>
      <c r="C248" s="70"/>
      <c r="D248" s="70"/>
      <c r="E248" s="70"/>
      <c r="F248" s="70"/>
      <c r="G248" s="70"/>
      <c r="H248" s="70"/>
      <c r="I248" s="70"/>
      <c r="J248" s="70"/>
    </row>
    <row r="249" s="110" customFormat="1" hidden="1" spans="1:10">
      <c r="A249" s="70"/>
      <c r="B249" s="70"/>
      <c r="C249" s="70"/>
      <c r="D249" s="70"/>
      <c r="E249" s="70"/>
      <c r="F249" s="70"/>
      <c r="G249" s="70"/>
      <c r="H249" s="70"/>
      <c r="I249" s="70"/>
      <c r="J249" s="70"/>
    </row>
    <row r="250" s="110" customFormat="1" hidden="1" spans="1:10">
      <c r="A250" s="70"/>
      <c r="B250" s="70"/>
      <c r="C250" s="70"/>
      <c r="D250" s="70"/>
      <c r="E250" s="70"/>
      <c r="F250" s="70"/>
      <c r="G250" s="70"/>
      <c r="H250" s="70"/>
      <c r="I250" s="70"/>
      <c r="J250" s="70"/>
    </row>
    <row r="251" s="110" customFormat="1" hidden="1" spans="1:10">
      <c r="A251" s="70"/>
      <c r="B251" s="70"/>
      <c r="C251" s="70"/>
      <c r="D251" s="70"/>
      <c r="E251" s="70"/>
      <c r="F251" s="70"/>
      <c r="G251" s="70"/>
      <c r="H251" s="70"/>
      <c r="I251" s="70"/>
      <c r="J251" s="70"/>
    </row>
    <row r="252" s="110" customFormat="1" hidden="1" spans="1:10">
      <c r="A252" s="70"/>
      <c r="B252" s="70"/>
      <c r="C252" s="70"/>
      <c r="D252" s="70"/>
      <c r="E252" s="70"/>
      <c r="F252" s="70"/>
      <c r="G252" s="70"/>
      <c r="H252" s="70"/>
      <c r="I252" s="70"/>
      <c r="J252" s="70"/>
    </row>
    <row r="253" s="110" customFormat="1" hidden="1" spans="1:10">
      <c r="A253" s="70"/>
      <c r="B253" s="70"/>
      <c r="C253" s="70"/>
      <c r="D253" s="70"/>
      <c r="E253" s="70"/>
      <c r="F253" s="70"/>
      <c r="G253" s="70"/>
      <c r="H253" s="70"/>
      <c r="I253" s="70"/>
      <c r="J253" s="70"/>
    </row>
    <row r="254" s="110" customFormat="1" hidden="1" spans="1:10">
      <c r="A254" s="70"/>
      <c r="B254" s="70"/>
      <c r="C254" s="70"/>
      <c r="D254" s="70"/>
      <c r="E254" s="70"/>
      <c r="F254" s="70"/>
      <c r="G254" s="70"/>
      <c r="H254" s="70"/>
      <c r="I254" s="70"/>
      <c r="J254" s="70"/>
    </row>
    <row r="255" s="110" customFormat="1" hidden="1" spans="1:10">
      <c r="A255" s="70"/>
      <c r="B255" s="70"/>
      <c r="C255" s="70"/>
      <c r="D255" s="70"/>
      <c r="E255" s="70"/>
      <c r="F255" s="70"/>
      <c r="G255" s="70"/>
      <c r="H255" s="70"/>
      <c r="I255" s="70"/>
      <c r="J255" s="70"/>
    </row>
    <row r="256" s="110" customFormat="1" hidden="1" spans="1:10">
      <c r="A256" s="70"/>
      <c r="B256" s="70"/>
      <c r="C256" s="70"/>
      <c r="D256" s="70"/>
      <c r="E256" s="70"/>
      <c r="F256" s="70"/>
      <c r="G256" s="70"/>
      <c r="H256" s="70"/>
      <c r="I256" s="70"/>
      <c r="J256" s="70"/>
    </row>
    <row r="257" s="110" customFormat="1" hidden="1" spans="1:10">
      <c r="A257" s="70"/>
      <c r="B257" s="70"/>
      <c r="C257" s="70"/>
      <c r="D257" s="70"/>
      <c r="E257" s="70"/>
      <c r="F257" s="70"/>
      <c r="G257" s="70"/>
      <c r="H257" s="70"/>
      <c r="I257" s="70"/>
      <c r="J257" s="70"/>
    </row>
    <row r="258" s="110" customFormat="1" hidden="1" spans="1:10">
      <c r="A258" s="70"/>
      <c r="B258" s="70"/>
      <c r="C258" s="70"/>
      <c r="D258" s="70"/>
      <c r="E258" s="70"/>
      <c r="F258" s="70"/>
      <c r="G258" s="70"/>
      <c r="H258" s="70"/>
      <c r="I258" s="70"/>
      <c r="J258" s="70"/>
    </row>
    <row r="259" s="110" customFormat="1" hidden="1" spans="1:10">
      <c r="A259" s="70"/>
      <c r="B259" s="70"/>
      <c r="C259" s="70"/>
      <c r="D259" s="70"/>
      <c r="E259" s="70"/>
      <c r="F259" s="70"/>
      <c r="G259" s="70"/>
      <c r="H259" s="70"/>
      <c r="I259" s="70"/>
      <c r="J259" s="70"/>
    </row>
    <row r="260" s="110" customFormat="1" hidden="1" spans="1:10">
      <c r="A260" s="70"/>
      <c r="B260" s="70"/>
      <c r="C260" s="70"/>
      <c r="D260" s="70"/>
      <c r="E260" s="70"/>
      <c r="F260" s="70"/>
      <c r="G260" s="70"/>
      <c r="H260" s="70"/>
      <c r="I260" s="70"/>
      <c r="J260" s="70"/>
    </row>
    <row r="261" s="110" customFormat="1" hidden="1" spans="1:10">
      <c r="A261" s="70"/>
      <c r="B261" s="70"/>
      <c r="C261" s="70"/>
      <c r="D261" s="70"/>
      <c r="E261" s="70"/>
      <c r="F261" s="70"/>
      <c r="G261" s="70"/>
      <c r="H261" s="70"/>
      <c r="I261" s="70"/>
      <c r="J261" s="70"/>
    </row>
    <row r="262" s="110" customFormat="1" hidden="1" spans="1:10">
      <c r="A262" s="70"/>
      <c r="B262" s="70"/>
      <c r="C262" s="70"/>
      <c r="D262" s="70"/>
      <c r="E262" s="70"/>
      <c r="F262" s="70"/>
      <c r="G262" s="70"/>
      <c r="H262" s="70"/>
      <c r="I262" s="70"/>
      <c r="J262" s="70"/>
    </row>
    <row r="263" s="110" customFormat="1" hidden="1" spans="1:10">
      <c r="A263" s="70"/>
      <c r="B263" s="70"/>
      <c r="C263" s="70"/>
      <c r="D263" s="70"/>
      <c r="E263" s="70"/>
      <c r="F263" s="70"/>
      <c r="G263" s="70"/>
      <c r="H263" s="70"/>
      <c r="I263" s="70"/>
      <c r="J263" s="70"/>
    </row>
    <row r="264" s="110" customFormat="1" hidden="1" spans="1:10">
      <c r="A264" s="70"/>
      <c r="B264" s="70"/>
      <c r="C264" s="70"/>
      <c r="D264" s="70"/>
      <c r="E264" s="70"/>
      <c r="F264" s="70"/>
      <c r="G264" s="70"/>
      <c r="H264" s="70"/>
      <c r="I264" s="70"/>
      <c r="J264" s="70"/>
    </row>
    <row r="265" s="110" customFormat="1" hidden="1" spans="1:10">
      <c r="A265" s="70"/>
      <c r="B265" s="70"/>
      <c r="C265" s="70"/>
      <c r="D265" s="70"/>
      <c r="E265" s="70"/>
      <c r="F265" s="70"/>
      <c r="G265" s="70"/>
      <c r="H265" s="70"/>
      <c r="I265" s="70"/>
      <c r="J265" s="70"/>
    </row>
    <row r="266" s="110" customFormat="1" hidden="1" spans="1:10">
      <c r="A266" s="70"/>
      <c r="B266" s="70"/>
      <c r="C266" s="70"/>
      <c r="D266" s="70"/>
      <c r="E266" s="70"/>
      <c r="F266" s="70"/>
      <c r="G266" s="70"/>
      <c r="H266" s="70"/>
      <c r="I266" s="70"/>
      <c r="J266" s="70"/>
    </row>
    <row r="267" s="110" customFormat="1" hidden="1" spans="1:10">
      <c r="A267" s="70"/>
      <c r="B267" s="70"/>
      <c r="C267" s="70"/>
      <c r="D267" s="70"/>
      <c r="E267" s="70"/>
      <c r="F267" s="70"/>
      <c r="G267" s="70"/>
      <c r="H267" s="70"/>
      <c r="I267" s="70"/>
      <c r="J267" s="70"/>
    </row>
    <row r="268" s="110" customFormat="1" hidden="1" spans="1:10">
      <c r="A268" s="70"/>
      <c r="B268" s="70"/>
      <c r="C268" s="70"/>
      <c r="D268" s="70"/>
      <c r="E268" s="70"/>
      <c r="F268" s="70"/>
      <c r="G268" s="70"/>
      <c r="H268" s="70"/>
      <c r="I268" s="70"/>
      <c r="J268" s="70"/>
    </row>
    <row r="269" s="110" customFormat="1" hidden="1" spans="1:10">
      <c r="A269" s="70"/>
      <c r="B269" s="70"/>
      <c r="C269" s="70"/>
      <c r="D269" s="70"/>
      <c r="E269" s="70"/>
      <c r="F269" s="70"/>
      <c r="G269" s="70"/>
      <c r="H269" s="70"/>
      <c r="I269" s="70"/>
      <c r="J269" s="70"/>
    </row>
    <row r="270" s="110" customFormat="1" hidden="1" spans="1:10">
      <c r="A270" s="70"/>
      <c r="B270" s="70"/>
      <c r="C270" s="70"/>
      <c r="D270" s="70"/>
      <c r="E270" s="70"/>
      <c r="F270" s="70"/>
      <c r="G270" s="70"/>
      <c r="H270" s="70"/>
      <c r="I270" s="70"/>
      <c r="J270" s="70"/>
    </row>
    <row r="271" s="110" customFormat="1" hidden="1" spans="1:10">
      <c r="A271" s="70"/>
      <c r="B271" s="70"/>
      <c r="C271" s="70"/>
      <c r="D271" s="70"/>
      <c r="E271" s="70"/>
      <c r="F271" s="70"/>
      <c r="G271" s="70"/>
      <c r="H271" s="70"/>
      <c r="I271" s="70"/>
      <c r="J271" s="70"/>
    </row>
    <row r="272" s="110" customFormat="1" hidden="1" spans="1:10">
      <c r="A272" s="70"/>
      <c r="B272" s="70"/>
      <c r="C272" s="70"/>
      <c r="D272" s="70"/>
      <c r="E272" s="70"/>
      <c r="F272" s="70"/>
      <c r="G272" s="70"/>
      <c r="H272" s="70"/>
      <c r="I272" s="70"/>
      <c r="J272" s="70"/>
    </row>
    <row r="273" s="110" customFormat="1" hidden="1" spans="1:10">
      <c r="A273" s="70"/>
      <c r="B273" s="70"/>
      <c r="C273" s="70"/>
      <c r="D273" s="70"/>
      <c r="E273" s="70"/>
      <c r="F273" s="70"/>
      <c r="G273" s="70"/>
      <c r="H273" s="70"/>
      <c r="I273" s="70"/>
      <c r="J273" s="70"/>
    </row>
    <row r="274" s="110" customFormat="1" hidden="1" spans="1:10">
      <c r="A274" s="70"/>
      <c r="B274" s="70"/>
      <c r="C274" s="70"/>
      <c r="D274" s="70"/>
      <c r="E274" s="70"/>
      <c r="F274" s="70"/>
      <c r="G274" s="70"/>
      <c r="H274" s="70"/>
      <c r="I274" s="70"/>
      <c r="J274" s="70"/>
    </row>
    <row r="275" s="110" customFormat="1" hidden="1" spans="1:10">
      <c r="A275" s="70"/>
      <c r="B275" s="70"/>
      <c r="C275" s="70"/>
      <c r="D275" s="70"/>
      <c r="E275" s="70"/>
      <c r="F275" s="70"/>
      <c r="G275" s="70"/>
      <c r="H275" s="70"/>
      <c r="I275" s="70"/>
      <c r="J275" s="70"/>
    </row>
    <row r="276" s="110" customFormat="1" hidden="1" spans="1:10">
      <c r="A276" s="70"/>
      <c r="B276" s="70"/>
      <c r="C276" s="70"/>
      <c r="D276" s="70"/>
      <c r="E276" s="70"/>
      <c r="F276" s="70"/>
      <c r="G276" s="70"/>
      <c r="H276" s="70"/>
      <c r="I276" s="70"/>
      <c r="J276" s="70"/>
    </row>
    <row r="277" s="110" customFormat="1" hidden="1" spans="1:10">
      <c r="A277" s="70"/>
      <c r="B277" s="70"/>
      <c r="C277" s="70"/>
      <c r="D277" s="70"/>
      <c r="E277" s="70"/>
      <c r="F277" s="70"/>
      <c r="G277" s="70"/>
      <c r="H277" s="70"/>
      <c r="I277" s="70"/>
      <c r="J277" s="70"/>
    </row>
    <row r="278" s="110" customFormat="1" hidden="1" spans="1:10">
      <c r="A278" s="70"/>
      <c r="B278" s="70"/>
      <c r="C278" s="70"/>
      <c r="D278" s="70"/>
      <c r="E278" s="70"/>
      <c r="F278" s="70"/>
      <c r="G278" s="70"/>
      <c r="H278" s="70"/>
      <c r="I278" s="70"/>
      <c r="J278" s="70"/>
    </row>
    <row r="279" s="110" customFormat="1" hidden="1" spans="1:10">
      <c r="A279" s="70"/>
      <c r="B279" s="70"/>
      <c r="C279" s="70"/>
      <c r="D279" s="70"/>
      <c r="E279" s="70"/>
      <c r="F279" s="70"/>
      <c r="G279" s="70"/>
      <c r="H279" s="70"/>
      <c r="I279" s="70"/>
      <c r="J279" s="70"/>
    </row>
    <row r="280" s="110" customFormat="1" hidden="1" spans="1:10">
      <c r="A280" s="70"/>
      <c r="B280" s="70"/>
      <c r="C280" s="70"/>
      <c r="D280" s="70"/>
      <c r="E280" s="70"/>
      <c r="F280" s="70"/>
      <c r="G280" s="70"/>
      <c r="H280" s="70"/>
      <c r="I280" s="70"/>
      <c r="J280" s="70"/>
    </row>
    <row r="281" s="110" customFormat="1" hidden="1" spans="1:10">
      <c r="A281" s="70"/>
      <c r="B281" s="70"/>
      <c r="C281" s="70"/>
      <c r="D281" s="70"/>
      <c r="E281" s="70"/>
      <c r="F281" s="70"/>
      <c r="G281" s="70"/>
      <c r="H281" s="70"/>
      <c r="I281" s="70"/>
      <c r="J281" s="70"/>
    </row>
    <row r="282" s="110" customFormat="1" hidden="1" spans="1:10">
      <c r="A282" s="70"/>
      <c r="B282" s="70"/>
      <c r="C282" s="70"/>
      <c r="D282" s="70"/>
      <c r="E282" s="70"/>
      <c r="F282" s="70"/>
      <c r="G282" s="70"/>
      <c r="H282" s="70"/>
      <c r="I282" s="70"/>
      <c r="J282" s="70"/>
    </row>
    <row r="283" s="110" customFormat="1" hidden="1" spans="1:10">
      <c r="A283" s="70"/>
      <c r="B283" s="70"/>
      <c r="C283" s="70"/>
      <c r="D283" s="70"/>
      <c r="E283" s="70"/>
      <c r="F283" s="70"/>
      <c r="G283" s="70"/>
      <c r="H283" s="70"/>
      <c r="I283" s="70"/>
      <c r="J283" s="70"/>
    </row>
    <row r="284" s="110" customFormat="1" hidden="1" spans="1:10">
      <c r="A284" s="70"/>
      <c r="B284" s="70"/>
      <c r="C284" s="70"/>
      <c r="D284" s="70"/>
      <c r="E284" s="70"/>
      <c r="F284" s="70"/>
      <c r="G284" s="70"/>
      <c r="H284" s="70"/>
      <c r="I284" s="70"/>
      <c r="J284" s="70"/>
    </row>
    <row r="285" s="110" customFormat="1" hidden="1" spans="1:10">
      <c r="A285" s="70"/>
      <c r="B285" s="70"/>
      <c r="C285" s="70"/>
      <c r="D285" s="70"/>
      <c r="E285" s="70"/>
      <c r="F285" s="70"/>
      <c r="G285" s="70"/>
      <c r="H285" s="70"/>
      <c r="I285" s="70"/>
      <c r="J285" s="70"/>
    </row>
    <row r="286" s="110" customFormat="1" hidden="1" spans="1:10">
      <c r="A286" s="70"/>
      <c r="B286" s="70"/>
      <c r="C286" s="70"/>
      <c r="D286" s="70"/>
      <c r="E286" s="70"/>
      <c r="F286" s="70"/>
      <c r="G286" s="70"/>
      <c r="H286" s="70"/>
      <c r="I286" s="70"/>
      <c r="J286" s="70"/>
    </row>
    <row r="287" s="110" customFormat="1" hidden="1" spans="1:10">
      <c r="A287" s="70"/>
      <c r="B287" s="70"/>
      <c r="C287" s="70"/>
      <c r="D287" s="70"/>
      <c r="E287" s="70"/>
      <c r="F287" s="70"/>
      <c r="G287" s="70"/>
      <c r="H287" s="70"/>
      <c r="I287" s="70"/>
      <c r="J287" s="70"/>
    </row>
    <row r="288" s="110" customFormat="1" hidden="1" spans="1:10">
      <c r="A288" s="70"/>
      <c r="B288" s="70"/>
      <c r="C288" s="70"/>
      <c r="D288" s="70"/>
      <c r="E288" s="70"/>
      <c r="F288" s="70"/>
      <c r="G288" s="70"/>
      <c r="H288" s="70"/>
      <c r="I288" s="70"/>
      <c r="J288" s="70"/>
    </row>
    <row r="289" s="110" customFormat="1" hidden="1" spans="1:10">
      <c r="A289" s="70"/>
      <c r="B289" s="70"/>
      <c r="C289" s="70"/>
      <c r="D289" s="70"/>
      <c r="E289" s="70"/>
      <c r="F289" s="70"/>
      <c r="G289" s="70"/>
      <c r="H289" s="70"/>
      <c r="I289" s="70"/>
      <c r="J289" s="70"/>
    </row>
    <row r="290" s="110" customFormat="1" hidden="1" spans="1:10">
      <c r="A290" s="70"/>
      <c r="B290" s="70"/>
      <c r="C290" s="70"/>
      <c r="D290" s="70"/>
      <c r="E290" s="70"/>
      <c r="F290" s="70"/>
      <c r="G290" s="70"/>
      <c r="H290" s="70"/>
      <c r="I290" s="70"/>
      <c r="J290" s="70"/>
    </row>
    <row r="291" s="110" customFormat="1" hidden="1" spans="1:10">
      <c r="A291" s="70"/>
      <c r="B291" s="70"/>
      <c r="C291" s="70"/>
      <c r="D291" s="70"/>
      <c r="E291" s="70"/>
      <c r="F291" s="70"/>
      <c r="G291" s="70"/>
      <c r="H291" s="70"/>
      <c r="I291" s="70"/>
      <c r="J291" s="70"/>
    </row>
    <row r="292" s="110" customFormat="1" hidden="1" spans="1:10">
      <c r="A292" s="70"/>
      <c r="B292" s="70"/>
      <c r="C292" s="70"/>
      <c r="D292" s="70"/>
      <c r="E292" s="70"/>
      <c r="F292" s="70"/>
      <c r="G292" s="70"/>
      <c r="H292" s="70"/>
      <c r="I292" s="70"/>
      <c r="J292" s="70"/>
    </row>
    <row r="293" s="110" customFormat="1" hidden="1" spans="1:10">
      <c r="A293" s="70"/>
      <c r="B293" s="70"/>
      <c r="C293" s="70"/>
      <c r="D293" s="70"/>
      <c r="E293" s="70"/>
      <c r="F293" s="70"/>
      <c r="G293" s="70"/>
      <c r="H293" s="70"/>
      <c r="I293" s="70"/>
      <c r="J293" s="70"/>
    </row>
    <row r="294" s="110" customFormat="1" hidden="1" spans="1:10">
      <c r="A294" s="70"/>
      <c r="B294" s="70"/>
      <c r="C294" s="70"/>
      <c r="D294" s="70"/>
      <c r="E294" s="70"/>
      <c r="F294" s="70"/>
      <c r="G294" s="70"/>
      <c r="H294" s="70"/>
      <c r="I294" s="70"/>
      <c r="J294" s="70"/>
    </row>
    <row r="295" s="110" customFormat="1" hidden="1" spans="1:10">
      <c r="A295" s="70"/>
      <c r="B295" s="70"/>
      <c r="C295" s="70"/>
      <c r="D295" s="70"/>
      <c r="E295" s="70"/>
      <c r="F295" s="70"/>
      <c r="G295" s="70"/>
      <c r="H295" s="70"/>
      <c r="I295" s="70"/>
      <c r="J295" s="70"/>
    </row>
    <row r="296" s="110" customFormat="1" hidden="1" spans="1:10">
      <c r="A296" s="70"/>
      <c r="B296" s="70"/>
      <c r="C296" s="70"/>
      <c r="D296" s="70"/>
      <c r="E296" s="70"/>
      <c r="F296" s="70"/>
      <c r="G296" s="70"/>
      <c r="H296" s="70"/>
      <c r="I296" s="70"/>
      <c r="J296" s="70"/>
    </row>
    <row r="297" s="110" customFormat="1" hidden="1" spans="1:10">
      <c r="A297" s="70"/>
      <c r="B297" s="70"/>
      <c r="C297" s="70"/>
      <c r="D297" s="70"/>
      <c r="E297" s="70"/>
      <c r="F297" s="70"/>
      <c r="G297" s="70"/>
      <c r="H297" s="70"/>
      <c r="I297" s="70"/>
      <c r="J297" s="70"/>
    </row>
    <row r="298" s="110" customFormat="1" hidden="1" spans="1:10">
      <c r="A298" s="70"/>
      <c r="B298" s="70"/>
      <c r="C298" s="70"/>
      <c r="D298" s="70"/>
      <c r="E298" s="70"/>
      <c r="F298" s="70"/>
      <c r="G298" s="70"/>
      <c r="H298" s="70"/>
      <c r="I298" s="70"/>
      <c r="J298" s="70"/>
    </row>
    <row r="299" s="110" customFormat="1" hidden="1" spans="1:10">
      <c r="A299" s="70"/>
      <c r="B299" s="70"/>
      <c r="C299" s="70"/>
      <c r="D299" s="70"/>
      <c r="E299" s="70"/>
      <c r="F299" s="70"/>
      <c r="G299" s="70"/>
      <c r="H299" s="70"/>
      <c r="I299" s="70"/>
      <c r="J299" s="70"/>
    </row>
    <row r="300" s="110" customFormat="1" hidden="1" spans="1:10">
      <c r="A300" s="70"/>
      <c r="B300" s="70"/>
      <c r="C300" s="70"/>
      <c r="D300" s="70"/>
      <c r="E300" s="70"/>
      <c r="F300" s="70"/>
      <c r="G300" s="70"/>
      <c r="H300" s="70"/>
      <c r="I300" s="70"/>
      <c r="J300" s="70"/>
    </row>
    <row r="301" s="110" customFormat="1" hidden="1" spans="1:10">
      <c r="A301" s="70"/>
      <c r="B301" s="70"/>
      <c r="C301" s="70"/>
      <c r="D301" s="70"/>
      <c r="E301" s="70"/>
      <c r="F301" s="70"/>
      <c r="G301" s="70"/>
      <c r="H301" s="70"/>
      <c r="I301" s="70"/>
      <c r="J301" s="70"/>
    </row>
    <row r="302" s="110" customFormat="1" hidden="1" spans="1:10">
      <c r="A302" s="70"/>
      <c r="B302" s="70"/>
      <c r="C302" s="70"/>
      <c r="D302" s="70"/>
      <c r="E302" s="70"/>
      <c r="F302" s="70"/>
      <c r="G302" s="70"/>
      <c r="H302" s="70"/>
      <c r="I302" s="70"/>
      <c r="J302" s="70"/>
    </row>
    <row r="303" s="110" customFormat="1" hidden="1" spans="1:10">
      <c r="A303" s="70"/>
      <c r="B303" s="70"/>
      <c r="C303" s="70"/>
      <c r="D303" s="70"/>
      <c r="E303" s="70"/>
      <c r="F303" s="70"/>
      <c r="G303" s="70"/>
      <c r="H303" s="70"/>
      <c r="I303" s="70"/>
      <c r="J303" s="70"/>
    </row>
    <row r="304" s="110" customFormat="1" hidden="1" spans="1:10">
      <c r="A304" s="70"/>
      <c r="B304" s="70"/>
      <c r="C304" s="70"/>
      <c r="D304" s="70"/>
      <c r="E304" s="70"/>
      <c r="F304" s="70"/>
      <c r="G304" s="70"/>
      <c r="H304" s="70"/>
      <c r="I304" s="70"/>
      <c r="J304" s="70"/>
    </row>
    <row r="305" s="110" customFormat="1" hidden="1" spans="1:10">
      <c r="A305" s="70"/>
      <c r="B305" s="70"/>
      <c r="C305" s="70"/>
      <c r="D305" s="70"/>
      <c r="E305" s="70"/>
      <c r="F305" s="70"/>
      <c r="G305" s="70"/>
      <c r="H305" s="70"/>
      <c r="I305" s="70"/>
      <c r="J305" s="70"/>
    </row>
    <row r="306" s="110" customFormat="1" hidden="1" spans="1:10">
      <c r="A306" s="70"/>
      <c r="B306" s="70"/>
      <c r="C306" s="70"/>
      <c r="D306" s="70"/>
      <c r="E306" s="70"/>
      <c r="F306" s="70"/>
      <c r="G306" s="70"/>
      <c r="H306" s="70"/>
      <c r="I306" s="70"/>
      <c r="J306" s="70"/>
    </row>
    <row r="307" s="110" customFormat="1" hidden="1" spans="1:10">
      <c r="A307" s="70"/>
      <c r="B307" s="70"/>
      <c r="C307" s="70"/>
      <c r="D307" s="70"/>
      <c r="E307" s="70"/>
      <c r="F307" s="70"/>
      <c r="G307" s="70"/>
      <c r="H307" s="70"/>
      <c r="I307" s="70"/>
      <c r="J307" s="70"/>
    </row>
    <row r="308" s="110" customFormat="1" hidden="1" spans="1:10">
      <c r="A308" s="70"/>
      <c r="B308" s="70"/>
      <c r="C308" s="70"/>
      <c r="D308" s="70"/>
      <c r="E308" s="70"/>
      <c r="F308" s="70"/>
      <c r="G308" s="70"/>
      <c r="H308" s="70"/>
      <c r="I308" s="70"/>
      <c r="J308" s="70"/>
    </row>
    <row r="309" s="110" customFormat="1" hidden="1" spans="1:10">
      <c r="A309" s="70"/>
      <c r="B309" s="70"/>
      <c r="C309" s="70"/>
      <c r="D309" s="70"/>
      <c r="E309" s="70"/>
      <c r="F309" s="70"/>
      <c r="G309" s="70"/>
      <c r="H309" s="70"/>
      <c r="I309" s="70"/>
      <c r="J309" s="70"/>
    </row>
    <row r="310" s="110" customFormat="1" hidden="1" spans="1:10">
      <c r="A310" s="70"/>
      <c r="B310" s="70"/>
      <c r="C310" s="70"/>
      <c r="D310" s="70"/>
      <c r="E310" s="70"/>
      <c r="F310" s="70"/>
      <c r="G310" s="70"/>
      <c r="H310" s="70"/>
      <c r="I310" s="70"/>
      <c r="J310" s="70"/>
    </row>
    <row r="311" s="110" customFormat="1" hidden="1" spans="1:10">
      <c r="A311" s="70"/>
      <c r="B311" s="70"/>
      <c r="C311" s="70"/>
      <c r="D311" s="70"/>
      <c r="E311" s="70"/>
      <c r="F311" s="70"/>
      <c r="G311" s="70"/>
      <c r="H311" s="70"/>
      <c r="I311" s="70"/>
      <c r="J311" s="70"/>
    </row>
    <row r="312" s="110" customFormat="1" hidden="1" spans="1:10">
      <c r="A312" s="70"/>
      <c r="B312" s="70"/>
      <c r="C312" s="70"/>
      <c r="D312" s="70"/>
      <c r="E312" s="70"/>
      <c r="F312" s="70"/>
      <c r="G312" s="70"/>
      <c r="H312" s="70"/>
      <c r="I312" s="70"/>
      <c r="J312" s="70"/>
    </row>
    <row r="313" s="110" customFormat="1" hidden="1" spans="1:10">
      <c r="A313" s="70"/>
      <c r="B313" s="70"/>
      <c r="C313" s="70"/>
      <c r="D313" s="70"/>
      <c r="E313" s="70"/>
      <c r="F313" s="70"/>
      <c r="G313" s="70"/>
      <c r="H313" s="70"/>
      <c r="I313" s="70"/>
      <c r="J313" s="70"/>
    </row>
    <row r="314" s="110" customFormat="1" hidden="1" spans="1:10">
      <c r="A314" s="70"/>
      <c r="B314" s="70"/>
      <c r="C314" s="70"/>
      <c r="D314" s="70"/>
      <c r="E314" s="70"/>
      <c r="F314" s="70"/>
      <c r="G314" s="70"/>
      <c r="H314" s="70"/>
      <c r="I314" s="70"/>
      <c r="J314" s="70"/>
    </row>
    <row r="315" s="110" customFormat="1" hidden="1" spans="1:10">
      <c r="A315" s="70"/>
      <c r="B315" s="70"/>
      <c r="C315" s="70"/>
      <c r="D315" s="70"/>
      <c r="E315" s="70"/>
      <c r="F315" s="70"/>
      <c r="G315" s="70"/>
      <c r="H315" s="70"/>
      <c r="I315" s="70"/>
      <c r="J315" s="70"/>
    </row>
    <row r="316" s="110" customFormat="1" hidden="1" spans="1:10">
      <c r="A316" s="70"/>
      <c r="B316" s="70"/>
      <c r="C316" s="70"/>
      <c r="D316" s="70"/>
      <c r="E316" s="70"/>
      <c r="F316" s="70"/>
      <c r="G316" s="70"/>
      <c r="H316" s="70"/>
      <c r="I316" s="70"/>
      <c r="J316" s="70"/>
    </row>
    <row r="317" s="110" customFormat="1" hidden="1" spans="1:10">
      <c r="A317" s="70"/>
      <c r="B317" s="70"/>
      <c r="C317" s="70"/>
      <c r="D317" s="70"/>
      <c r="E317" s="70"/>
      <c r="F317" s="70"/>
      <c r="G317" s="70"/>
      <c r="H317" s="70"/>
      <c r="I317" s="70"/>
      <c r="J317" s="70"/>
    </row>
    <row r="318" s="110" customFormat="1" hidden="1" spans="1:10">
      <c r="A318" s="70"/>
      <c r="B318" s="70"/>
      <c r="C318" s="70"/>
      <c r="D318" s="70"/>
      <c r="E318" s="70"/>
      <c r="F318" s="70"/>
      <c r="G318" s="70"/>
      <c r="H318" s="70"/>
      <c r="I318" s="70"/>
      <c r="J318" s="70"/>
    </row>
    <row r="319" s="110" customFormat="1" hidden="1" spans="1:10">
      <c r="A319" s="70"/>
      <c r="B319" s="70"/>
      <c r="C319" s="70"/>
      <c r="D319" s="70"/>
      <c r="E319" s="70"/>
      <c r="F319" s="70"/>
      <c r="G319" s="70"/>
      <c r="H319" s="70"/>
      <c r="I319" s="70"/>
      <c r="J319" s="70"/>
    </row>
    <row r="320" s="110" customFormat="1" hidden="1" spans="1:10">
      <c r="A320" s="70"/>
      <c r="B320" s="70"/>
      <c r="C320" s="70"/>
      <c r="D320" s="70"/>
      <c r="E320" s="70"/>
      <c r="F320" s="70"/>
      <c r="G320" s="70"/>
      <c r="H320" s="70"/>
      <c r="I320" s="70"/>
      <c r="J320" s="70"/>
    </row>
    <row r="321" s="110" customFormat="1" hidden="1" spans="1:10">
      <c r="A321" s="70"/>
      <c r="B321" s="70"/>
      <c r="C321" s="70"/>
      <c r="D321" s="70"/>
      <c r="E321" s="70"/>
      <c r="F321" s="70"/>
      <c r="G321" s="70"/>
      <c r="H321" s="70"/>
      <c r="I321" s="70"/>
      <c r="J321" s="70"/>
    </row>
    <row r="322" s="110" customFormat="1" hidden="1" spans="1:10">
      <c r="A322" s="70"/>
      <c r="B322" s="70"/>
      <c r="C322" s="70"/>
      <c r="D322" s="70"/>
      <c r="E322" s="70"/>
      <c r="F322" s="70"/>
      <c r="G322" s="70"/>
      <c r="H322" s="70"/>
      <c r="I322" s="70"/>
      <c r="J322" s="70"/>
    </row>
    <row r="323" s="110" customFormat="1" hidden="1" spans="1:10">
      <c r="A323" s="70"/>
      <c r="B323" s="70"/>
      <c r="C323" s="70"/>
      <c r="D323" s="70"/>
      <c r="E323" s="70"/>
      <c r="F323" s="70"/>
      <c r="G323" s="70"/>
      <c r="H323" s="70"/>
      <c r="I323" s="70"/>
      <c r="J323" s="70"/>
    </row>
    <row r="324" s="110" customFormat="1" hidden="1" spans="1:10">
      <c r="A324" s="70"/>
      <c r="B324" s="70"/>
      <c r="C324" s="70"/>
      <c r="D324" s="70"/>
      <c r="E324" s="70"/>
      <c r="F324" s="70"/>
      <c r="G324" s="70"/>
      <c r="H324" s="70"/>
      <c r="I324" s="70"/>
      <c r="J324" s="70"/>
    </row>
    <row r="325" s="110" customFormat="1" hidden="1" spans="1:10">
      <c r="A325" s="70"/>
      <c r="B325" s="70"/>
      <c r="C325" s="70"/>
      <c r="D325" s="70"/>
      <c r="E325" s="70"/>
      <c r="F325" s="70"/>
      <c r="G325" s="70"/>
      <c r="H325" s="70"/>
      <c r="I325" s="70"/>
      <c r="J325" s="70"/>
    </row>
    <row r="326" s="110" customFormat="1" hidden="1" spans="1:10">
      <c r="A326" s="70"/>
      <c r="B326" s="70"/>
      <c r="C326" s="70"/>
      <c r="D326" s="70"/>
      <c r="E326" s="70"/>
      <c r="F326" s="70"/>
      <c r="G326" s="70"/>
      <c r="H326" s="70"/>
      <c r="I326" s="70"/>
      <c r="J326" s="70"/>
    </row>
    <row r="327" s="110" customFormat="1" hidden="1" spans="1:10">
      <c r="A327" s="70"/>
      <c r="B327" s="70"/>
      <c r="C327" s="70"/>
      <c r="D327" s="70"/>
      <c r="E327" s="70"/>
      <c r="F327" s="70"/>
      <c r="G327" s="70"/>
      <c r="H327" s="70"/>
      <c r="I327" s="70"/>
      <c r="J327" s="70"/>
    </row>
    <row r="328" s="110" customFormat="1" hidden="1" spans="1:10">
      <c r="A328" s="70"/>
      <c r="B328" s="70"/>
      <c r="C328" s="70"/>
      <c r="D328" s="70"/>
      <c r="E328" s="70"/>
      <c r="F328" s="70"/>
      <c r="G328" s="70"/>
      <c r="H328" s="70"/>
      <c r="I328" s="70"/>
      <c r="J328" s="70"/>
    </row>
    <row r="329" s="110" customFormat="1" hidden="1" spans="1:10">
      <c r="A329" s="70"/>
      <c r="B329" s="70"/>
      <c r="C329" s="70"/>
      <c r="D329" s="70"/>
      <c r="E329" s="70"/>
      <c r="F329" s="70"/>
      <c r="G329" s="70"/>
      <c r="H329" s="70"/>
      <c r="I329" s="70"/>
      <c r="J329" s="70"/>
    </row>
    <row r="330" s="110" customFormat="1" hidden="1" spans="1:10">
      <c r="A330" s="70"/>
      <c r="B330" s="70"/>
      <c r="C330" s="70"/>
      <c r="D330" s="70"/>
      <c r="E330" s="70"/>
      <c r="F330" s="70"/>
      <c r="G330" s="70"/>
      <c r="H330" s="70"/>
      <c r="I330" s="70"/>
      <c r="J330" s="70"/>
    </row>
    <row r="331" s="110" customFormat="1" hidden="1" spans="1:10">
      <c r="A331" s="70"/>
      <c r="B331" s="70"/>
      <c r="C331" s="70"/>
      <c r="D331" s="70"/>
      <c r="E331" s="70"/>
      <c r="F331" s="70"/>
      <c r="G331" s="70"/>
      <c r="H331" s="70"/>
      <c r="I331" s="70"/>
      <c r="J331" s="70"/>
    </row>
    <row r="332" s="110" customFormat="1" hidden="1" spans="1:10">
      <c r="A332" s="70"/>
      <c r="B332" s="70"/>
      <c r="C332" s="70"/>
      <c r="D332" s="70"/>
      <c r="E332" s="70"/>
      <c r="F332" s="70"/>
      <c r="G332" s="70"/>
      <c r="H332" s="70"/>
      <c r="I332" s="70"/>
      <c r="J332" s="70"/>
    </row>
    <row r="333" s="110" customFormat="1" hidden="1" spans="1:10">
      <c r="A333" s="70"/>
      <c r="B333" s="70"/>
      <c r="C333" s="70"/>
      <c r="D333" s="70"/>
      <c r="E333" s="70"/>
      <c r="F333" s="70"/>
      <c r="G333" s="70"/>
      <c r="H333" s="70"/>
      <c r="I333" s="70"/>
      <c r="J333" s="70"/>
    </row>
    <row r="334" s="110" customFormat="1" hidden="1" spans="1:10">
      <c r="A334" s="70"/>
      <c r="B334" s="70"/>
      <c r="C334" s="70"/>
      <c r="D334" s="70"/>
      <c r="E334" s="70"/>
      <c r="F334" s="70"/>
      <c r="G334" s="70"/>
      <c r="H334" s="70"/>
      <c r="I334" s="70"/>
      <c r="J334" s="70"/>
    </row>
    <row r="335" s="110" customFormat="1" hidden="1" spans="1:10">
      <c r="A335" s="70"/>
      <c r="B335" s="70"/>
      <c r="C335" s="70"/>
      <c r="D335" s="70"/>
      <c r="E335" s="70"/>
      <c r="F335" s="70"/>
      <c r="G335" s="70"/>
      <c r="H335" s="70"/>
      <c r="I335" s="70"/>
      <c r="J335" s="70"/>
    </row>
    <row r="336" s="110" customFormat="1" hidden="1" spans="1:10">
      <c r="A336" s="70"/>
      <c r="B336" s="70"/>
      <c r="C336" s="70"/>
      <c r="D336" s="70"/>
      <c r="E336" s="70"/>
      <c r="F336" s="70"/>
      <c r="G336" s="70"/>
      <c r="H336" s="70"/>
      <c r="I336" s="70"/>
      <c r="J336" s="70"/>
    </row>
    <row r="337" s="110" customFormat="1" hidden="1" spans="1:10">
      <c r="A337" s="70"/>
      <c r="B337" s="70"/>
      <c r="C337" s="70"/>
      <c r="D337" s="70"/>
      <c r="E337" s="70"/>
      <c r="F337" s="70"/>
      <c r="G337" s="70"/>
      <c r="H337" s="70"/>
      <c r="I337" s="70"/>
      <c r="J337" s="70"/>
    </row>
    <row r="338" s="110" customFormat="1" hidden="1" spans="1:10">
      <c r="A338" s="70"/>
      <c r="B338" s="70"/>
      <c r="C338" s="70"/>
      <c r="D338" s="70"/>
      <c r="E338" s="70"/>
      <c r="F338" s="70"/>
      <c r="G338" s="70"/>
      <c r="H338" s="70"/>
      <c r="I338" s="70"/>
      <c r="J338" s="70"/>
    </row>
    <row r="339" s="110" customFormat="1" hidden="1" spans="1:10">
      <c r="A339" s="70"/>
      <c r="B339" s="70"/>
      <c r="C339" s="70"/>
      <c r="D339" s="70"/>
      <c r="E339" s="70"/>
      <c r="F339" s="70"/>
      <c r="G339" s="70"/>
      <c r="H339" s="70"/>
      <c r="I339" s="70"/>
      <c r="J339" s="70"/>
    </row>
    <row r="340" s="110" customFormat="1" hidden="1" spans="1:10">
      <c r="A340" s="70"/>
      <c r="B340" s="70"/>
      <c r="C340" s="70"/>
      <c r="D340" s="70"/>
      <c r="E340" s="70"/>
      <c r="F340" s="70"/>
      <c r="G340" s="70"/>
      <c r="H340" s="70"/>
      <c r="I340" s="70"/>
      <c r="J340" s="70"/>
    </row>
    <row r="341" s="110" customFormat="1" hidden="1" spans="1:10">
      <c r="A341" s="70"/>
      <c r="B341" s="70"/>
      <c r="C341" s="70"/>
      <c r="D341" s="70"/>
      <c r="E341" s="70"/>
      <c r="F341" s="70"/>
      <c r="G341" s="70"/>
      <c r="H341" s="70"/>
      <c r="I341" s="70"/>
      <c r="J341" s="70"/>
    </row>
    <row r="342" s="110" customFormat="1" hidden="1" spans="1:10">
      <c r="A342" s="70"/>
      <c r="B342" s="70"/>
      <c r="C342" s="70"/>
      <c r="D342" s="70"/>
      <c r="E342" s="70"/>
      <c r="F342" s="70"/>
      <c r="G342" s="70"/>
      <c r="H342" s="70"/>
      <c r="I342" s="70"/>
      <c r="J342" s="70"/>
    </row>
    <row r="343" s="110" customFormat="1" hidden="1" spans="1:10">
      <c r="A343" s="70"/>
      <c r="B343" s="70"/>
      <c r="C343" s="70"/>
      <c r="D343" s="70"/>
      <c r="E343" s="70"/>
      <c r="F343" s="70"/>
      <c r="G343" s="70"/>
      <c r="H343" s="70"/>
      <c r="I343" s="70"/>
      <c r="J343" s="70"/>
    </row>
    <row r="344" s="110" customFormat="1" hidden="1" spans="1:10">
      <c r="A344" s="70"/>
      <c r="B344" s="70"/>
      <c r="C344" s="70"/>
      <c r="D344" s="70"/>
      <c r="E344" s="70"/>
      <c r="F344" s="70"/>
      <c r="G344" s="70"/>
      <c r="H344" s="70"/>
      <c r="I344" s="70"/>
      <c r="J344" s="70"/>
    </row>
    <row r="345" s="110" customFormat="1" hidden="1" spans="1:10">
      <c r="A345" s="70"/>
      <c r="B345" s="70"/>
      <c r="C345" s="70"/>
      <c r="D345" s="70"/>
      <c r="E345" s="70"/>
      <c r="F345" s="70"/>
      <c r="G345" s="70"/>
      <c r="H345" s="70"/>
      <c r="I345" s="70"/>
      <c r="J345" s="70"/>
    </row>
    <row r="346" s="110" customFormat="1" hidden="1" spans="1:10">
      <c r="A346" s="70"/>
      <c r="B346" s="70"/>
      <c r="C346" s="70"/>
      <c r="D346" s="70"/>
      <c r="E346" s="70"/>
      <c r="F346" s="70"/>
      <c r="G346" s="70"/>
      <c r="H346" s="70"/>
      <c r="I346" s="70"/>
      <c r="J346" s="70"/>
    </row>
    <row r="347" s="110" customFormat="1" hidden="1" spans="1:10">
      <c r="A347" s="70"/>
      <c r="B347" s="70"/>
      <c r="C347" s="70"/>
      <c r="D347" s="70"/>
      <c r="E347" s="70"/>
      <c r="F347" s="70"/>
      <c r="G347" s="70"/>
      <c r="H347" s="70"/>
      <c r="I347" s="70"/>
      <c r="J347" s="70"/>
    </row>
    <row r="348" s="110" customFormat="1" hidden="1" spans="1:10">
      <c r="A348" s="70"/>
      <c r="B348" s="70"/>
      <c r="C348" s="70"/>
      <c r="D348" s="70"/>
      <c r="E348" s="70"/>
      <c r="F348" s="70"/>
      <c r="G348" s="70"/>
      <c r="H348" s="70"/>
      <c r="I348" s="70"/>
      <c r="J348" s="70"/>
    </row>
    <row r="349" s="110" customFormat="1" hidden="1" spans="1:10">
      <c r="A349" s="70"/>
      <c r="B349" s="70"/>
      <c r="C349" s="70"/>
      <c r="D349" s="70"/>
      <c r="E349" s="70"/>
      <c r="F349" s="70"/>
      <c r="G349" s="70"/>
      <c r="H349" s="70"/>
      <c r="I349" s="70"/>
      <c r="J349" s="70"/>
    </row>
    <row r="350" s="110" customFormat="1" hidden="1" spans="1:10">
      <c r="A350" s="70"/>
      <c r="B350" s="70"/>
      <c r="C350" s="70"/>
      <c r="D350" s="70"/>
      <c r="E350" s="70"/>
      <c r="F350" s="70"/>
      <c r="G350" s="70"/>
      <c r="H350" s="70"/>
      <c r="I350" s="70"/>
      <c r="J350" s="70"/>
    </row>
    <row r="351" s="110" customFormat="1" hidden="1" spans="1:10">
      <c r="A351" s="70"/>
      <c r="B351" s="70"/>
      <c r="C351" s="70"/>
      <c r="D351" s="70"/>
      <c r="E351" s="70"/>
      <c r="F351" s="70"/>
      <c r="G351" s="70"/>
      <c r="H351" s="70"/>
      <c r="I351" s="70"/>
      <c r="J351" s="70"/>
    </row>
    <row r="352" s="110" customFormat="1" hidden="1" spans="1:10">
      <c r="A352" s="70"/>
      <c r="B352" s="70"/>
      <c r="C352" s="70"/>
      <c r="D352" s="70"/>
      <c r="E352" s="70"/>
      <c r="F352" s="70"/>
      <c r="G352" s="70"/>
      <c r="H352" s="70"/>
      <c r="I352" s="70"/>
      <c r="J352" s="70"/>
    </row>
    <row r="353" s="110" customFormat="1" hidden="1" spans="1:10">
      <c r="A353" s="70"/>
      <c r="B353" s="70"/>
      <c r="C353" s="70"/>
      <c r="D353" s="70"/>
      <c r="E353" s="70"/>
      <c r="F353" s="70"/>
      <c r="G353" s="70"/>
      <c r="H353" s="70"/>
      <c r="I353" s="70"/>
      <c r="J353" s="70"/>
    </row>
    <row r="354" s="110" customFormat="1" hidden="1" spans="1:10">
      <c r="A354" s="70"/>
      <c r="B354" s="70"/>
      <c r="C354" s="70"/>
      <c r="D354" s="70"/>
      <c r="E354" s="70"/>
      <c r="F354" s="70"/>
      <c r="G354" s="70"/>
      <c r="H354" s="70"/>
      <c r="I354" s="70"/>
      <c r="J354" s="70"/>
    </row>
    <row r="355" s="110" customFormat="1" hidden="1" spans="1:10">
      <c r="A355" s="70"/>
      <c r="B355" s="70"/>
      <c r="C355" s="70"/>
      <c r="D355" s="70"/>
      <c r="E355" s="70"/>
      <c r="F355" s="70"/>
      <c r="G355" s="70"/>
      <c r="H355" s="70"/>
      <c r="I355" s="70"/>
      <c r="J355" s="70"/>
    </row>
    <row r="356" s="110" customFormat="1" hidden="1" spans="1:10">
      <c r="A356" s="70"/>
      <c r="B356" s="70"/>
      <c r="C356" s="70"/>
      <c r="D356" s="70"/>
      <c r="E356" s="70"/>
      <c r="F356" s="70"/>
      <c r="G356" s="70"/>
      <c r="H356" s="70"/>
      <c r="I356" s="70"/>
      <c r="J356" s="70"/>
    </row>
    <row r="357" s="110" customFormat="1" hidden="1" spans="1:10">
      <c r="A357" s="70"/>
      <c r="B357" s="70"/>
      <c r="C357" s="70"/>
      <c r="D357" s="70"/>
      <c r="E357" s="70"/>
      <c r="F357" s="70"/>
      <c r="G357" s="70"/>
      <c r="H357" s="70"/>
      <c r="I357" s="70"/>
      <c r="J357" s="70"/>
    </row>
    <row r="358" s="110" customFormat="1" hidden="1" spans="1:10">
      <c r="A358" s="70"/>
      <c r="B358" s="70"/>
      <c r="C358" s="70"/>
      <c r="D358" s="70"/>
      <c r="E358" s="70"/>
      <c r="F358" s="70"/>
      <c r="G358" s="70"/>
      <c r="H358" s="70"/>
      <c r="I358" s="70"/>
      <c r="J358" s="70"/>
    </row>
    <row r="359" s="110" customFormat="1" hidden="1" spans="1:10">
      <c r="A359" s="70"/>
      <c r="B359" s="70"/>
      <c r="C359" s="70"/>
      <c r="D359" s="70"/>
      <c r="E359" s="70"/>
      <c r="F359" s="70"/>
      <c r="G359" s="70"/>
      <c r="H359" s="70"/>
      <c r="I359" s="70"/>
      <c r="J359" s="70"/>
    </row>
    <row r="360" s="110" customFormat="1" hidden="1" spans="1:10">
      <c r="A360" s="70"/>
      <c r="B360" s="70"/>
      <c r="C360" s="70"/>
      <c r="D360" s="70"/>
      <c r="E360" s="70"/>
      <c r="F360" s="70"/>
      <c r="G360" s="70"/>
      <c r="H360" s="70"/>
      <c r="I360" s="70"/>
      <c r="J360" s="70"/>
    </row>
    <row r="361" s="110" customFormat="1" hidden="1" spans="1:10">
      <c r="A361" s="70"/>
      <c r="B361" s="70"/>
      <c r="C361" s="70"/>
      <c r="D361" s="70"/>
      <c r="E361" s="70"/>
      <c r="F361" s="70"/>
      <c r="G361" s="70"/>
      <c r="H361" s="70"/>
      <c r="I361" s="70"/>
      <c r="J361" s="70"/>
    </row>
    <row r="362" s="110" customFormat="1" hidden="1" spans="1:10">
      <c r="A362" s="70"/>
      <c r="B362" s="70"/>
      <c r="C362" s="70"/>
      <c r="D362" s="70"/>
      <c r="E362" s="70"/>
      <c r="F362" s="70"/>
      <c r="G362" s="70"/>
      <c r="H362" s="70"/>
      <c r="I362" s="70"/>
      <c r="J362" s="70"/>
    </row>
  </sheetData>
  <mergeCells count="15">
    <mergeCell ref="E1:F1"/>
    <mergeCell ref="G1:H1"/>
    <mergeCell ref="I1:J1"/>
    <mergeCell ref="E2:F2"/>
    <mergeCell ref="G2:H2"/>
    <mergeCell ref="I2:J2"/>
    <mergeCell ref="A3:J3"/>
    <mergeCell ref="A49:C49"/>
    <mergeCell ref="F49:G49"/>
    <mergeCell ref="A50:C50"/>
    <mergeCell ref="F50:G50"/>
    <mergeCell ref="A51:C51"/>
    <mergeCell ref="F51:G51"/>
    <mergeCell ref="F52:H52"/>
    <mergeCell ref="A53:E53"/>
  </mergeCells>
  <pageMargins left="0.133333333333333" right="0.0548611111111111" top="0.357638888888889" bottom="0.357638888888889" header="0.298611111111111" footer="0.298611111111111"/>
  <pageSetup paperSize="9" scale="85" orientation="landscape" horizontalDpi="600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000"/>
    <pageSetUpPr fitToPage="1"/>
  </sheetPr>
  <dimension ref="A1:H55"/>
  <sheetViews>
    <sheetView tabSelected="1" workbookViewId="0">
      <selection activeCell="A56" sqref="$A56:$XFD56"/>
    </sheetView>
  </sheetViews>
  <sheetFormatPr defaultColWidth="10.2857142857143" defaultRowHeight="14.25" zeroHeight="1" outlineLevelCol="7"/>
  <cols>
    <col min="1" max="1" width="22.8571428571429" style="70" customWidth="1"/>
    <col min="2" max="2" width="68.5714285714286" style="70" customWidth="1"/>
    <col min="3" max="3" width="22.8571428571429" style="70" customWidth="1"/>
    <col min="4" max="8" width="13.7142857142857" style="70" customWidth="1"/>
    <col min="9" max="30" width="13.7142857142857" style="70" hidden="1" customWidth="1"/>
    <col min="31" max="16384" width="10.2857142857143" style="70" hidden="1" customWidth="1"/>
  </cols>
  <sheetData>
    <row r="1" s="70" customFormat="1" ht="30" spans="1:8">
      <c r="A1" s="71"/>
      <c r="B1" s="72" t="s">
        <v>48</v>
      </c>
      <c r="C1" s="72" t="s">
        <v>49</v>
      </c>
      <c r="D1" s="73" t="s">
        <v>50</v>
      </c>
      <c r="E1" s="73" t="s">
        <v>51</v>
      </c>
      <c r="F1" s="74"/>
      <c r="G1" s="74"/>
      <c r="H1" s="75"/>
    </row>
    <row r="2" s="70" customFormat="1" ht="95" customHeight="1" spans="1:8">
      <c r="A2" s="76"/>
      <c r="B2" s="77" t="s">
        <v>52</v>
      </c>
      <c r="C2" s="78" t="s">
        <v>53</v>
      </c>
      <c r="D2" s="79" t="s">
        <v>54</v>
      </c>
      <c r="E2" s="79" t="s">
        <v>55</v>
      </c>
      <c r="F2" s="79"/>
      <c r="G2" s="79"/>
      <c r="H2" s="80"/>
    </row>
    <row r="3" s="70" customFormat="1" ht="15" spans="1:8">
      <c r="A3" s="81" t="s">
        <v>362</v>
      </c>
      <c r="B3" s="82"/>
      <c r="C3" s="83" t="s">
        <v>363</v>
      </c>
      <c r="D3" s="84"/>
      <c r="E3" s="83" t="s">
        <v>364</v>
      </c>
      <c r="F3" s="84"/>
      <c r="G3" s="83" t="s">
        <v>365</v>
      </c>
      <c r="H3" s="85"/>
    </row>
    <row r="4" s="70" customFormat="1" ht="15" spans="1:8">
      <c r="A4" s="86" t="s">
        <v>57</v>
      </c>
      <c r="B4" s="87" t="s">
        <v>58</v>
      </c>
      <c r="C4" s="88" t="s">
        <v>366</v>
      </c>
      <c r="D4" s="88" t="s">
        <v>367</v>
      </c>
      <c r="E4" s="88" t="s">
        <v>366</v>
      </c>
      <c r="F4" s="88" t="s">
        <v>367</v>
      </c>
      <c r="G4" s="88" t="s">
        <v>366</v>
      </c>
      <c r="H4" s="89" t="s">
        <v>367</v>
      </c>
    </row>
    <row r="5" s="70" customFormat="1" ht="24" customHeight="1" spans="1:8">
      <c r="A5" s="90" t="str">
        <f>'ORÇAMENTO SINTÉTICO'!A5</f>
        <v>1</v>
      </c>
      <c r="B5" s="91" t="str">
        <f>'ORÇAMENTO SINTÉTICO'!D5</f>
        <v>ADMINISTRAÇÃO LOCAL</v>
      </c>
      <c r="C5" s="92">
        <f>'ORÇAMENTO SINTÉTICO'!I5</f>
        <v>17736.4</v>
      </c>
      <c r="D5" s="93">
        <v>1</v>
      </c>
      <c r="E5" s="94">
        <f>+F5*C5</f>
        <v>8868.2</v>
      </c>
      <c r="F5" s="93">
        <v>0.5</v>
      </c>
      <c r="G5" s="94">
        <f>+H5*C5</f>
        <v>8868.2</v>
      </c>
      <c r="H5" s="95">
        <f>+D5-F5</f>
        <v>0.5</v>
      </c>
    </row>
    <row r="6" s="70" customFormat="1" ht="39" customHeight="1" spans="1:8">
      <c r="A6" s="90" t="str">
        <f>'ORÇAMENTO SINTÉTICO'!A6</f>
        <v>2</v>
      </c>
      <c r="B6" s="91" t="str">
        <f>'ORÇAMENTO SINTÉTICO'!D6</f>
        <v>FORNECIMENTO E INSTALAÇÃO DE PLACA DE OBRA COM CHAPA GALVANIZADA E ESTRUTURA DE MADEIRA. AF_03/2022_PS</v>
      </c>
      <c r="C6" s="92">
        <f>'ORÇAMENTO SINTÉTICO'!I6</f>
        <v>1346.6016</v>
      </c>
      <c r="D6" s="93">
        <v>1</v>
      </c>
      <c r="E6" s="94">
        <f>+F6*C6</f>
        <v>1346.6016</v>
      </c>
      <c r="F6" s="93">
        <v>1</v>
      </c>
      <c r="G6" s="94">
        <f t="shared" ref="G6:G47" si="0">+H6*C6</f>
        <v>0</v>
      </c>
      <c r="H6" s="95">
        <f t="shared" ref="H6:H47" si="1">+D6-F6</f>
        <v>0</v>
      </c>
    </row>
    <row r="7" s="70" customFormat="1" ht="39" customHeight="1" spans="1:8">
      <c r="A7" s="90" t="str">
        <f>'ORÇAMENTO SINTÉTICO'!A7</f>
        <v>3</v>
      </c>
      <c r="B7" s="91" t="str">
        <f>'ORÇAMENTO SINTÉTICO'!D7</f>
        <v>LOCACAO CONVENCIONAL DE OBRA, UTILIZANDO  PONTALETES A CADA 80,00M -  2 UTILIZAÇÕES. AF_10/2018</v>
      </c>
      <c r="C7" s="92">
        <f>'ORÇAMENTO SINTÉTICO'!I7</f>
        <v>1022.76</v>
      </c>
      <c r="D7" s="93">
        <v>1</v>
      </c>
      <c r="E7" s="94">
        <f>+F7*C7</f>
        <v>1022.76</v>
      </c>
      <c r="F7" s="93">
        <v>1</v>
      </c>
      <c r="G7" s="94">
        <f t="shared" si="0"/>
        <v>0</v>
      </c>
      <c r="H7" s="95">
        <f t="shared" si="1"/>
        <v>0</v>
      </c>
    </row>
    <row r="8" s="70" customFormat="1" ht="39" customHeight="1" spans="1:8">
      <c r="A8" s="90">
        <f>'ORÇAMENTO SINTÉTICO'!A8</f>
        <v>4</v>
      </c>
      <c r="B8" s="91" t="str">
        <f>'ORÇAMENTO SINTÉTICO'!D8</f>
        <v>LOCACAO DE BANHEIRO QUIMICO, INCLUSO 4 HIGIENIZAÇOES, MOBILIZACAO E DESMOBILIZACAO</v>
      </c>
      <c r="C8" s="92">
        <f>'ORÇAMENTO SINTÉTICO'!I8</f>
        <v>1695.835</v>
      </c>
      <c r="D8" s="93">
        <v>1</v>
      </c>
      <c r="E8" s="94">
        <f>+F8*C8</f>
        <v>1695.835</v>
      </c>
      <c r="F8" s="93">
        <v>1</v>
      </c>
      <c r="G8" s="94">
        <f t="shared" si="0"/>
        <v>0</v>
      </c>
      <c r="H8" s="95">
        <f t="shared" si="1"/>
        <v>0</v>
      </c>
    </row>
    <row r="9" s="70" customFormat="1" ht="39" customHeight="1" spans="1:8">
      <c r="A9" s="90">
        <f>'ORÇAMENTO SINTÉTICO'!A9</f>
        <v>5</v>
      </c>
      <c r="B9" s="91" t="str">
        <f>'ORÇAMENTO SINTÉTICO'!D9</f>
        <v>Tenda confeccionada em lona TD-1000 Anti-chama tipo pirânide com Estrutura metalica em tubo galv.1 1/4, 1 1/5 e pés c/ 2",( dim. 5m x5m)</v>
      </c>
      <c r="C9" s="92">
        <f>'ORÇAMENTO SINTÉTICO'!I9</f>
        <v>4586.6</v>
      </c>
      <c r="D9" s="93">
        <v>1</v>
      </c>
      <c r="E9" s="94">
        <f>+F9*C9</f>
        <v>4586.6</v>
      </c>
      <c r="F9" s="93">
        <v>1</v>
      </c>
      <c r="G9" s="94">
        <f t="shared" si="0"/>
        <v>0</v>
      </c>
      <c r="H9" s="95">
        <f t="shared" si="1"/>
        <v>0</v>
      </c>
    </row>
    <row r="10" s="70" customFormat="1" ht="52" customHeight="1" spans="1:8">
      <c r="A10" s="90">
        <f>'ORÇAMENTO SINTÉTICO'!A10</f>
        <v>6</v>
      </c>
      <c r="B10" s="91" t="str">
        <f>'ORÇAMENTO SINTÉTICO'!D10</f>
        <v>TRANSPORTE COM CAMINHÃO CARROCERIA COM GUINDAUTO (MUNCK),  MOMENTO MÁXIMO DE CARGA 11,7 TM, EM VIA URBANA EM REVESTIMENTO PRIMÁRIO (UNIDADE: TXKM). AF_07/2020</v>
      </c>
      <c r="C10" s="92">
        <f>'ORÇAMENTO SINTÉTICO'!I10</f>
        <v>4670.19</v>
      </c>
      <c r="D10" s="93">
        <v>1</v>
      </c>
      <c r="E10" s="94">
        <f t="shared" ref="E10:E47" si="2">+F10*C10</f>
        <v>4670.19</v>
      </c>
      <c r="F10" s="93">
        <v>1</v>
      </c>
      <c r="G10" s="94">
        <f t="shared" si="0"/>
        <v>0</v>
      </c>
      <c r="H10" s="95">
        <f t="shared" si="1"/>
        <v>0</v>
      </c>
    </row>
    <row r="11" s="70" customFormat="1" ht="39" customHeight="1" spans="1:8">
      <c r="A11" s="90">
        <f>'ORÇAMENTO SINTÉTICO'!A11</f>
        <v>7</v>
      </c>
      <c r="B11" s="91" t="str">
        <f>'ORÇAMENTO SINTÉTICO'!D11</f>
        <v>POSTE DE CONCRETO ARMADO DE SECAO CIRCULAR, EXTENSAO DE 14,00 M, RESISTENCIA DE 300 A 400 DAN, TIPO C-17</v>
      </c>
      <c r="C11" s="92">
        <f>'ORÇAMENTO SINTÉTICO'!I11</f>
        <v>109711.08576</v>
      </c>
      <c r="D11" s="93">
        <v>1</v>
      </c>
      <c r="E11" s="94">
        <f t="shared" si="2"/>
        <v>109711.08576</v>
      </c>
      <c r="F11" s="93">
        <v>1</v>
      </c>
      <c r="G11" s="94">
        <f t="shared" si="0"/>
        <v>0</v>
      </c>
      <c r="H11" s="95">
        <f t="shared" si="1"/>
        <v>0</v>
      </c>
    </row>
    <row r="12" s="70" customFormat="1" ht="52" customHeight="1" spans="1:8">
      <c r="A12" s="90">
        <f>'ORÇAMENTO SINTÉTICO'!A12</f>
        <v>8</v>
      </c>
      <c r="B12" s="91" t="str">
        <f>'ORÇAMENTO SINTÉTICO'!D12</f>
        <v>ASSENTAMENTO DE POSTE DE CONCRETO COM COMPRIMENTO NOMINAL DE 14 M, CARGA NOMINAL MENOR OU IGUAL A 1000 DAN, ENGASTAMENTO SIMPLES COM 2 M DE SOLO (NÃO INCLUI FORNECIMENTO). AF_11/2019</v>
      </c>
      <c r="C12" s="92">
        <f>'ORÇAMENTO SINTÉTICO'!I12</f>
        <v>10117.08</v>
      </c>
      <c r="D12" s="93">
        <v>1</v>
      </c>
      <c r="E12" s="94">
        <f t="shared" si="2"/>
        <v>10117.08</v>
      </c>
      <c r="F12" s="93">
        <v>1</v>
      </c>
      <c r="G12" s="94">
        <f t="shared" si="0"/>
        <v>0</v>
      </c>
      <c r="H12" s="95">
        <f t="shared" si="1"/>
        <v>0</v>
      </c>
    </row>
    <row r="13" s="70" customFormat="1" ht="26" customHeight="1" spans="1:8">
      <c r="A13" s="90">
        <f>'ORÇAMENTO SINTÉTICO'!A13</f>
        <v>9</v>
      </c>
      <c r="B13" s="91" t="str">
        <f>'ORÇAMENTO SINTÉTICO'!D13</f>
        <v>SUPORTE PARA 4 PÉTALAS PARA LUMINÁRIA DE ILUMINAÇÃO PÚBLICA</v>
      </c>
      <c r="C13" s="92">
        <f>'ORÇAMENTO SINTÉTICO'!I13</f>
        <v>9163.59228</v>
      </c>
      <c r="D13" s="93">
        <v>1</v>
      </c>
      <c r="E13" s="94">
        <f t="shared" si="2"/>
        <v>9163.59228</v>
      </c>
      <c r="F13" s="93">
        <v>1</v>
      </c>
      <c r="G13" s="94">
        <f t="shared" si="0"/>
        <v>0</v>
      </c>
      <c r="H13" s="95">
        <f t="shared" si="1"/>
        <v>0</v>
      </c>
    </row>
    <row r="14" s="70" customFormat="1" ht="39" customHeight="1" spans="1:8">
      <c r="A14" s="90">
        <f>'ORÇAMENTO SINTÉTICO'!A14</f>
        <v>10</v>
      </c>
      <c r="B14" s="91" t="str">
        <f>'ORÇAMENTO SINTÉTICO'!D14</f>
        <v>LUMINÁRIA DE LED PARA ILUMINAÇÃO PÚBLICA, DE 181 W ATÉ 239 W - FORNECIMENTO E INSTALAÇÃO. AF_08/2020</v>
      </c>
      <c r="C14" s="92">
        <f>'ORÇAMENTO SINTÉTICO'!I14</f>
        <v>81519.42816</v>
      </c>
      <c r="D14" s="93">
        <v>1</v>
      </c>
      <c r="E14" s="94">
        <f t="shared" si="2"/>
        <v>81519.42816</v>
      </c>
      <c r="F14" s="93">
        <v>1</v>
      </c>
      <c r="G14" s="94">
        <f t="shared" si="0"/>
        <v>0</v>
      </c>
      <c r="H14" s="95">
        <f t="shared" si="1"/>
        <v>0</v>
      </c>
    </row>
    <row r="15" s="70" customFormat="1" ht="26" customHeight="1" spans="1:8">
      <c r="A15" s="90">
        <f>'ORÇAMENTO SINTÉTICO'!A15</f>
        <v>11</v>
      </c>
      <c r="B15" s="91" t="str">
        <f>'ORÇAMENTO SINTÉTICO'!D15</f>
        <v>Cabo de cobre PP Cordplast 3 x 1,5 mm2, 450/750v - fornecimento e instalação</v>
      </c>
      <c r="C15" s="92">
        <f>'ORÇAMENTO SINTÉTICO'!I15</f>
        <v>8926.4</v>
      </c>
      <c r="D15" s="93">
        <v>1</v>
      </c>
      <c r="E15" s="94">
        <f t="shared" si="2"/>
        <v>0</v>
      </c>
      <c r="F15" s="93">
        <v>0</v>
      </c>
      <c r="G15" s="94">
        <f t="shared" si="0"/>
        <v>8926.4</v>
      </c>
      <c r="H15" s="95">
        <f t="shared" si="1"/>
        <v>1</v>
      </c>
    </row>
    <row r="16" s="70" customFormat="1" ht="26" customHeight="1" spans="1:8">
      <c r="A16" s="90">
        <f>'ORÇAMENTO SINTÉTICO'!A16</f>
        <v>12</v>
      </c>
      <c r="B16" s="91" t="str">
        <f>'ORÇAMENTO SINTÉTICO'!D16</f>
        <v>Conector elétrico 2P p/fio 2,5mm2, WAGO ou similar</v>
      </c>
      <c r="C16" s="92">
        <f>'ORÇAMENTO SINTÉTICO'!I16</f>
        <v>123.12</v>
      </c>
      <c r="D16" s="93">
        <v>1</v>
      </c>
      <c r="E16" s="94">
        <f t="shared" si="2"/>
        <v>0</v>
      </c>
      <c r="F16" s="93">
        <v>0</v>
      </c>
      <c r="G16" s="94">
        <f t="shared" si="0"/>
        <v>123.12</v>
      </c>
      <c r="H16" s="95">
        <f t="shared" si="1"/>
        <v>1</v>
      </c>
    </row>
    <row r="17" s="70" customFormat="1" ht="65" customHeight="1" spans="1:8">
      <c r="A17" s="90">
        <f>'ORÇAMENTO SINTÉTICO'!A17</f>
        <v>13</v>
      </c>
      <c r="B17" s="91" t="str">
        <f>'ORÇAMENTO SINTÉTICO'!D17</f>
        <v>ESCAVAÇÃO MECANIZADA DE VALA COM PROF. ATÉ 1,5 M (MÉDIA MONTANTE E JUSANTE/UMA COMPOSIÇÃO POR TRECHO), ESCAVADEIRA (0,8 M3),LARG. MENOR QUE 1,5 M, EM SOLO DE MOLE, EM LOCAIS COM ALTO NÍVEL DE INTERFERÊNCIA. AF_02/2021</v>
      </c>
      <c r="C17" s="92">
        <f>'ORÇAMENTO SINTÉTICO'!I17</f>
        <v>6532</v>
      </c>
      <c r="D17" s="93">
        <v>1</v>
      </c>
      <c r="E17" s="94">
        <f t="shared" si="2"/>
        <v>3266</v>
      </c>
      <c r="F17" s="93">
        <v>0.5</v>
      </c>
      <c r="G17" s="94">
        <f t="shared" si="0"/>
        <v>3266</v>
      </c>
      <c r="H17" s="95">
        <f t="shared" si="1"/>
        <v>0.5</v>
      </c>
    </row>
    <row r="18" s="70" customFormat="1" ht="39" customHeight="1" spans="1:8">
      <c r="A18" s="90">
        <f>'ORÇAMENTO SINTÉTICO'!A18</f>
        <v>14</v>
      </c>
      <c r="B18" s="91" t="str">
        <f>'ORÇAMENTO SINTÉTICO'!D18</f>
        <v>ELETRODUTO FLEXÍVEL CORRUGADO, PEAD, DN 63 (2"), PARA REDE ENTERRADA DE DISTRIBUIÇÃO DE ENERGIA ELÉTRICA - FORNECIMENTO E INSTALAÇÃO. AF_12/2021</v>
      </c>
      <c r="C18" s="92">
        <f>'ORÇAMENTO SINTÉTICO'!I18</f>
        <v>25838.6111</v>
      </c>
      <c r="D18" s="93">
        <v>1</v>
      </c>
      <c r="E18" s="94">
        <f t="shared" si="2"/>
        <v>12919.30555</v>
      </c>
      <c r="F18" s="93">
        <v>0.5</v>
      </c>
      <c r="G18" s="94">
        <f t="shared" si="0"/>
        <v>12919.30555</v>
      </c>
      <c r="H18" s="95">
        <f t="shared" si="1"/>
        <v>0.5</v>
      </c>
    </row>
    <row r="19" s="70" customFormat="1" ht="26" customHeight="1" spans="1:8">
      <c r="A19" s="90">
        <f>'ORÇAMENTO SINTÉTICO'!A19</f>
        <v>15</v>
      </c>
      <c r="B19" s="91" t="str">
        <f>'ORÇAMENTO SINTÉTICO'!D19</f>
        <v>CAIXA DE PASSAGEM E TAMPA PRÉ-MOLDADAS EM CONCRETO, SEM FUNDO, 30X30CM</v>
      </c>
      <c r="C19" s="92">
        <f>'ORÇAMENTO SINTÉTICO'!I19</f>
        <v>7209.729648</v>
      </c>
      <c r="D19" s="93">
        <v>1</v>
      </c>
      <c r="E19" s="94">
        <f t="shared" si="2"/>
        <v>3604.864824</v>
      </c>
      <c r="F19" s="93">
        <v>0.5</v>
      </c>
      <c r="G19" s="94">
        <f t="shared" si="0"/>
        <v>3604.864824</v>
      </c>
      <c r="H19" s="95">
        <f t="shared" si="1"/>
        <v>0.5</v>
      </c>
    </row>
    <row r="20" s="70" customFormat="1" ht="26" customHeight="1" spans="1:8">
      <c r="A20" s="90">
        <f>'ORÇAMENTO SINTÉTICO'!A20</f>
        <v>16</v>
      </c>
      <c r="B20" s="91" t="str">
        <f>'ORÇAMENTO SINTÉTICO'!D20</f>
        <v>FORNECIMENTO E INSTALAÇÃO DE FITA SUBTERRÂNEA PARA SINALIZAÇÃO DE REDES OU TUBULAÇÕES</v>
      </c>
      <c r="C20" s="92">
        <f>'ORÇAMENTO SINTÉTICO'!I20</f>
        <v>11362</v>
      </c>
      <c r="D20" s="93">
        <v>1</v>
      </c>
      <c r="E20" s="94">
        <f t="shared" si="2"/>
        <v>5681</v>
      </c>
      <c r="F20" s="93">
        <v>0.5</v>
      </c>
      <c r="G20" s="94">
        <f t="shared" si="0"/>
        <v>5681</v>
      </c>
      <c r="H20" s="95">
        <f t="shared" si="1"/>
        <v>0.5</v>
      </c>
    </row>
    <row r="21" s="70" customFormat="1" ht="24" customHeight="1" spans="1:8">
      <c r="A21" s="90">
        <f>'ORÇAMENTO SINTÉTICO'!A21</f>
        <v>17</v>
      </c>
      <c r="B21" s="91" t="str">
        <f>'ORÇAMENTO SINTÉTICO'!D21</f>
        <v>CABO DE ALUMÍNIO C4 SINGELO PT XLPE 1KV 25MM2</v>
      </c>
      <c r="C21" s="92">
        <f>'ORÇAMENTO SINTÉTICO'!I21</f>
        <v>41363.2</v>
      </c>
      <c r="D21" s="93">
        <v>1</v>
      </c>
      <c r="E21" s="94">
        <f t="shared" si="2"/>
        <v>20681.6</v>
      </c>
      <c r="F21" s="93">
        <v>0.5</v>
      </c>
      <c r="G21" s="94">
        <f t="shared" si="0"/>
        <v>20681.6</v>
      </c>
      <c r="H21" s="95">
        <f t="shared" si="1"/>
        <v>0.5</v>
      </c>
    </row>
    <row r="22" s="70" customFormat="1" ht="26" customHeight="1" spans="1:8">
      <c r="A22" s="90">
        <f>'ORÇAMENTO SINTÉTICO'!A22</f>
        <v>18</v>
      </c>
      <c r="B22" s="91" t="str">
        <f>'ORÇAMENTO SINTÉTICO'!D22</f>
        <v>PASSAGEM DE CABO 25,00MM2 - ISOLAMENTO PARA 1,0KV - CLASSE 4 - FLEXÍVEL</v>
      </c>
      <c r="C22" s="92">
        <f>'ORÇAMENTO SINTÉTICO'!I22</f>
        <v>11775.8</v>
      </c>
      <c r="D22" s="93">
        <v>1</v>
      </c>
      <c r="E22" s="94">
        <f t="shared" si="2"/>
        <v>5887.9</v>
      </c>
      <c r="F22" s="93">
        <v>0.5</v>
      </c>
      <c r="G22" s="94">
        <f t="shared" si="0"/>
        <v>5887.9</v>
      </c>
      <c r="H22" s="95">
        <f t="shared" si="1"/>
        <v>0.5</v>
      </c>
    </row>
    <row r="23" s="70" customFormat="1" ht="65" customHeight="1" spans="1:8">
      <c r="A23" s="90">
        <f>'ORÇAMENTO SINTÉTICO'!A23</f>
        <v>19</v>
      </c>
      <c r="B23" s="91" t="str">
        <f>'ORÇAMENTO SINTÉTICO'!D23</f>
        <v>REATERRO MECANIZADO DE VALA COM RETROESCAVADEIRA (CAPACIDADE   DA   CAÇAMBA   DA RETRO: 0,26 M³/POTÊNCIA: 88 HP), LARGURA ATÉ 0,8 M, PROFUNDIDADE ATÉ 1,5 M, COM SOLO (SEM SUBSTITUIÇÃO) DE 1ª CATEGORIA, COM PLACA VIBRATÓRIA. AF_08/2023</v>
      </c>
      <c r="C23" s="92">
        <f>'ORÇAMENTO SINTÉTICO'!I23</f>
        <v>8542.3175152</v>
      </c>
      <c r="D23" s="93">
        <v>1</v>
      </c>
      <c r="E23" s="94">
        <f t="shared" si="2"/>
        <v>0</v>
      </c>
      <c r="F23" s="93">
        <v>0</v>
      </c>
      <c r="G23" s="94">
        <f t="shared" si="0"/>
        <v>8542.3175152</v>
      </c>
      <c r="H23" s="95">
        <f t="shared" si="1"/>
        <v>1</v>
      </c>
    </row>
    <row r="24" s="70" customFormat="1" ht="24" customHeight="1" spans="1:8">
      <c r="A24" s="90">
        <f>'ORÇAMENTO SINTÉTICO'!A24</f>
        <v>20</v>
      </c>
      <c r="B24" s="91" t="str">
        <f>'ORÇAMENTO SINTÉTICO'!D24</f>
        <v>Conector perfuração 25-95/2 95 mm</v>
      </c>
      <c r="C24" s="92">
        <f>'ORÇAMENTO SINTÉTICO'!I24</f>
        <v>1253.7</v>
      </c>
      <c r="D24" s="93">
        <v>1</v>
      </c>
      <c r="E24" s="94">
        <f t="shared" si="2"/>
        <v>0</v>
      </c>
      <c r="F24" s="93">
        <v>0</v>
      </c>
      <c r="G24" s="94">
        <f t="shared" si="0"/>
        <v>1253.7</v>
      </c>
      <c r="H24" s="95">
        <f t="shared" si="1"/>
        <v>1</v>
      </c>
    </row>
    <row r="25" s="70" customFormat="1" ht="26" customHeight="1" spans="1:8">
      <c r="A25" s="90">
        <f>'ORÇAMENTO SINTÉTICO'!A25</f>
        <v>21</v>
      </c>
      <c r="B25" s="91" t="str">
        <f>'ORÇAMENTO SINTÉTICO'!D25</f>
        <v>HASTE DE ATERRAMENTO, DIÂMETRO 3/4", COM 3 METROS - FORNECIMENTO E INSTALAÇÃO. AF_08/2023</v>
      </c>
      <c r="C25" s="92">
        <f>'ORÇAMENTO SINTÉTICO'!I25</f>
        <v>5969.87028</v>
      </c>
      <c r="D25" s="93">
        <v>1</v>
      </c>
      <c r="E25" s="94">
        <f t="shared" si="2"/>
        <v>0</v>
      </c>
      <c r="F25" s="93">
        <v>0</v>
      </c>
      <c r="G25" s="94">
        <f t="shared" si="0"/>
        <v>5969.87028</v>
      </c>
      <c r="H25" s="95">
        <f t="shared" si="1"/>
        <v>1</v>
      </c>
    </row>
    <row r="26" s="70" customFormat="1" ht="26" customHeight="1" spans="1:8">
      <c r="A26" s="90">
        <f>'ORÇAMENTO SINTÉTICO'!A26</f>
        <v>22</v>
      </c>
      <c r="B26" s="91" t="str">
        <f>'ORÇAMENTO SINTÉTICO'!D26</f>
        <v>GRAMPO METALICO TIPO U PARA HASTE DE ATERRAMENTO DE ATE 3/4</v>
      </c>
      <c r="C26" s="92">
        <f>'ORÇAMENTO SINTÉTICO'!I26</f>
        <v>1754.15724</v>
      </c>
      <c r="D26" s="93">
        <v>1</v>
      </c>
      <c r="E26" s="94">
        <f t="shared" si="2"/>
        <v>0</v>
      </c>
      <c r="F26" s="93">
        <v>0</v>
      </c>
      <c r="G26" s="94">
        <f t="shared" si="0"/>
        <v>1754.15724</v>
      </c>
      <c r="H26" s="95">
        <f t="shared" si="1"/>
        <v>1</v>
      </c>
    </row>
    <row r="27" s="70" customFormat="1" ht="26" customHeight="1" spans="1:8">
      <c r="A27" s="90">
        <f>'ORÇAMENTO SINTÉTICO'!A27</f>
        <v>23</v>
      </c>
      <c r="B27" s="91" t="str">
        <f>'ORÇAMENTO SINTÉTICO'!D27</f>
        <v>ARMAÇÃO SECUNDÁRIA, COM 1 ESTRIBO E 1 ISOLADOR - FORNECIMENTO E INSTALAÇÃO. AF_07/2020</v>
      </c>
      <c r="C27" s="92">
        <f>'ORÇAMENTO SINTÉTICO'!I27</f>
        <v>567.20193728</v>
      </c>
      <c r="D27" s="93">
        <v>1</v>
      </c>
      <c r="E27" s="94">
        <f t="shared" si="2"/>
        <v>0</v>
      </c>
      <c r="F27" s="93">
        <v>0</v>
      </c>
      <c r="G27" s="94">
        <f t="shared" si="0"/>
        <v>567.20193728</v>
      </c>
      <c r="H27" s="95">
        <f t="shared" si="1"/>
        <v>1</v>
      </c>
    </row>
    <row r="28" s="70" customFormat="1" ht="39" customHeight="1" spans="1:8">
      <c r="A28" s="90">
        <f>'ORÇAMENTO SINTÉTICO'!A28</f>
        <v>24</v>
      </c>
      <c r="B28" s="91" t="str">
        <f>'ORÇAMENTO SINTÉTICO'!D28</f>
        <v>CINTA CIRCULAR EM ACO GALVANIZADO DE 150 MM DE DIAMETRO PARA FIXACAO DE CAIXA MEDICAO, INCLUI PARAFUSOS E PORCAS</v>
      </c>
      <c r="C28" s="92">
        <f>'ORÇAMENTO SINTÉTICO'!I28</f>
        <v>879.08224</v>
      </c>
      <c r="D28" s="93">
        <v>1</v>
      </c>
      <c r="E28" s="94">
        <f t="shared" si="2"/>
        <v>0</v>
      </c>
      <c r="F28" s="93">
        <v>0</v>
      </c>
      <c r="G28" s="94">
        <f t="shared" si="0"/>
        <v>879.08224</v>
      </c>
      <c r="H28" s="95">
        <f t="shared" si="1"/>
        <v>1</v>
      </c>
    </row>
    <row r="29" s="70" customFormat="1" ht="39" customHeight="1" spans="1:8">
      <c r="A29" s="90">
        <f>'ORÇAMENTO SINTÉTICO'!A29</f>
        <v>25</v>
      </c>
      <c r="B29" s="91" t="str">
        <f>'ORÇAMENTO SINTÉTICO'!D29</f>
        <v>PARAFUSO M16 EM ACO GALVANIZADO, COMPRIMENTO = 200 MM, DIAMETRO = 16 MM, ROSCA MAQUINA, CABECA QUADRADA</v>
      </c>
      <c r="C29" s="92">
        <f>'ORÇAMENTO SINTÉTICO'!I29</f>
        <v>75.0754</v>
      </c>
      <c r="D29" s="93">
        <v>1</v>
      </c>
      <c r="E29" s="94">
        <f t="shared" si="2"/>
        <v>0</v>
      </c>
      <c r="F29" s="93">
        <v>0</v>
      </c>
      <c r="G29" s="94">
        <f t="shared" si="0"/>
        <v>75.0754</v>
      </c>
      <c r="H29" s="95">
        <f t="shared" si="1"/>
        <v>1</v>
      </c>
    </row>
    <row r="30" s="70" customFormat="1" ht="26" customHeight="1" spans="1:8">
      <c r="A30" s="90">
        <f>'ORÇAMENTO SINTÉTICO'!A30</f>
        <v>26</v>
      </c>
      <c r="B30" s="91" t="str">
        <f>'ORÇAMENTO SINTÉTICO'!D30</f>
        <v>ALÇA PREFORMADA DE DISTRIBUIÇÃO, EM  AÇO GALVANIZADO, AWG 2 - FORNECIMENTO E INSTALAÇÃO. AF_07/2020</v>
      </c>
      <c r="C30" s="92">
        <f>'ORÇAMENTO SINTÉTICO'!I30</f>
        <v>137.40488</v>
      </c>
      <c r="D30" s="93">
        <v>1</v>
      </c>
      <c r="E30" s="94">
        <f t="shared" si="2"/>
        <v>0</v>
      </c>
      <c r="F30" s="93">
        <v>0</v>
      </c>
      <c r="G30" s="94">
        <f t="shared" si="0"/>
        <v>137.40488</v>
      </c>
      <c r="H30" s="95">
        <f t="shared" si="1"/>
        <v>1</v>
      </c>
    </row>
    <row r="31" s="70" customFormat="1" ht="26" customHeight="1" spans="1:8">
      <c r="A31" s="90">
        <f>'ORÇAMENTO SINTÉTICO'!A31</f>
        <v>27</v>
      </c>
      <c r="B31" s="91" t="str">
        <f>'ORÇAMENTO SINTÉTICO'!D31</f>
        <v>Cabo de aluminio 0,6/1kv multiplexados 3x1x35 +35mm²</v>
      </c>
      <c r="C31" s="92">
        <f>'ORÇAMENTO SINTÉTICO'!I31</f>
        <v>1748.943</v>
      </c>
      <c r="D31" s="93">
        <v>1</v>
      </c>
      <c r="E31" s="94">
        <f t="shared" si="2"/>
        <v>0</v>
      </c>
      <c r="F31" s="93">
        <v>0</v>
      </c>
      <c r="G31" s="94">
        <f t="shared" si="0"/>
        <v>1748.943</v>
      </c>
      <c r="H31" s="95">
        <f t="shared" si="1"/>
        <v>1</v>
      </c>
    </row>
    <row r="32" s="70" customFormat="1" ht="52" customHeight="1" spans="1:8">
      <c r="A32" s="90">
        <f>'ORÇAMENTO SINTÉTICO'!A32</f>
        <v>28</v>
      </c>
      <c r="B32" s="91" t="str">
        <f>'ORÇAMENTO SINTÉTICO'!D32</f>
        <v>CURVA 90 GRAUS PARA ELETRODUTO, PVC, ROSCÁVEL, DN 60 MM (2"), PARA REDE ENTERRADA DE DISTRIBUIÇÃO DE ENERGIA ELÉTRICA - FORNECIMENTO E INSTALAÇÃO. AF_12/2021</v>
      </c>
      <c r="C32" s="92">
        <f>'ORÇAMENTO SINTÉTICO'!I32</f>
        <v>142.8</v>
      </c>
      <c r="D32" s="93">
        <v>1</v>
      </c>
      <c r="E32" s="94">
        <f t="shared" si="2"/>
        <v>0</v>
      </c>
      <c r="F32" s="93">
        <v>0</v>
      </c>
      <c r="G32" s="94">
        <f t="shared" si="0"/>
        <v>142.8</v>
      </c>
      <c r="H32" s="95">
        <f t="shared" si="1"/>
        <v>1</v>
      </c>
    </row>
    <row r="33" s="70" customFormat="1" ht="39" customHeight="1" spans="1:8">
      <c r="A33" s="90">
        <f>'ORÇAMENTO SINTÉTICO'!A33</f>
        <v>29</v>
      </c>
      <c r="B33" s="91" t="str">
        <f>'ORÇAMENTO SINTÉTICO'!D33</f>
        <v>CURVA 180 GRAUS PARA ELETRODUTO, PVC, ROSCÁVEL, DN 60 MM (2"), PARA CIRCUITOS TERMINAIS, INSTALADA EM LAJE - FORNECIMENTO E INSTALAÇÃO. AF_03/2023</v>
      </c>
      <c r="C33" s="92">
        <f>'ORÇAMENTO SINTÉTICO'!I33</f>
        <v>93.56</v>
      </c>
      <c r="D33" s="93">
        <v>1</v>
      </c>
      <c r="E33" s="94">
        <f t="shared" si="2"/>
        <v>0</v>
      </c>
      <c r="F33" s="93">
        <v>0</v>
      </c>
      <c r="G33" s="94">
        <f t="shared" si="0"/>
        <v>93.56</v>
      </c>
      <c r="H33" s="95">
        <f t="shared" si="1"/>
        <v>1</v>
      </c>
    </row>
    <row r="34" s="70" customFormat="1" ht="39" customHeight="1" spans="1:8">
      <c r="A34" s="90">
        <f>'ORÇAMENTO SINTÉTICO'!A34</f>
        <v>30</v>
      </c>
      <c r="B34" s="91" t="str">
        <f>'ORÇAMENTO SINTÉTICO'!D34</f>
        <v>LUVA PARA ELETRODUTO, PVC, ROSCÁVEL, DN 60 MM (2"), PARA REDE ENTERRADA DE DISTRIBUIÇÃO DE ENERGIA ELÉTRICA - FORNECIMENTO E INSTALAÇÃO. AF_12/2021</v>
      </c>
      <c r="C34" s="92">
        <f>'ORÇAMENTO SINTÉTICO'!I34</f>
        <v>89.44</v>
      </c>
      <c r="D34" s="93">
        <v>1</v>
      </c>
      <c r="E34" s="94">
        <f t="shared" si="2"/>
        <v>0</v>
      </c>
      <c r="F34" s="93">
        <v>0</v>
      </c>
      <c r="G34" s="94">
        <f t="shared" si="0"/>
        <v>89.44</v>
      </c>
      <c r="H34" s="95">
        <f t="shared" si="1"/>
        <v>1</v>
      </c>
    </row>
    <row r="35" s="70" customFormat="1" ht="39" customHeight="1" spans="1:8">
      <c r="A35" s="90">
        <f>'ORÇAMENTO SINTÉTICO'!A35</f>
        <v>31</v>
      </c>
      <c r="B35" s="91" t="str">
        <f>'ORÇAMENTO SINTÉTICO'!D35</f>
        <v>ELETRODUTO RÍGIDO ROSCÁVEL, PVC, DN 60 MM (2"), PARA REDE ENTERRADA DE DISTRIBUIÇÃO DE ENERGIA ELÉTRICA - FORNECIMENTO E INSTALAÇÃO. AF_12/2021</v>
      </c>
      <c r="C35" s="92">
        <f>'ORÇAMENTO SINTÉTICO'!I35</f>
        <v>1096</v>
      </c>
      <c r="D35" s="93">
        <v>1</v>
      </c>
      <c r="E35" s="94">
        <f t="shared" si="2"/>
        <v>0</v>
      </c>
      <c r="F35" s="93">
        <v>0</v>
      </c>
      <c r="G35" s="94">
        <f t="shared" si="0"/>
        <v>1096</v>
      </c>
      <c r="H35" s="95">
        <f t="shared" si="1"/>
        <v>1</v>
      </c>
    </row>
    <row r="36" s="70" customFormat="1" ht="26" customHeight="1" spans="1:8">
      <c r="A36" s="90">
        <f>'ORÇAMENTO SINTÉTICO'!A36</f>
        <v>32</v>
      </c>
      <c r="B36" s="91" t="str">
        <f>'ORÇAMENTO SINTÉTICO'!D36</f>
        <v>CAIXA PARA QUADRO DE COMANDO METÁLICA DE SOBREPOR 30X30X20 CM</v>
      </c>
      <c r="C36" s="92">
        <f>'ORÇAMENTO SINTÉTICO'!I36</f>
        <v>873.19208</v>
      </c>
      <c r="D36" s="93">
        <v>1</v>
      </c>
      <c r="E36" s="94">
        <f t="shared" si="2"/>
        <v>0</v>
      </c>
      <c r="F36" s="93">
        <v>0</v>
      </c>
      <c r="G36" s="94">
        <f t="shared" si="0"/>
        <v>873.19208</v>
      </c>
      <c r="H36" s="95">
        <f t="shared" si="1"/>
        <v>1</v>
      </c>
    </row>
    <row r="37" s="70" customFormat="1" ht="39" customHeight="1" spans="1:8">
      <c r="A37" s="90">
        <f>'ORÇAMENTO SINTÉTICO'!A37</f>
        <v>33</v>
      </c>
      <c r="B37" s="91" t="str">
        <f>'ORÇAMENTO SINTÉTICO'!D37</f>
        <v>INSTALAÇÃO DE QUADRO ELÉTRICO PARA BOMBAS TRIFÁSICAS ATÉ 25 CV (NÃO INCLUI O FORNECIMENTO DO QUADRO). AF_12/2020</v>
      </c>
      <c r="C37" s="92">
        <f>'ORÇAMENTO SINTÉTICO'!I37</f>
        <v>333.44</v>
      </c>
      <c r="D37" s="93">
        <v>1</v>
      </c>
      <c r="E37" s="94">
        <f t="shared" si="2"/>
        <v>0</v>
      </c>
      <c r="F37" s="93">
        <v>0</v>
      </c>
      <c r="G37" s="94">
        <f t="shared" si="0"/>
        <v>333.44</v>
      </c>
      <c r="H37" s="95">
        <f t="shared" si="1"/>
        <v>1</v>
      </c>
    </row>
    <row r="38" s="70" customFormat="1" ht="26" customHeight="1" spans="1:8">
      <c r="A38" s="90">
        <f>'ORÇAMENTO SINTÉTICO'!A38</f>
        <v>34</v>
      </c>
      <c r="B38" s="91" t="str">
        <f>'ORÇAMENTO SINTÉTICO'!D38</f>
        <v>ARAME GALVANIZADO 16 BWG, D = 1,65MM (0,0166 KG/M)</v>
      </c>
      <c r="C38" s="92">
        <f>'ORÇAMENTO SINTÉTICO'!I38</f>
        <v>79.2999</v>
      </c>
      <c r="D38" s="93">
        <v>1</v>
      </c>
      <c r="E38" s="94">
        <f t="shared" si="2"/>
        <v>0</v>
      </c>
      <c r="F38" s="93">
        <v>0</v>
      </c>
      <c r="G38" s="94">
        <f t="shared" si="0"/>
        <v>79.2999</v>
      </c>
      <c r="H38" s="95">
        <f t="shared" si="1"/>
        <v>1</v>
      </c>
    </row>
    <row r="39" s="70" customFormat="1" ht="24" customHeight="1" spans="1:8">
      <c r="A39" s="90">
        <f>'ORÇAMENTO SINTÉTICO'!A39</f>
        <v>35</v>
      </c>
      <c r="B39" s="91" t="str">
        <f>'ORÇAMENTO SINTÉTICO'!D39</f>
        <v>TRILHO SUPORTE P/ FIXAÇÃO RÁPIDA DIN</v>
      </c>
      <c r="C39" s="92">
        <f>'ORÇAMENTO SINTÉTICO'!I39</f>
        <v>13.95</v>
      </c>
      <c r="D39" s="93">
        <v>1</v>
      </c>
      <c r="E39" s="94">
        <f t="shared" si="2"/>
        <v>0</v>
      </c>
      <c r="F39" s="93">
        <v>0</v>
      </c>
      <c r="G39" s="94">
        <f t="shared" si="0"/>
        <v>13.95</v>
      </c>
      <c r="H39" s="95">
        <f t="shared" si="1"/>
        <v>1</v>
      </c>
    </row>
    <row r="40" s="70" customFormat="1" ht="26" customHeight="1" spans="1:8">
      <c r="A40" s="90">
        <f>'ORÇAMENTO SINTÉTICO'!A40</f>
        <v>36</v>
      </c>
      <c r="B40" s="91" t="str">
        <f>'ORÇAMENTO SINTÉTICO'!D40</f>
        <v>DISJUNTOR TERMOMAGNETICO PARA TRILHO DIN (IEC), TRIPOLAR, 10 - 50 A</v>
      </c>
      <c r="C40" s="92">
        <f>'ORÇAMENTO SINTÉTICO'!I40</f>
        <v>309.9576</v>
      </c>
      <c r="D40" s="93">
        <v>1</v>
      </c>
      <c r="E40" s="94">
        <f t="shared" si="2"/>
        <v>0</v>
      </c>
      <c r="F40" s="93">
        <v>0</v>
      </c>
      <c r="G40" s="94">
        <f t="shared" si="0"/>
        <v>309.9576</v>
      </c>
      <c r="H40" s="95">
        <f t="shared" si="1"/>
        <v>1</v>
      </c>
    </row>
    <row r="41" s="70" customFormat="1" ht="26" customHeight="1" spans="1:8">
      <c r="A41" s="90">
        <f>'ORÇAMENTO SINTÉTICO'!A41</f>
        <v>37</v>
      </c>
      <c r="B41" s="91" t="str">
        <f>'ORÇAMENTO SINTÉTICO'!D41</f>
        <v>DISPOSITIVO DPS CLASSE II, 1 POLO, TENSAO MAXIMA DE 175 V, CORRENTE MAXIMA DE *20* KA (TIPO AC)</v>
      </c>
      <c r="C41" s="92">
        <f>'ORÇAMENTO SINTÉTICO'!I41</f>
        <v>990.7056</v>
      </c>
      <c r="D41" s="93">
        <v>1</v>
      </c>
      <c r="E41" s="94">
        <f t="shared" si="2"/>
        <v>0</v>
      </c>
      <c r="F41" s="93">
        <v>0</v>
      </c>
      <c r="G41" s="94">
        <f t="shared" si="0"/>
        <v>990.7056</v>
      </c>
      <c r="H41" s="95">
        <f t="shared" si="1"/>
        <v>1</v>
      </c>
    </row>
    <row r="42" s="70" customFormat="1" ht="26" customHeight="1" spans="1:8">
      <c r="A42" s="90">
        <f>'ORÇAMENTO SINTÉTICO'!A42</f>
        <v>38</v>
      </c>
      <c r="B42" s="91" t="str">
        <f>'ORÇAMENTO SINTÉTICO'!D42</f>
        <v>CONTATOR TRIPOLAR, CORRENTE DE *65* A, TENSAO NOMINAL DE *500* V, CATEGORIA AC-2 E AC-3</v>
      </c>
      <c r="C42" s="92">
        <f>'ORÇAMENTO SINTÉTICO'!I42</f>
        <v>3796.83576</v>
      </c>
      <c r="D42" s="93">
        <v>1</v>
      </c>
      <c r="E42" s="94">
        <f t="shared" si="2"/>
        <v>0</v>
      </c>
      <c r="F42" s="93">
        <v>0</v>
      </c>
      <c r="G42" s="94">
        <f t="shared" si="0"/>
        <v>3796.83576</v>
      </c>
      <c r="H42" s="95">
        <f t="shared" si="1"/>
        <v>1</v>
      </c>
    </row>
    <row r="43" s="70" customFormat="1" ht="26" customHeight="1" spans="1:8">
      <c r="A43" s="90">
        <f>'ORÇAMENTO SINTÉTICO'!A43</f>
        <v>39</v>
      </c>
      <c r="B43" s="91" t="str">
        <f>'ORÇAMENTO SINTÉTICO'!D43</f>
        <v>RELE FOTOELETRICO INTERNO E EXTERNO BIVOLT 1000 W, DE CONECTOR, SEM BASE</v>
      </c>
      <c r="C43" s="92">
        <f>'ORÇAMENTO SINTÉTICO'!I43</f>
        <v>188.64</v>
      </c>
      <c r="D43" s="93">
        <v>1</v>
      </c>
      <c r="E43" s="94">
        <f t="shared" si="2"/>
        <v>0</v>
      </c>
      <c r="F43" s="93">
        <v>0</v>
      </c>
      <c r="G43" s="94">
        <f t="shared" si="0"/>
        <v>188.64</v>
      </c>
      <c r="H43" s="95">
        <f t="shared" si="1"/>
        <v>1</v>
      </c>
    </row>
    <row r="44" s="70" customFormat="1" ht="24" customHeight="1" spans="1:8">
      <c r="A44" s="90">
        <f>'ORÇAMENTO SINTÉTICO'!A44</f>
        <v>40</v>
      </c>
      <c r="B44" s="91" t="str">
        <f>'ORÇAMENTO SINTÉTICO'!D44</f>
        <v>BASE PARA RELE COM SUPORTE METALICO</v>
      </c>
      <c r="C44" s="92">
        <f>'ORÇAMENTO SINTÉTICO'!I44</f>
        <v>107.88</v>
      </c>
      <c r="D44" s="93">
        <v>1</v>
      </c>
      <c r="E44" s="94">
        <f t="shared" si="2"/>
        <v>0</v>
      </c>
      <c r="F44" s="93">
        <v>0</v>
      </c>
      <c r="G44" s="94">
        <f t="shared" si="0"/>
        <v>107.88</v>
      </c>
      <c r="H44" s="95">
        <f t="shared" si="1"/>
        <v>1</v>
      </c>
    </row>
    <row r="45" s="70" customFormat="1" ht="26" customHeight="1" spans="1:8">
      <c r="A45" s="90">
        <f>'ORÇAMENTO SINTÉTICO'!A45</f>
        <v>41</v>
      </c>
      <c r="B45" s="91" t="str">
        <f>'ORÇAMENTO SINTÉTICO'!D45</f>
        <v>FITA ISOLANTE DE BORRACHA AUTOFUSAO, USO ATE 69 KV (ALTA TENSAO)</v>
      </c>
      <c r="C45" s="92">
        <f>'ORÇAMENTO SINTÉTICO'!I45</f>
        <v>69.1611</v>
      </c>
      <c r="D45" s="93">
        <v>1</v>
      </c>
      <c r="E45" s="94">
        <f t="shared" si="2"/>
        <v>0</v>
      </c>
      <c r="F45" s="93">
        <v>0</v>
      </c>
      <c r="G45" s="94">
        <f t="shared" si="0"/>
        <v>69.1611</v>
      </c>
      <c r="H45" s="95">
        <f t="shared" si="1"/>
        <v>1</v>
      </c>
    </row>
    <row r="46" s="70" customFormat="1" ht="26" customHeight="1" spans="1:8">
      <c r="A46" s="90">
        <f>'ORÇAMENTO SINTÉTICO'!A46</f>
        <v>42</v>
      </c>
      <c r="B46" s="91" t="str">
        <f>'ORÇAMENTO SINTÉTICO'!D46</f>
        <v>FITA ISOLANTE ADESIVA ANTICHAMA, USO ATE 750 V, EM ROLO DE 19 MM X 5 M</v>
      </c>
      <c r="C46" s="92">
        <f>'ORÇAMENTO SINTÉTICO'!I46</f>
        <v>63.8503</v>
      </c>
      <c r="D46" s="93">
        <v>1</v>
      </c>
      <c r="E46" s="94">
        <f t="shared" si="2"/>
        <v>0</v>
      </c>
      <c r="F46" s="93">
        <v>0</v>
      </c>
      <c r="G46" s="94">
        <f t="shared" si="0"/>
        <v>63.8503</v>
      </c>
      <c r="H46" s="95">
        <f t="shared" si="1"/>
        <v>1</v>
      </c>
    </row>
    <row r="47" s="70" customFormat="1" ht="26" customHeight="1" spans="1:8">
      <c r="A47" s="90">
        <f>'ORÇAMENTO SINTÉTICO'!A47</f>
        <v>43</v>
      </c>
      <c r="B47" s="91" t="str">
        <f>'ORÇAMENTO SINTÉTICO'!D47</f>
        <v>CABO DE COBRE NU 35MM2 - FORNECIMENTO E INSTALACAO</v>
      </c>
      <c r="C47" s="92">
        <f>'ORÇAMENTO SINTÉTICO'!I47</f>
        <v>3234.8314544</v>
      </c>
      <c r="D47" s="93">
        <v>1</v>
      </c>
      <c r="E47" s="94">
        <f t="shared" si="2"/>
        <v>0</v>
      </c>
      <c r="F47" s="93">
        <v>0</v>
      </c>
      <c r="G47" s="94">
        <f t="shared" si="0"/>
        <v>3234.8314544</v>
      </c>
      <c r="H47" s="95">
        <f t="shared" si="1"/>
        <v>1</v>
      </c>
    </row>
    <row r="48" s="70" customFormat="1" ht="30" spans="1:8">
      <c r="A48" s="96"/>
      <c r="B48" s="97" t="s">
        <v>368</v>
      </c>
      <c r="C48" s="98">
        <f>SUM(C5:C47)</f>
        <v>387111.72983488</v>
      </c>
      <c r="D48" s="99">
        <v>1</v>
      </c>
      <c r="E48" s="98">
        <f>SUM(E5:E47)</f>
        <v>284742.043174</v>
      </c>
      <c r="F48" s="99">
        <f>+E48/C48</f>
        <v>0.735555193058745</v>
      </c>
      <c r="G48" s="98">
        <f>SUM(G5:G47)</f>
        <v>102369.68666088</v>
      </c>
      <c r="H48" s="100">
        <f>+G48/C48</f>
        <v>0.264444806941255</v>
      </c>
    </row>
    <row r="49" s="70" customFormat="1" ht="30.75" spans="1:8">
      <c r="A49" s="101"/>
      <c r="B49" s="102" t="s">
        <v>369</v>
      </c>
      <c r="C49" s="103"/>
      <c r="D49" s="104"/>
      <c r="E49" s="105">
        <f>E48</f>
        <v>284742.043174</v>
      </c>
      <c r="F49" s="106">
        <f>F48</f>
        <v>0.735555193058745</v>
      </c>
      <c r="G49" s="105">
        <f>G48+E49</f>
        <v>387111.72983488</v>
      </c>
      <c r="H49" s="107">
        <f>+H48+F49</f>
        <v>1</v>
      </c>
    </row>
    <row r="50" s="70" customFormat="1" spans="1:8">
      <c r="A50" s="77"/>
      <c r="B50" s="77"/>
      <c r="C50" s="77"/>
      <c r="D50" s="108"/>
      <c r="E50" s="109"/>
      <c r="F50" s="109"/>
      <c r="G50" s="110"/>
      <c r="H50" s="110"/>
    </row>
    <row r="51" s="70" customFormat="1" spans="1:8">
      <c r="A51" s="77"/>
      <c r="B51" s="77"/>
      <c r="C51" s="77" t="s">
        <v>61</v>
      </c>
      <c r="D51" s="108"/>
      <c r="E51" s="109"/>
      <c r="F51" s="111">
        <f>'ORÇAMENTO ANALÍTICO'!H368</f>
        <v>320761.77704</v>
      </c>
      <c r="G51" s="110"/>
      <c r="H51" s="110"/>
    </row>
    <row r="52" s="70" customFormat="1" spans="1:8">
      <c r="A52" s="112"/>
      <c r="B52" s="112"/>
      <c r="C52" s="77" t="s">
        <v>62</v>
      </c>
      <c r="D52" s="108"/>
      <c r="E52" s="109"/>
      <c r="F52" s="111">
        <f>'ORÇAMENTO ANALÍTICO'!H369</f>
        <v>66349.9527948799</v>
      </c>
      <c r="G52" s="110"/>
      <c r="H52" s="110"/>
    </row>
    <row r="53" s="70" customFormat="1" ht="16" customHeight="1" spans="1:8">
      <c r="A53" s="109"/>
      <c r="B53" s="109"/>
      <c r="C53" s="77" t="s">
        <v>63</v>
      </c>
      <c r="D53" s="108"/>
      <c r="E53" s="109"/>
      <c r="F53" s="111">
        <f>'ORÇAMENTO ANALÍTICO'!H370</f>
        <v>387111.72983488</v>
      </c>
      <c r="G53" s="110"/>
      <c r="H53" s="110"/>
    </row>
    <row r="54" s="70" customFormat="1" ht="17" customHeight="1" spans="1:8">
      <c r="A54" s="112"/>
      <c r="B54" s="112"/>
      <c r="C54" s="77"/>
      <c r="D54" s="77"/>
      <c r="E54" s="113"/>
      <c r="F54" s="111"/>
      <c r="G54" s="110"/>
      <c r="H54" s="110"/>
    </row>
    <row r="55" s="70" customFormat="1" ht="70" customHeight="1" spans="1:8">
      <c r="A55" s="112" t="str">
        <f>'ORÇAMENTO ANALÍTICO'!A372</f>
        <v>_______________________________________________________________
Junior Cesar Ferreira
Engenheiro Eletricista</v>
      </c>
      <c r="B55" s="112"/>
      <c r="C55" s="113"/>
      <c r="D55" s="113"/>
      <c r="E55" s="113"/>
      <c r="F55" s="113"/>
      <c r="G55" s="110"/>
      <c r="H55" s="110"/>
    </row>
  </sheetData>
  <mergeCells count="11">
    <mergeCell ref="A3:B3"/>
    <mergeCell ref="C3:D3"/>
    <mergeCell ref="E3:F3"/>
    <mergeCell ref="G3:H3"/>
    <mergeCell ref="A50:B50"/>
    <mergeCell ref="A51:B51"/>
    <mergeCell ref="C51:D51"/>
    <mergeCell ref="C52:D52"/>
    <mergeCell ref="C53:D53"/>
    <mergeCell ref="C54:D54"/>
    <mergeCell ref="A55:B55"/>
  </mergeCells>
  <pageMargins left="0.161111111111111" right="0.0979166666666667" top="0.2125" bottom="0.2125" header="0.5" footer="0.5"/>
  <pageSetup paperSize="9" scale="88" fitToHeight="0" orientation="landscape" horizontalDpi="600"/>
  <headerFooter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5" tint="-0.25"/>
    <pageSetUpPr fitToPage="1"/>
  </sheetPr>
  <dimension ref="A1:G55"/>
  <sheetViews>
    <sheetView topLeftCell="A31" workbookViewId="0">
      <selection activeCell="D58" sqref="D58"/>
    </sheetView>
  </sheetViews>
  <sheetFormatPr defaultColWidth="9" defaultRowHeight="15" outlineLevelCol="6"/>
  <cols>
    <col min="1" max="1" width="7.42857142857143" style="25" customWidth="1"/>
    <col min="2" max="2" width="70" style="24" customWidth="1"/>
    <col min="3" max="3" width="15" style="24" customWidth="1"/>
    <col min="4" max="4" width="15" style="26" customWidth="1"/>
    <col min="5" max="5" width="15" style="24" customWidth="1"/>
    <col min="6" max="6" width="7.14285714285714" style="26" customWidth="1"/>
    <col min="7" max="7" width="10.8571428571429" style="24" customWidth="1"/>
    <col min="8" max="16384" width="9" style="24"/>
  </cols>
  <sheetData>
    <row r="1" s="24" customFormat="1" ht="5" customHeight="1" spans="1:7">
      <c r="A1" s="27"/>
      <c r="B1" s="10"/>
      <c r="C1" s="10"/>
      <c r="D1" s="28"/>
      <c r="E1" s="10"/>
      <c r="F1" s="28"/>
      <c r="G1" s="10"/>
    </row>
    <row r="2" s="24" customFormat="1" ht="17" customHeight="1" spans="1:7">
      <c r="A2" s="29" t="s">
        <v>370</v>
      </c>
      <c r="B2" s="4"/>
      <c r="C2" s="3" t="s">
        <v>371</v>
      </c>
      <c r="D2" s="30"/>
      <c r="E2" s="3"/>
      <c r="F2" s="30"/>
      <c r="G2" s="5"/>
    </row>
    <row r="3" s="24" customFormat="1" ht="60" customHeight="1" spans="1:7">
      <c r="A3" s="31" t="str">
        <f>'ORÇAMENTO ANALÍTICO'!E2</f>
        <v> 
SINAPI - 05/2024 - MATO GROSSO SBC - 06/2024 - GNA - Goiânia - GO
SICRO3 - 01/2024 - MATO GROSSO ORSE - 04/2024 - Sergipe
SEDOP - 05/2024 - PARÁ - COM LEIS SOCIAIS SEINFRA - 028 - Ceará
SETOP - 01/2024 - MINAS GERAIS - CENTRAL IOPES - 03/2024 - Espírito Santo
SIURB - 01/2024 - SÃO PAULO SIURB INFRA - 01/2024 - São Paulo
SUDECAP - 01/2024 - MINAS GERAIS CPOS/CDHU - 06/2024 - São Paulo
FDE - 04/2024 - SÃO PAULO AGESUL - 01/2024 - Mato Grosso do Sul
AGETOP CIVIL - 02/2024 - GOIÁS AGETOP RODOVIARIA - 02/2024 - Goiás
EMBASA - 01/2024 - BAHIA CAERN - 11/2023 - Rio Grande do Norte
COMPESA - 07/2023 - PERNAMBUCO EMOP - 04/2024 - Rio de Janeiro
DERPR - 09/2023 - PARANÁ SCO - 05/2024 - Rio de Janeiro
</v>
      </c>
      <c r="B3" s="32"/>
      <c r="C3" s="33" t="s">
        <v>372</v>
      </c>
      <c r="D3" s="33"/>
      <c r="E3" s="33"/>
      <c r="F3" s="33"/>
      <c r="G3" s="9"/>
    </row>
    <row r="4" s="24" customFormat="1" ht="17" customHeight="1" spans="1:7">
      <c r="A4" s="31"/>
      <c r="B4" s="32"/>
      <c r="C4" s="10"/>
      <c r="D4" s="28"/>
      <c r="E4" s="10"/>
      <c r="F4" s="28"/>
      <c r="G4" s="9"/>
    </row>
    <row r="5" s="24" customFormat="1" ht="20" customHeight="1" spans="1:7">
      <c r="A5" s="31"/>
      <c r="B5" s="32"/>
      <c r="C5" s="34" t="s">
        <v>373</v>
      </c>
      <c r="D5" s="28"/>
      <c r="E5" s="10"/>
      <c r="F5" s="28"/>
      <c r="G5" s="9"/>
    </row>
    <row r="6" s="24" customFormat="1" spans="1:7">
      <c r="A6" s="35"/>
      <c r="B6" s="36"/>
      <c r="C6" s="15"/>
      <c r="D6" s="37"/>
      <c r="E6" s="15"/>
      <c r="F6" s="37"/>
      <c r="G6" s="16"/>
    </row>
    <row r="7" s="24" customFormat="1" ht="24" customHeight="1" spans="1:7">
      <c r="A7" s="38"/>
      <c r="B7" s="39"/>
      <c r="C7" s="40" t="s">
        <v>363</v>
      </c>
      <c r="D7" s="41"/>
      <c r="E7" s="40" t="s">
        <v>374</v>
      </c>
      <c r="F7" s="42"/>
      <c r="G7" s="42"/>
    </row>
    <row r="8" s="24" customFormat="1" ht="20" customHeight="1" spans="1:7">
      <c r="A8" s="43" t="s">
        <v>57</v>
      </c>
      <c r="B8" s="44" t="s">
        <v>58</v>
      </c>
      <c r="C8" s="45" t="s">
        <v>375</v>
      </c>
      <c r="D8" s="46" t="s">
        <v>376</v>
      </c>
      <c r="E8" s="45" t="s">
        <v>375</v>
      </c>
      <c r="F8" s="46" t="s">
        <v>376</v>
      </c>
      <c r="G8" s="45" t="s">
        <v>367</v>
      </c>
    </row>
    <row r="9" s="24" customFormat="1" spans="1:7">
      <c r="A9" s="47" t="str">
        <f>'ORÇAMENTO SINTÉTICO'!A5</f>
        <v>1</v>
      </c>
      <c r="B9" s="22" t="str">
        <f>'ORÇAMENTO SINTÉTICO'!D5</f>
        <v>ADMINISTRAÇÃO LOCAL</v>
      </c>
      <c r="C9" s="48">
        <f>'ORÇAMENTO SINTÉTICO'!I5</f>
        <v>17736.4</v>
      </c>
      <c r="D9" s="48">
        <f>'ORÇAMENTO SINTÉTICO'!F5</f>
        <v>220</v>
      </c>
      <c r="E9" s="49">
        <f>$C9/$D9*F9</f>
        <v>0</v>
      </c>
      <c r="F9" s="50">
        <v>0</v>
      </c>
      <c r="G9" s="51">
        <f>+F9/$D9</f>
        <v>0</v>
      </c>
    </row>
    <row r="10" s="24" customFormat="1" ht="30" spans="1:7">
      <c r="A10" s="47" t="str">
        <f>'ORÇAMENTO SINTÉTICO'!A6</f>
        <v>2</v>
      </c>
      <c r="B10" s="22" t="str">
        <f>'ORÇAMENTO SINTÉTICO'!D6</f>
        <v>FORNECIMENTO E INSTALAÇÃO DE PLACA DE OBRA COM CHAPA GALVANIZADA E ESTRUTURA DE MADEIRA. AF_03/2022_PS</v>
      </c>
      <c r="C10" s="48">
        <f>'ORÇAMENTO SINTÉTICO'!I6</f>
        <v>1346.6016</v>
      </c>
      <c r="D10" s="48">
        <f>'ORÇAMENTO SINTÉTICO'!F6</f>
        <v>2.88</v>
      </c>
      <c r="E10" s="49">
        <f>$C10/$D10*F10</f>
        <v>0</v>
      </c>
      <c r="F10" s="50">
        <v>0</v>
      </c>
      <c r="G10" s="51">
        <f>+F10/$D10</f>
        <v>0</v>
      </c>
    </row>
    <row r="11" s="24" customFormat="1" ht="30" spans="1:7">
      <c r="A11" s="47" t="str">
        <f>'ORÇAMENTO SINTÉTICO'!A7</f>
        <v>3</v>
      </c>
      <c r="B11" s="22" t="str">
        <f>'ORÇAMENTO SINTÉTICO'!D7</f>
        <v>LOCACAO CONVENCIONAL DE OBRA, UTILIZANDO  PONTALETES A CADA 80,00M -  2 UTILIZAÇÕES. AF_10/2018</v>
      </c>
      <c r="C11" s="48">
        <f>'ORÇAMENTO SINTÉTICO'!I7</f>
        <v>1022.76</v>
      </c>
      <c r="D11" s="48">
        <f>'ORÇAMENTO SINTÉTICO'!F7</f>
        <v>36</v>
      </c>
      <c r="E11" s="49">
        <f>$C11/$D11*F11</f>
        <v>0</v>
      </c>
      <c r="F11" s="50">
        <v>0</v>
      </c>
      <c r="G11" s="51">
        <f>+F11/$D11</f>
        <v>0</v>
      </c>
    </row>
    <row r="12" s="24" customFormat="1" ht="30" spans="1:7">
      <c r="A12" s="47">
        <f>'ORÇAMENTO SINTÉTICO'!A8</f>
        <v>4</v>
      </c>
      <c r="B12" s="22" t="str">
        <f>'ORÇAMENTO SINTÉTICO'!D8</f>
        <v>LOCACAO DE BANHEIRO QUIMICO, INCLUSO 4 HIGIENIZAÇOES, MOBILIZACAO E DESMOBILIZACAO</v>
      </c>
      <c r="C12" s="48">
        <f>'ORÇAMENTO SINTÉTICO'!I8</f>
        <v>1695.835</v>
      </c>
      <c r="D12" s="48">
        <f>'ORÇAMENTO SINTÉTICO'!F8</f>
        <v>1</v>
      </c>
      <c r="E12" s="49">
        <f>$C12/$D12*F12</f>
        <v>0</v>
      </c>
      <c r="F12" s="50">
        <v>0</v>
      </c>
      <c r="G12" s="51">
        <f>+F12/$D12</f>
        <v>0</v>
      </c>
    </row>
    <row r="13" s="24" customFormat="1" ht="30" spans="1:7">
      <c r="A13" s="47">
        <f>'ORÇAMENTO SINTÉTICO'!A9</f>
        <v>5</v>
      </c>
      <c r="B13" s="22" t="str">
        <f>'ORÇAMENTO SINTÉTICO'!D9</f>
        <v>Tenda confeccionada em lona TD-1000 Anti-chama tipo pirânide com Estrutura metalica em tubo galv.1 1/4, 1 1/5 e pés c/ 2",( dim. 5m x5m)</v>
      </c>
      <c r="C13" s="48">
        <f>'ORÇAMENTO SINTÉTICO'!I9</f>
        <v>4586.6</v>
      </c>
      <c r="D13" s="48">
        <f>'ORÇAMENTO SINTÉTICO'!F9</f>
        <v>1</v>
      </c>
      <c r="E13" s="49">
        <f>$C13/$D13*F13</f>
        <v>0</v>
      </c>
      <c r="F13" s="50">
        <v>0</v>
      </c>
      <c r="G13" s="51">
        <f>+F13/$D13</f>
        <v>0</v>
      </c>
    </row>
    <row r="14" s="24" customFormat="1" ht="45" spans="1:7">
      <c r="A14" s="47">
        <f>'ORÇAMENTO SINTÉTICO'!A10</f>
        <v>6</v>
      </c>
      <c r="B14" s="22" t="str">
        <f>'ORÇAMENTO SINTÉTICO'!D10</f>
        <v>TRANSPORTE COM CAMINHÃO CARROCERIA COM GUINDAUTO (MUNCK),  MOMENTO MÁXIMO DE CARGA 11,7 TM, EM VIA URBANA EM REVESTIMENTO PRIMÁRIO (UNIDADE: TXKM). AF_07/2020</v>
      </c>
      <c r="C14" s="48">
        <f>'ORÇAMENTO SINTÉTICO'!I10</f>
        <v>4670.19</v>
      </c>
      <c r="D14" s="48">
        <f>'ORÇAMENTO SINTÉTICO'!F10</f>
        <v>1235.5</v>
      </c>
      <c r="E14" s="49">
        <f t="shared" ref="E14:E44" si="0">$C14/$D14*F14</f>
        <v>0</v>
      </c>
      <c r="F14" s="50">
        <v>0</v>
      </c>
      <c r="G14" s="51">
        <f t="shared" ref="G14:G44" si="1">+F14/$D14</f>
        <v>0</v>
      </c>
    </row>
    <row r="15" s="24" customFormat="1" ht="30" spans="1:7">
      <c r="A15" s="47">
        <f>'ORÇAMENTO SINTÉTICO'!A11</f>
        <v>7</v>
      </c>
      <c r="B15" s="22" t="str">
        <f>'ORÇAMENTO SINTÉTICO'!D11</f>
        <v>POSTE DE CONCRETO ARMADO DE SECAO CIRCULAR, EXTENSAO DE 14,00 M, RESISTENCIA DE 300 A 400 DAN, TIPO C-17</v>
      </c>
      <c r="C15" s="48">
        <f>'ORÇAMENTO SINTÉTICO'!I11</f>
        <v>109711.08576</v>
      </c>
      <c r="D15" s="48">
        <f>'ORÇAMENTO SINTÉTICO'!F11</f>
        <v>36</v>
      </c>
      <c r="E15" s="49">
        <f t="shared" si="0"/>
        <v>0</v>
      </c>
      <c r="F15" s="50">
        <v>0</v>
      </c>
      <c r="G15" s="51">
        <f t="shared" si="1"/>
        <v>0</v>
      </c>
    </row>
    <row r="16" s="24" customFormat="1" ht="45" spans="1:7">
      <c r="A16" s="47">
        <f>'ORÇAMENTO SINTÉTICO'!A12</f>
        <v>8</v>
      </c>
      <c r="B16" s="22" t="str">
        <f>'ORÇAMENTO SINTÉTICO'!D12</f>
        <v>ASSENTAMENTO DE POSTE DE CONCRETO COM COMPRIMENTO NOMINAL DE 14 M, CARGA NOMINAL MENOR OU IGUAL A 1000 DAN, ENGASTAMENTO SIMPLES COM 2 M DE SOLO (NÃO INCLUI FORNECIMENTO). AF_11/2019</v>
      </c>
      <c r="C16" s="48">
        <f>'ORÇAMENTO SINTÉTICO'!I12</f>
        <v>10117.08</v>
      </c>
      <c r="D16" s="48">
        <f>'ORÇAMENTO SINTÉTICO'!F12</f>
        <v>36</v>
      </c>
      <c r="E16" s="49">
        <f t="shared" si="0"/>
        <v>0</v>
      </c>
      <c r="F16" s="50">
        <v>0</v>
      </c>
      <c r="G16" s="51">
        <f t="shared" si="1"/>
        <v>0</v>
      </c>
    </row>
    <row r="17" s="24" customFormat="1" spans="1:7">
      <c r="A17" s="47">
        <f>'ORÇAMENTO SINTÉTICO'!A13</f>
        <v>9</v>
      </c>
      <c r="B17" s="22" t="str">
        <f>'ORÇAMENTO SINTÉTICO'!D13</f>
        <v>SUPORTE PARA 4 PÉTALAS PARA LUMINÁRIA DE ILUMINAÇÃO PÚBLICA</v>
      </c>
      <c r="C17" s="48">
        <f>'ORÇAMENTO SINTÉTICO'!I13</f>
        <v>9163.59228</v>
      </c>
      <c r="D17" s="48">
        <f>'ORÇAMENTO SINTÉTICO'!F13</f>
        <v>36</v>
      </c>
      <c r="E17" s="49">
        <f t="shared" si="0"/>
        <v>0</v>
      </c>
      <c r="F17" s="50">
        <v>0</v>
      </c>
      <c r="G17" s="51">
        <f t="shared" si="1"/>
        <v>0</v>
      </c>
    </row>
    <row r="18" s="24" customFormat="1" ht="30" spans="1:7">
      <c r="A18" s="47">
        <f>'ORÇAMENTO SINTÉTICO'!A14</f>
        <v>10</v>
      </c>
      <c r="B18" s="22" t="str">
        <f>'ORÇAMENTO SINTÉTICO'!D14</f>
        <v>LUMINÁRIA DE LED PARA ILUMINAÇÃO PÚBLICA, DE 181 W ATÉ 239 W - FORNECIMENTO E INSTALAÇÃO. AF_08/2020</v>
      </c>
      <c r="C18" s="48">
        <f>'ORÇAMENTO SINTÉTICO'!I14</f>
        <v>81519.42816</v>
      </c>
      <c r="D18" s="48">
        <f>'ORÇAMENTO SINTÉTICO'!F14</f>
        <v>144</v>
      </c>
      <c r="E18" s="49">
        <f t="shared" si="0"/>
        <v>0</v>
      </c>
      <c r="F18" s="50">
        <v>0</v>
      </c>
      <c r="G18" s="51">
        <f t="shared" si="1"/>
        <v>0</v>
      </c>
    </row>
    <row r="19" s="24" customFormat="1" spans="1:7">
      <c r="A19" s="47">
        <f>'ORÇAMENTO SINTÉTICO'!A15</f>
        <v>11</v>
      </c>
      <c r="B19" s="22" t="str">
        <f>'ORÇAMENTO SINTÉTICO'!D15</f>
        <v>Cabo de cobre PP Cordplast 3 x 1,5 mm2, 450/750v - fornecimento e instalação</v>
      </c>
      <c r="C19" s="48">
        <f>'ORÇAMENTO SINTÉTICO'!I15</f>
        <v>8926.4</v>
      </c>
      <c r="D19" s="48">
        <f>'ORÇAMENTO SINTÉTICO'!F15</f>
        <v>797</v>
      </c>
      <c r="E19" s="49">
        <f t="shared" si="0"/>
        <v>0</v>
      </c>
      <c r="F19" s="50">
        <v>0</v>
      </c>
      <c r="G19" s="51">
        <f t="shared" si="1"/>
        <v>0</v>
      </c>
    </row>
    <row r="20" s="24" customFormat="1" spans="1:7">
      <c r="A20" s="47">
        <f>'ORÇAMENTO SINTÉTICO'!A16</f>
        <v>12</v>
      </c>
      <c r="B20" s="22" t="str">
        <f>'ORÇAMENTO SINTÉTICO'!D16</f>
        <v>Conector elétrico 2P p/fio 2,5mm2, WAGO ou similar</v>
      </c>
      <c r="C20" s="48">
        <f>'ORÇAMENTO SINTÉTICO'!I16</f>
        <v>123.12</v>
      </c>
      <c r="D20" s="48">
        <f>'ORÇAMENTO SINTÉTICO'!F16</f>
        <v>108</v>
      </c>
      <c r="E20" s="49">
        <f t="shared" si="0"/>
        <v>0</v>
      </c>
      <c r="F20" s="50">
        <v>0</v>
      </c>
      <c r="G20" s="51">
        <f t="shared" si="1"/>
        <v>0</v>
      </c>
    </row>
    <row r="21" s="24" customFormat="1" ht="60" spans="1:7">
      <c r="A21" s="47">
        <f>'ORÇAMENTO SINTÉTICO'!A17</f>
        <v>13</v>
      </c>
      <c r="B21" s="22" t="str">
        <f>'ORÇAMENTO SINTÉTICO'!D17</f>
        <v>ESCAVAÇÃO MECANIZADA DE VALA COM PROF. ATÉ 1,5 M (MÉDIA MONTANTE E JUSANTE/UMA COMPOSIÇÃO POR TRECHO), ESCAVADEIRA (0,8 M3),LARG. MENOR QUE 1,5 M, EM SOLO DE MOLE, EM LOCAIS COM ALTO NÍVEL DE INTERFERÊNCIA. AF_02/2021</v>
      </c>
      <c r="C21" s="48">
        <f>'ORÇAMENTO SINTÉTICO'!I17</f>
        <v>6532</v>
      </c>
      <c r="D21" s="48">
        <f>'ORÇAMENTO SINTÉTICO'!F17</f>
        <v>400</v>
      </c>
      <c r="E21" s="49">
        <f t="shared" si="0"/>
        <v>0</v>
      </c>
      <c r="F21" s="50">
        <v>0</v>
      </c>
      <c r="G21" s="51">
        <f t="shared" si="1"/>
        <v>0</v>
      </c>
    </row>
    <row r="22" s="24" customFormat="1" ht="45" spans="1:7">
      <c r="A22" s="47">
        <f>'ORÇAMENTO SINTÉTICO'!A18</f>
        <v>14</v>
      </c>
      <c r="B22" s="22" t="str">
        <f>'ORÇAMENTO SINTÉTICO'!D18</f>
        <v>ELETRODUTO FLEXÍVEL CORRUGADO, PEAD, DN 63 (2"), PARA REDE ENTERRADA DE DISTRIBUIÇÃO DE ENERGIA ELÉTRICA - FORNECIMENTO E INSTALAÇÃO. AF_12/2021</v>
      </c>
      <c r="C22" s="48">
        <f>'ORÇAMENTO SINTÉTICO'!I18</f>
        <v>25838.6111</v>
      </c>
      <c r="D22" s="48">
        <f>'ORÇAMENTO SINTÉTICO'!F18</f>
        <v>1900</v>
      </c>
      <c r="E22" s="49">
        <f t="shared" si="0"/>
        <v>0</v>
      </c>
      <c r="F22" s="50">
        <v>0</v>
      </c>
      <c r="G22" s="51">
        <f t="shared" si="1"/>
        <v>0</v>
      </c>
    </row>
    <row r="23" s="24" customFormat="1" ht="30" spans="1:7">
      <c r="A23" s="47">
        <f>'ORÇAMENTO SINTÉTICO'!A19</f>
        <v>15</v>
      </c>
      <c r="B23" s="22" t="str">
        <f>'ORÇAMENTO SINTÉTICO'!D19</f>
        <v>CAIXA DE PASSAGEM E TAMPA PRÉ-MOLDADAS EM CONCRETO, SEM FUNDO, 30X30CM</v>
      </c>
      <c r="C23" s="48">
        <f>'ORÇAMENTO SINTÉTICO'!I19</f>
        <v>7209.729648</v>
      </c>
      <c r="D23" s="48">
        <f>'ORÇAMENTO SINTÉTICO'!F19</f>
        <v>36</v>
      </c>
      <c r="E23" s="49">
        <f t="shared" si="0"/>
        <v>0</v>
      </c>
      <c r="F23" s="50">
        <v>0</v>
      </c>
      <c r="G23" s="51">
        <f t="shared" si="1"/>
        <v>0</v>
      </c>
    </row>
    <row r="24" s="24" customFormat="1" ht="30" spans="1:7">
      <c r="A24" s="47">
        <f>'ORÇAMENTO SINTÉTICO'!A20</f>
        <v>16</v>
      </c>
      <c r="B24" s="22" t="str">
        <f>'ORÇAMENTO SINTÉTICO'!D20</f>
        <v>FORNECIMENTO E INSTALAÇÃO DE FITA SUBTERRÂNEA PARA SINALIZAÇÃO DE REDES OU TUBULAÇÕES</v>
      </c>
      <c r="C24" s="48">
        <f>'ORÇAMENTO SINTÉTICO'!I20</f>
        <v>11362</v>
      </c>
      <c r="D24" s="48">
        <f>'ORÇAMENTO SINTÉTICO'!F20</f>
        <v>1900</v>
      </c>
      <c r="E24" s="49">
        <f t="shared" si="0"/>
        <v>0</v>
      </c>
      <c r="F24" s="50">
        <v>0</v>
      </c>
      <c r="G24" s="51">
        <f t="shared" si="1"/>
        <v>0</v>
      </c>
    </row>
    <row r="25" s="24" customFormat="1" spans="1:7">
      <c r="A25" s="47">
        <f>'ORÇAMENTO SINTÉTICO'!A21</f>
        <v>17</v>
      </c>
      <c r="B25" s="22" t="str">
        <f>'ORÇAMENTO SINTÉTICO'!D21</f>
        <v>CABO DE ALUMÍNIO C4 SINGELO PT XLPE 1KV 25MM2</v>
      </c>
      <c r="C25" s="48">
        <f>'ORÇAMENTO SINTÉTICO'!I21</f>
        <v>41363.2</v>
      </c>
      <c r="D25" s="48">
        <f>'ORÇAMENTO SINTÉTICO'!F21</f>
        <v>5620</v>
      </c>
      <c r="E25" s="49">
        <f t="shared" si="0"/>
        <v>0</v>
      </c>
      <c r="F25" s="50">
        <v>0</v>
      </c>
      <c r="G25" s="51">
        <f t="shared" si="1"/>
        <v>0</v>
      </c>
    </row>
    <row r="26" s="24" customFormat="1" ht="30" spans="1:7">
      <c r="A26" s="47">
        <f>'ORÇAMENTO SINTÉTICO'!A22</f>
        <v>18</v>
      </c>
      <c r="B26" s="22" t="str">
        <f>'ORÇAMENTO SINTÉTICO'!D22</f>
        <v>PASSAGEM DE CABO 25,00MM2 - ISOLAMENTO PARA 1,0KV - CLASSE 4 - FLEXÍVEL</v>
      </c>
      <c r="C26" s="48">
        <f>'ORÇAMENTO SINTÉTICO'!I22</f>
        <v>11775.8</v>
      </c>
      <c r="D26" s="48">
        <f>'ORÇAMENTO SINTÉTICO'!F22</f>
        <v>1940</v>
      </c>
      <c r="E26" s="49">
        <f t="shared" si="0"/>
        <v>0</v>
      </c>
      <c r="F26" s="50">
        <v>0</v>
      </c>
      <c r="G26" s="51">
        <f t="shared" si="1"/>
        <v>0</v>
      </c>
    </row>
    <row r="27" s="24" customFormat="1" ht="60" spans="1:7">
      <c r="A27" s="47">
        <f>'ORÇAMENTO SINTÉTICO'!A23</f>
        <v>19</v>
      </c>
      <c r="B27" s="22" t="str">
        <f>'ORÇAMENTO SINTÉTICO'!D23</f>
        <v>REATERRO MECANIZADO DE VALA COM RETROESCAVADEIRA (CAPACIDADE   DA   CAÇAMBA   DA RETRO: 0,26 M³/POTÊNCIA: 88 HP), LARGURA ATÉ 0,8 M, PROFUNDIDADE ATÉ 1,5 M, COM SOLO (SEM SUBSTITUIÇÃO) DE 1ª CATEGORIA, COM PLACA VIBRATÓRIA. AF_08/2023</v>
      </c>
      <c r="C27" s="48">
        <f>'ORÇAMENTO SINTÉTICO'!I23</f>
        <v>8542.3175152</v>
      </c>
      <c r="D27" s="48">
        <f>'ORÇAMENTO SINTÉTICO'!F23</f>
        <v>400</v>
      </c>
      <c r="E27" s="49">
        <f t="shared" si="0"/>
        <v>0</v>
      </c>
      <c r="F27" s="50">
        <v>0</v>
      </c>
      <c r="G27" s="51">
        <f t="shared" si="1"/>
        <v>0</v>
      </c>
    </row>
    <row r="28" s="24" customFormat="1" spans="1:7">
      <c r="A28" s="47">
        <f>'ORÇAMENTO SINTÉTICO'!A24</f>
        <v>20</v>
      </c>
      <c r="B28" s="22" t="str">
        <f>'ORÇAMENTO SINTÉTICO'!D24</f>
        <v>Conector perfuração 25-95/2 95 mm</v>
      </c>
      <c r="C28" s="48">
        <f>'ORÇAMENTO SINTÉTICO'!I24</f>
        <v>1253.7</v>
      </c>
      <c r="D28" s="48">
        <f>'ORÇAMENTO SINTÉTICO'!F24</f>
        <v>105</v>
      </c>
      <c r="E28" s="49">
        <f t="shared" si="0"/>
        <v>0</v>
      </c>
      <c r="F28" s="50">
        <v>0</v>
      </c>
      <c r="G28" s="51">
        <f t="shared" si="1"/>
        <v>0</v>
      </c>
    </row>
    <row r="29" s="24" customFormat="1" ht="30" spans="1:7">
      <c r="A29" s="47">
        <f>'ORÇAMENTO SINTÉTICO'!A25</f>
        <v>21</v>
      </c>
      <c r="B29" s="22" t="str">
        <f>'ORÇAMENTO SINTÉTICO'!D25</f>
        <v>HASTE DE ATERRAMENTO, DIÂMETRO 3/4", COM 3 METROS - FORNECIMENTO E INSTALAÇÃO. AF_08/2023</v>
      </c>
      <c r="C29" s="48">
        <f>'ORÇAMENTO SINTÉTICO'!I25</f>
        <v>5969.87028</v>
      </c>
      <c r="D29" s="48">
        <f>'ORÇAMENTO SINTÉTICO'!F25</f>
        <v>44</v>
      </c>
      <c r="E29" s="49">
        <f t="shared" si="0"/>
        <v>0</v>
      </c>
      <c r="F29" s="50">
        <v>0</v>
      </c>
      <c r="G29" s="51">
        <f t="shared" si="1"/>
        <v>0</v>
      </c>
    </row>
    <row r="30" s="24" customFormat="1" spans="1:7">
      <c r="A30" s="47">
        <f>'ORÇAMENTO SINTÉTICO'!A26</f>
        <v>22</v>
      </c>
      <c r="B30" s="22" t="str">
        <f>'ORÇAMENTO SINTÉTICO'!D26</f>
        <v>GRAMPO METALICO TIPO U PARA HASTE DE ATERRAMENTO DE ATE 3/4</v>
      </c>
      <c r="C30" s="48">
        <f>'ORÇAMENTO SINTÉTICO'!I26</f>
        <v>1754.15724</v>
      </c>
      <c r="D30" s="48">
        <f>'ORÇAMENTO SINTÉTICO'!F26</f>
        <v>44</v>
      </c>
      <c r="E30" s="49">
        <f t="shared" si="0"/>
        <v>0</v>
      </c>
      <c r="F30" s="50">
        <v>0</v>
      </c>
      <c r="G30" s="51">
        <f t="shared" si="1"/>
        <v>0</v>
      </c>
    </row>
    <row r="31" s="24" customFormat="1" ht="30" spans="1:7">
      <c r="A31" s="47">
        <f>'ORÇAMENTO SINTÉTICO'!A27</f>
        <v>23</v>
      </c>
      <c r="B31" s="22" t="str">
        <f>'ORÇAMENTO SINTÉTICO'!D27</f>
        <v>ARMAÇÃO SECUNDÁRIA, COM 1 ESTRIBO E 1 ISOLADOR - FORNECIMENTO E INSTALAÇÃO. AF_07/2020</v>
      </c>
      <c r="C31" s="48">
        <f>'ORÇAMENTO SINTÉTICO'!I27</f>
        <v>567.20193728</v>
      </c>
      <c r="D31" s="48">
        <f>'ORÇAMENTO SINTÉTICO'!F27</f>
        <v>8</v>
      </c>
      <c r="E31" s="49">
        <f t="shared" si="0"/>
        <v>0</v>
      </c>
      <c r="F31" s="50">
        <v>0</v>
      </c>
      <c r="G31" s="51">
        <f t="shared" si="1"/>
        <v>0</v>
      </c>
    </row>
    <row r="32" s="24" customFormat="1" ht="30" spans="1:7">
      <c r="A32" s="47">
        <f>'ORÇAMENTO SINTÉTICO'!A28</f>
        <v>24</v>
      </c>
      <c r="B32" s="22" t="str">
        <f>'ORÇAMENTO SINTÉTICO'!D28</f>
        <v>CINTA CIRCULAR EM ACO GALVANIZADO DE 150 MM DE DIAMETRO PARA FIXACAO DE CAIXA MEDICAO, INCLUI PARAFUSOS E PORCAS</v>
      </c>
      <c r="C32" s="48">
        <f>'ORÇAMENTO SINTÉTICO'!I28</f>
        <v>879.08224</v>
      </c>
      <c r="D32" s="48">
        <f>'ORÇAMENTO SINTÉTICO'!F28</f>
        <v>16</v>
      </c>
      <c r="E32" s="49">
        <f t="shared" si="0"/>
        <v>0</v>
      </c>
      <c r="F32" s="50">
        <v>0</v>
      </c>
      <c r="G32" s="51">
        <f t="shared" si="1"/>
        <v>0</v>
      </c>
    </row>
    <row r="33" s="24" customFormat="1" ht="30" spans="1:7">
      <c r="A33" s="47">
        <f>'ORÇAMENTO SINTÉTICO'!A29</f>
        <v>25</v>
      </c>
      <c r="B33" s="22" t="str">
        <f>'ORÇAMENTO SINTÉTICO'!D29</f>
        <v>PARAFUSO M16 EM ACO GALVANIZADO, COMPRIMENTO = 200 MM, DIAMETRO = 16 MM, ROSCA MAQUINA, CABECA QUADRADA</v>
      </c>
      <c r="C33" s="48">
        <f>'ORÇAMENTO SINTÉTICO'!I29</f>
        <v>75.0754</v>
      </c>
      <c r="D33" s="48">
        <f>'ORÇAMENTO SINTÉTICO'!F29</f>
        <v>4</v>
      </c>
      <c r="E33" s="49">
        <f t="shared" si="0"/>
        <v>0</v>
      </c>
      <c r="F33" s="50">
        <v>0</v>
      </c>
      <c r="G33" s="51">
        <f t="shared" si="1"/>
        <v>0</v>
      </c>
    </row>
    <row r="34" s="24" customFormat="1" ht="30" spans="1:7">
      <c r="A34" s="47">
        <f>'ORÇAMENTO SINTÉTICO'!A30</f>
        <v>26</v>
      </c>
      <c r="B34" s="22" t="str">
        <f>'ORÇAMENTO SINTÉTICO'!D30</f>
        <v>ALÇA PREFORMADA DE DISTRIBUIÇÃO, EM  AÇO GALVANIZADO, AWG 2 - FORNECIMENTO E INSTALAÇÃO. AF_07/2020</v>
      </c>
      <c r="C34" s="48">
        <f>'ORÇAMENTO SINTÉTICO'!I30</f>
        <v>137.40488</v>
      </c>
      <c r="D34" s="48">
        <f>'ORÇAMENTO SINTÉTICO'!F30</f>
        <v>8</v>
      </c>
      <c r="E34" s="49">
        <f t="shared" si="0"/>
        <v>0</v>
      </c>
      <c r="F34" s="50">
        <v>0</v>
      </c>
      <c r="G34" s="51">
        <f t="shared" si="1"/>
        <v>0</v>
      </c>
    </row>
    <row r="35" s="24" customFormat="1" spans="1:7">
      <c r="A35" s="47">
        <f>'ORÇAMENTO SINTÉTICO'!A31</f>
        <v>27</v>
      </c>
      <c r="B35" s="22" t="str">
        <f>'ORÇAMENTO SINTÉTICO'!D31</f>
        <v>Cabo de aluminio 0,6/1kv multiplexados 3x1x35 +35mm²</v>
      </c>
      <c r="C35" s="48">
        <f>'ORÇAMENTO SINTÉTICO'!I31</f>
        <v>1748.943</v>
      </c>
      <c r="D35" s="48">
        <f>'ORÇAMENTO SINTÉTICO'!F31</f>
        <v>90</v>
      </c>
      <c r="E35" s="49">
        <f t="shared" si="0"/>
        <v>0</v>
      </c>
      <c r="F35" s="50">
        <v>0</v>
      </c>
      <c r="G35" s="51">
        <f t="shared" si="1"/>
        <v>0</v>
      </c>
    </row>
    <row r="36" s="24" customFormat="1" ht="45" spans="1:7">
      <c r="A36" s="47">
        <f>'ORÇAMENTO SINTÉTICO'!A32</f>
        <v>28</v>
      </c>
      <c r="B36" s="22" t="str">
        <f>'ORÇAMENTO SINTÉTICO'!D32</f>
        <v>CURVA 90 GRAUS PARA ELETRODUTO, PVC, ROSCÁVEL, DN 60 MM (2"), PARA REDE ENTERRADA DE DISTRIBUIÇÃO DE ENERGIA ELÉTRICA - FORNECIMENTO E INSTALAÇÃO. AF_12/2021</v>
      </c>
      <c r="C36" s="48">
        <f>'ORÇAMENTO SINTÉTICO'!I32</f>
        <v>142.8</v>
      </c>
      <c r="D36" s="48">
        <f>'ORÇAMENTO SINTÉTICO'!F32</f>
        <v>4</v>
      </c>
      <c r="E36" s="49">
        <f t="shared" si="0"/>
        <v>0</v>
      </c>
      <c r="F36" s="50">
        <v>0</v>
      </c>
      <c r="G36" s="51">
        <f t="shared" si="1"/>
        <v>0</v>
      </c>
    </row>
    <row r="37" s="24" customFormat="1" ht="45" spans="1:7">
      <c r="A37" s="47">
        <f>'ORÇAMENTO SINTÉTICO'!A33</f>
        <v>29</v>
      </c>
      <c r="B37" s="22" t="str">
        <f>'ORÇAMENTO SINTÉTICO'!D33</f>
        <v>CURVA 180 GRAUS PARA ELETRODUTO, PVC, ROSCÁVEL, DN 60 MM (2"), PARA CIRCUITOS TERMINAIS, INSTALADA EM LAJE - FORNECIMENTO E INSTALAÇÃO. AF_03/2023</v>
      </c>
      <c r="C37" s="48">
        <f>'ORÇAMENTO SINTÉTICO'!I33</f>
        <v>93.56</v>
      </c>
      <c r="D37" s="48">
        <f>'ORÇAMENTO SINTÉTICO'!F33</f>
        <v>4</v>
      </c>
      <c r="E37" s="49">
        <f t="shared" si="0"/>
        <v>0</v>
      </c>
      <c r="F37" s="50">
        <v>0</v>
      </c>
      <c r="G37" s="51">
        <f t="shared" si="1"/>
        <v>0</v>
      </c>
    </row>
    <row r="38" s="24" customFormat="1" ht="45" spans="1:7">
      <c r="A38" s="47">
        <f>'ORÇAMENTO SINTÉTICO'!A34</f>
        <v>30</v>
      </c>
      <c r="B38" s="22" t="str">
        <f>'ORÇAMENTO SINTÉTICO'!D34</f>
        <v>LUVA PARA ELETRODUTO, PVC, ROSCÁVEL, DN 60 MM (2"), PARA REDE ENTERRADA DE DISTRIBUIÇÃO DE ENERGIA ELÉTRICA - FORNECIMENTO E INSTALAÇÃO. AF_12/2021</v>
      </c>
      <c r="C38" s="48">
        <f>'ORÇAMENTO SINTÉTICO'!I34</f>
        <v>89.44</v>
      </c>
      <c r="D38" s="48">
        <f>'ORÇAMENTO SINTÉTICO'!F34</f>
        <v>4</v>
      </c>
      <c r="E38" s="49">
        <f t="shared" si="0"/>
        <v>0</v>
      </c>
      <c r="F38" s="50">
        <v>0</v>
      </c>
      <c r="G38" s="51">
        <f t="shared" si="1"/>
        <v>0</v>
      </c>
    </row>
    <row r="39" s="24" customFormat="1" ht="45" spans="1:7">
      <c r="A39" s="47">
        <f>'ORÇAMENTO SINTÉTICO'!A35</f>
        <v>31</v>
      </c>
      <c r="B39" s="22" t="str">
        <f>'ORÇAMENTO SINTÉTICO'!D35</f>
        <v>ELETRODUTO RÍGIDO ROSCÁVEL, PVC, DN 60 MM (2"), PARA REDE ENTERRADA DE DISTRIBUIÇÃO DE ENERGIA ELÉTRICA - FORNECIMENTO E INSTALAÇÃO. AF_12/2021</v>
      </c>
      <c r="C39" s="48">
        <f>'ORÇAMENTO SINTÉTICO'!I35</f>
        <v>1096</v>
      </c>
      <c r="D39" s="48">
        <f>'ORÇAMENTO SINTÉTICO'!F35</f>
        <v>32</v>
      </c>
      <c r="E39" s="49">
        <f t="shared" si="0"/>
        <v>0</v>
      </c>
      <c r="F39" s="50">
        <v>0</v>
      </c>
      <c r="G39" s="51">
        <f t="shared" si="1"/>
        <v>0</v>
      </c>
    </row>
    <row r="40" s="24" customFormat="1" spans="1:7">
      <c r="A40" s="47">
        <f>'ORÇAMENTO SINTÉTICO'!A36</f>
        <v>32</v>
      </c>
      <c r="B40" s="22" t="str">
        <f>'ORÇAMENTO SINTÉTICO'!D36</f>
        <v>CAIXA PARA QUADRO DE COMANDO METÁLICA DE SOBREPOR 30X30X20 CM</v>
      </c>
      <c r="C40" s="48">
        <f>'ORÇAMENTO SINTÉTICO'!I36</f>
        <v>873.19208</v>
      </c>
      <c r="D40" s="48">
        <f>'ORÇAMENTO SINTÉTICO'!F36</f>
        <v>4</v>
      </c>
      <c r="E40" s="49">
        <f t="shared" si="0"/>
        <v>0</v>
      </c>
      <c r="F40" s="50">
        <v>0</v>
      </c>
      <c r="G40" s="51">
        <f t="shared" si="1"/>
        <v>0</v>
      </c>
    </row>
    <row r="41" s="24" customFormat="1" ht="30" spans="1:7">
      <c r="A41" s="47">
        <f>'ORÇAMENTO SINTÉTICO'!A37</f>
        <v>33</v>
      </c>
      <c r="B41" s="22" t="str">
        <f>'ORÇAMENTO SINTÉTICO'!D37</f>
        <v>INSTALAÇÃO DE QUADRO ELÉTRICO PARA BOMBAS TRIFÁSICAS ATÉ 25 CV (NÃO INCLUI O FORNECIMENTO DO QUADRO). AF_12/2020</v>
      </c>
      <c r="C41" s="48">
        <f>'ORÇAMENTO SINTÉTICO'!I37</f>
        <v>333.44</v>
      </c>
      <c r="D41" s="48">
        <f>'ORÇAMENTO SINTÉTICO'!F37</f>
        <v>4</v>
      </c>
      <c r="E41" s="49">
        <f t="shared" si="0"/>
        <v>0</v>
      </c>
      <c r="F41" s="50">
        <v>0</v>
      </c>
      <c r="G41" s="51">
        <f t="shared" si="1"/>
        <v>0</v>
      </c>
    </row>
    <row r="42" s="24" customFormat="1" spans="1:7">
      <c r="A42" s="47">
        <f>'ORÇAMENTO SINTÉTICO'!A38</f>
        <v>34</v>
      </c>
      <c r="B42" s="22" t="str">
        <f>'ORÇAMENTO SINTÉTICO'!D38</f>
        <v>ARAME GALVANIZADO 16 BWG, D = 1,65MM (0,0166 KG/M)</v>
      </c>
      <c r="C42" s="48">
        <f>'ORÇAMENTO SINTÉTICO'!I38</f>
        <v>79.2999</v>
      </c>
      <c r="D42" s="48">
        <f>'ORÇAMENTO SINTÉTICO'!F38</f>
        <v>2</v>
      </c>
      <c r="E42" s="49">
        <f t="shared" si="0"/>
        <v>0</v>
      </c>
      <c r="F42" s="50">
        <v>0</v>
      </c>
      <c r="G42" s="51">
        <f t="shared" si="1"/>
        <v>0</v>
      </c>
    </row>
    <row r="43" s="24" customFormat="1" spans="1:7">
      <c r="A43" s="47">
        <f>'ORÇAMENTO SINTÉTICO'!A39</f>
        <v>35</v>
      </c>
      <c r="B43" s="22" t="str">
        <f>'ORÇAMENTO SINTÉTICO'!D39</f>
        <v>TRILHO SUPORTE P/ FIXAÇÃO RÁPIDA DIN</v>
      </c>
      <c r="C43" s="48">
        <f>'ORÇAMENTO SINTÉTICO'!I39</f>
        <v>13.95</v>
      </c>
      <c r="D43" s="48">
        <f>'ORÇAMENTO SINTÉTICO'!F39</f>
        <v>1</v>
      </c>
      <c r="E43" s="49">
        <f t="shared" si="0"/>
        <v>0</v>
      </c>
      <c r="F43" s="50">
        <v>0</v>
      </c>
      <c r="G43" s="51">
        <f t="shared" si="1"/>
        <v>0</v>
      </c>
    </row>
    <row r="44" s="24" customFormat="1" ht="29" customHeight="1" spans="1:7">
      <c r="A44" s="47">
        <f>'ORÇAMENTO SINTÉTICO'!A40</f>
        <v>36</v>
      </c>
      <c r="B44" s="22" t="str">
        <f>'ORÇAMENTO SINTÉTICO'!D40</f>
        <v>DISJUNTOR TERMOMAGNETICO PARA TRILHO DIN (IEC), TRIPOLAR, 10 - 50 A</v>
      </c>
      <c r="C44" s="48">
        <f>'ORÇAMENTO SINTÉTICO'!I40</f>
        <v>309.9576</v>
      </c>
      <c r="D44" s="48">
        <f>'ORÇAMENTO SINTÉTICO'!F40</f>
        <v>4</v>
      </c>
      <c r="E44" s="49">
        <f t="shared" si="0"/>
        <v>0</v>
      </c>
      <c r="F44" s="50">
        <v>0</v>
      </c>
      <c r="G44" s="51">
        <f t="shared" si="1"/>
        <v>0</v>
      </c>
    </row>
    <row r="45" s="24" customFormat="1" ht="30" spans="1:7">
      <c r="A45" s="47">
        <f>'ORÇAMENTO SINTÉTICO'!A41</f>
        <v>37</v>
      </c>
      <c r="B45" s="22" t="str">
        <f>'ORÇAMENTO SINTÉTICO'!D41</f>
        <v>DISPOSITIVO DPS CLASSE II, 1 POLO, TENSAO MAXIMA DE 175 V, CORRENTE MAXIMA DE *20* KA (TIPO AC)</v>
      </c>
      <c r="C45" s="48">
        <f>'ORÇAMENTO SINTÉTICO'!I41</f>
        <v>990.7056</v>
      </c>
      <c r="D45" s="48">
        <f>'ORÇAMENTO SINTÉTICO'!F41</f>
        <v>12</v>
      </c>
      <c r="E45" s="49">
        <f t="shared" ref="E45:E52" si="2">$C45/$D45*F45</f>
        <v>0</v>
      </c>
      <c r="F45" s="50">
        <v>0</v>
      </c>
      <c r="G45" s="51">
        <f t="shared" ref="G45:G52" si="3">+F45/$D45</f>
        <v>0</v>
      </c>
    </row>
    <row r="46" s="24" customFormat="1" ht="30" spans="1:7">
      <c r="A46" s="47">
        <f>'ORÇAMENTO SINTÉTICO'!A42</f>
        <v>38</v>
      </c>
      <c r="B46" s="22" t="str">
        <f>'ORÇAMENTO SINTÉTICO'!D42</f>
        <v>CONTATOR TRIPOLAR, CORRENTE DE *65* A, TENSAO NOMINAL DE *500* V, CATEGORIA AC-2 E AC-3</v>
      </c>
      <c r="C46" s="48">
        <f>'ORÇAMENTO SINTÉTICO'!I42</f>
        <v>3796.83576</v>
      </c>
      <c r="D46" s="48">
        <f>'ORÇAMENTO SINTÉTICO'!F42</f>
        <v>4</v>
      </c>
      <c r="E46" s="49">
        <f t="shared" si="2"/>
        <v>0</v>
      </c>
      <c r="F46" s="50">
        <v>0</v>
      </c>
      <c r="G46" s="51">
        <f t="shared" si="3"/>
        <v>0</v>
      </c>
    </row>
    <row r="47" s="24" customFormat="1" ht="30" spans="1:7">
      <c r="A47" s="47">
        <f>'ORÇAMENTO SINTÉTICO'!A43</f>
        <v>39</v>
      </c>
      <c r="B47" s="22" t="str">
        <f>'ORÇAMENTO SINTÉTICO'!D43</f>
        <v>RELE FOTOELETRICO INTERNO E EXTERNO BIVOLT 1000 W, DE CONECTOR, SEM BASE</v>
      </c>
      <c r="C47" s="48">
        <f>'ORÇAMENTO SINTÉTICO'!I43</f>
        <v>188.64</v>
      </c>
      <c r="D47" s="48">
        <f>'ORÇAMENTO SINTÉTICO'!F43</f>
        <v>4</v>
      </c>
      <c r="E47" s="49">
        <f t="shared" si="2"/>
        <v>0</v>
      </c>
      <c r="F47" s="50">
        <v>0</v>
      </c>
      <c r="G47" s="51">
        <f t="shared" si="3"/>
        <v>0</v>
      </c>
    </row>
    <row r="48" s="24" customFormat="1" spans="1:7">
      <c r="A48" s="47">
        <f>'ORÇAMENTO SINTÉTICO'!A44</f>
        <v>40</v>
      </c>
      <c r="B48" s="22" t="str">
        <f>'ORÇAMENTO SINTÉTICO'!D44</f>
        <v>BASE PARA RELE COM SUPORTE METALICO</v>
      </c>
      <c r="C48" s="48">
        <f>'ORÇAMENTO SINTÉTICO'!I44</f>
        <v>107.88</v>
      </c>
      <c r="D48" s="48">
        <f>'ORÇAMENTO SINTÉTICO'!F44</f>
        <v>4</v>
      </c>
      <c r="E48" s="49">
        <f t="shared" si="2"/>
        <v>0</v>
      </c>
      <c r="F48" s="50">
        <v>0</v>
      </c>
      <c r="G48" s="51">
        <f t="shared" si="3"/>
        <v>0</v>
      </c>
    </row>
    <row r="49" s="24" customFormat="1" spans="1:7">
      <c r="A49" s="47">
        <f>'ORÇAMENTO SINTÉTICO'!A45</f>
        <v>41</v>
      </c>
      <c r="B49" s="22" t="str">
        <f>'ORÇAMENTO SINTÉTICO'!D45</f>
        <v>FITA ISOLANTE DE BORRACHA AUTOFUSAO, USO ATE 69 KV (ALTA TENSAO)</v>
      </c>
      <c r="C49" s="48">
        <f>'ORÇAMENTO SINTÉTICO'!I45</f>
        <v>69.1611</v>
      </c>
      <c r="D49" s="48">
        <f>'ORÇAMENTO SINTÉTICO'!F45</f>
        <v>30</v>
      </c>
      <c r="E49" s="49">
        <f t="shared" si="2"/>
        <v>0</v>
      </c>
      <c r="F49" s="50">
        <v>0</v>
      </c>
      <c r="G49" s="51">
        <f t="shared" si="3"/>
        <v>0</v>
      </c>
    </row>
    <row r="50" s="24" customFormat="1" spans="1:7">
      <c r="A50" s="47">
        <f>'ORÇAMENTO SINTÉTICO'!A46</f>
        <v>42</v>
      </c>
      <c r="B50" s="22" t="str">
        <f>'ORÇAMENTO SINTÉTICO'!D46</f>
        <v>FITA ISOLANTE ADESIVA ANTICHAMA, USO ATE 750 V, EM ROLO DE 19 MM X 5 M</v>
      </c>
      <c r="C50" s="48">
        <f>'ORÇAMENTO SINTÉTICO'!I46</f>
        <v>63.8503</v>
      </c>
      <c r="D50" s="48">
        <f>'ORÇAMENTO SINTÉTICO'!F46</f>
        <v>10</v>
      </c>
      <c r="E50" s="49">
        <f t="shared" si="2"/>
        <v>0</v>
      </c>
      <c r="F50" s="50">
        <v>0</v>
      </c>
      <c r="G50" s="51">
        <f t="shared" si="3"/>
        <v>0</v>
      </c>
    </row>
    <row r="51" s="24" customFormat="1" spans="1:7">
      <c r="A51" s="47">
        <f>'ORÇAMENTO SINTÉTICO'!A47</f>
        <v>43</v>
      </c>
      <c r="B51" s="22" t="str">
        <f>'ORÇAMENTO SINTÉTICO'!D47</f>
        <v>CABO DE COBRE NU 35MM2 - FORNECIMENTO E INSTALACAO</v>
      </c>
      <c r="C51" s="48">
        <f>'ORÇAMENTO SINTÉTICO'!I47</f>
        <v>3234.8314544</v>
      </c>
      <c r="D51" s="48">
        <f>'ORÇAMENTO SINTÉTICO'!F47</f>
        <v>56</v>
      </c>
      <c r="E51" s="49">
        <f t="shared" si="2"/>
        <v>0</v>
      </c>
      <c r="F51" s="50">
        <v>0</v>
      </c>
      <c r="G51" s="51">
        <f t="shared" si="3"/>
        <v>0</v>
      </c>
    </row>
    <row r="52" s="24" customFormat="1" ht="30" spans="1:7">
      <c r="A52" s="52"/>
      <c r="B52" s="53" t="s">
        <v>368</v>
      </c>
      <c r="C52" s="54">
        <f>SUM(C9:C51)</f>
        <v>387111.72983488</v>
      </c>
      <c r="D52" s="55">
        <v>1</v>
      </c>
      <c r="E52" s="54">
        <f>SUM(E9:E51)</f>
        <v>0</v>
      </c>
      <c r="F52" s="56">
        <f>E52/C52</f>
        <v>0</v>
      </c>
      <c r="G52" s="57"/>
    </row>
    <row r="53" s="24" customFormat="1" ht="30.75" spans="1:7">
      <c r="A53" s="58"/>
      <c r="B53" s="59" t="s">
        <v>369</v>
      </c>
      <c r="C53" s="60"/>
      <c r="D53" s="61"/>
      <c r="E53" s="62">
        <f>E52</f>
        <v>0</v>
      </c>
      <c r="F53" s="63">
        <f>F52</f>
        <v>0</v>
      </c>
      <c r="G53" s="63"/>
    </row>
    <row r="54" s="24" customFormat="1" ht="16.5" spans="1:7">
      <c r="A54" s="25"/>
      <c r="B54" s="64" t="s">
        <v>377</v>
      </c>
      <c r="C54" s="65"/>
      <c r="D54" s="66">
        <f>+C52*1</f>
        <v>387111.72983488</v>
      </c>
      <c r="E54" s="67" t="s">
        <v>378</v>
      </c>
      <c r="F54" s="68">
        <f>+E52*0.985</f>
        <v>0</v>
      </c>
      <c r="G54" s="69"/>
    </row>
    <row r="55" ht="16.5" spans="2:4">
      <c r="B55" s="64" t="s">
        <v>379</v>
      </c>
      <c r="C55" s="65"/>
      <c r="D55" s="66">
        <f>+D54-F54</f>
        <v>387111.72983488</v>
      </c>
    </row>
  </sheetData>
  <mergeCells count="7">
    <mergeCell ref="C3:F3"/>
    <mergeCell ref="C7:D7"/>
    <mergeCell ref="E7:G7"/>
    <mergeCell ref="F52:G52"/>
    <mergeCell ref="F53:G53"/>
    <mergeCell ref="F54:G54"/>
    <mergeCell ref="A3:B6"/>
  </mergeCells>
  <pageMargins left="0.161111111111111" right="0.161111111111111" top="0.2125" bottom="0.2125" header="0.5" footer="0.5"/>
  <pageSetup paperSize="9" scale="84" fitToHeight="0" orientation="landscape" horizontalDpi="600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0" tint="-0.25"/>
    <pageSetUpPr fitToPage="1"/>
  </sheetPr>
  <dimension ref="A1:F8"/>
  <sheetViews>
    <sheetView topLeftCell="A31" workbookViewId="0">
      <selection activeCell="I11" sqref="I11"/>
    </sheetView>
  </sheetViews>
  <sheetFormatPr defaultColWidth="9.14285714285714" defaultRowHeight="12.75" outlineLevelRow="7" outlineLevelCol="5"/>
  <cols>
    <col min="1" max="1" width="7.71428571428571" customWidth="1"/>
    <col min="2" max="2" width="44.5714285714286" customWidth="1"/>
    <col min="3" max="6" width="22.4285714285714" customWidth="1"/>
  </cols>
  <sheetData>
    <row r="1" ht="17.25" spans="1:6">
      <c r="A1" s="1" t="s">
        <v>370</v>
      </c>
      <c r="B1" s="2"/>
      <c r="C1" s="3"/>
      <c r="D1" s="3"/>
      <c r="E1" s="4"/>
      <c r="F1" s="5" t="s">
        <v>371</v>
      </c>
    </row>
    <row r="2" ht="31.5" spans="1:6">
      <c r="A2" s="6"/>
      <c r="B2" s="7" t="s">
        <v>380</v>
      </c>
      <c r="C2" s="7"/>
      <c r="D2" s="8" t="s">
        <v>381</v>
      </c>
      <c r="F2" s="9"/>
    </row>
    <row r="3" ht="17.25" spans="1:6">
      <c r="A3" s="6"/>
      <c r="B3" s="7" t="s">
        <v>382</v>
      </c>
      <c r="C3" s="7"/>
      <c r="D3" s="10"/>
      <c r="E3" s="11"/>
      <c r="F3" s="9"/>
    </row>
    <row r="4" ht="26.25" spans="1:6">
      <c r="A4" s="6"/>
      <c r="B4" s="7" t="s">
        <v>383</v>
      </c>
      <c r="C4" s="7"/>
      <c r="D4" s="12" t="s">
        <v>384</v>
      </c>
      <c r="F4" s="9"/>
    </row>
    <row r="5" ht="15" spans="1:6">
      <c r="A5" s="13"/>
      <c r="B5" s="14"/>
      <c r="C5" s="14"/>
      <c r="D5" s="15"/>
      <c r="E5" s="15"/>
      <c r="F5" s="16"/>
    </row>
    <row r="6" ht="15" spans="1:6">
      <c r="A6" s="17"/>
      <c r="B6" s="18"/>
      <c r="C6" s="18"/>
      <c r="D6" s="18"/>
      <c r="E6" s="18"/>
      <c r="F6" s="19"/>
    </row>
    <row r="7" ht="15" spans="1:6">
      <c r="A7" s="20" t="s">
        <v>57</v>
      </c>
      <c r="B7" s="20" t="s">
        <v>58</v>
      </c>
      <c r="C7" s="20" t="s">
        <v>385</v>
      </c>
      <c r="D7" s="20" t="s">
        <v>386</v>
      </c>
      <c r="E7" s="20" t="s">
        <v>387</v>
      </c>
      <c r="F7" s="20" t="s">
        <v>388</v>
      </c>
    </row>
    <row r="8" ht="15" spans="1:6">
      <c r="A8" s="21">
        <v>5</v>
      </c>
      <c r="B8" s="22" t="s">
        <v>389</v>
      </c>
      <c r="C8" s="23">
        <v>5.41</v>
      </c>
      <c r="D8" s="23">
        <v>6.1</v>
      </c>
      <c r="E8" s="23">
        <v>7.5</v>
      </c>
      <c r="F8" s="23">
        <f>MEDIAN(C8:E8)</f>
        <v>6.1</v>
      </c>
    </row>
  </sheetData>
  <mergeCells count="3">
    <mergeCell ref="A6:B6"/>
    <mergeCell ref="C6:D6"/>
    <mergeCell ref="E6:F6"/>
  </mergeCells>
  <pageMargins left="0.357638888888889" right="0.161111111111111" top="0.409027777777778" bottom="0.409027777777778" header="0.5" footer="0.5"/>
  <pageSetup paperSize="9" scale="81" fitToHeight="0" orientation="landscape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QUEDA DE TENSÃO</vt:lpstr>
      <vt:lpstr>RESUMO</vt:lpstr>
      <vt:lpstr>ORÇAMENTO ANALÍTICO</vt:lpstr>
      <vt:lpstr>ORÇAMENTO SINTÉTICO</vt:lpstr>
      <vt:lpstr>CRONOGRAMA</vt:lpstr>
      <vt:lpstr>MEDIÇÃO</vt:lpstr>
      <vt:lpstr>PESQUISA DE PREÇO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edna.escobar</cp:lastModifiedBy>
  <dcterms:created xsi:type="dcterms:W3CDTF">2023-08-25T16:33:00Z</dcterms:created>
  <dcterms:modified xsi:type="dcterms:W3CDTF">2024-08-06T11:21:05Z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3A5ECD7924A54D49A9635B21EC2FB4DA_13</vt:lpwstr>
  </property>
  <property fmtid="{D5CDD505-2E9C-101B-9397-08002B2CF9AE}" pid="3" name="KSOProductBuildVer">
    <vt:lpwstr>1046-12.2.0.17545</vt:lpwstr>
  </property>
</Properties>
</file>