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S:\CONTROLE DE PROCESSOS\PROCESSOS - 2025\DISPENSA 2025\23538.0233722025-16 - Cateter Intravenoso Periférico 14, 16 e 24G\"/>
    </mc:Choice>
  </mc:AlternateContent>
  <xr:revisionPtr revIDLastSave="0" documentId="13_ncr:1_{5E6FF487-01FF-4AE1-8CC3-0E72C895AE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pa" sheetId="2" r:id="rId1"/>
    <sheet name="Pesquisa de Preços" sheetId="1" r:id="rId2"/>
  </sheets>
  <definedNames>
    <definedName name="_xlnm._FilterDatabase" localSheetId="0" hidden="1">Mapa!$A$6:$M$7</definedName>
    <definedName name="_xlnm._FilterDatabase" localSheetId="1" hidden="1">'Pesquisa de Preços'!$A$3:$BA$4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2" l="1"/>
  <c r="M8" i="2"/>
  <c r="M9" i="2"/>
  <c r="A8" i="2"/>
  <c r="A9" i="2"/>
  <c r="AD4" i="1"/>
  <c r="AW4" i="1" s="1"/>
  <c r="AE4" i="1"/>
  <c r="AX4" i="1" s="1"/>
  <c r="AF4" i="1"/>
  <c r="R4" i="1" l="1"/>
  <c r="S4" i="1"/>
  <c r="T4" i="1"/>
  <c r="U4" i="1"/>
  <c r="V4" i="1"/>
  <c r="W4" i="1"/>
  <c r="X4" i="1"/>
  <c r="Y4" i="1"/>
  <c r="Z4" i="1"/>
  <c r="AA4" i="1"/>
  <c r="AB4" i="1"/>
  <c r="AC4" i="1"/>
  <c r="A7" i="2"/>
  <c r="Q4" i="1" l="1"/>
  <c r="AI4" i="1" l="1"/>
  <c r="AH4" i="1"/>
  <c r="P2" i="2" l="1"/>
  <c r="AG4" i="1" l="1"/>
  <c r="AT4" i="1" l="1"/>
  <c r="AN4" i="1"/>
  <c r="AS4" i="1"/>
  <c r="AM4" i="1"/>
  <c r="AP4" i="1"/>
  <c r="AO4" i="1"/>
  <c r="AQ4" i="1"/>
  <c r="AV4" i="1"/>
  <c r="AU4" i="1"/>
  <c r="AY4" i="1" l="1"/>
  <c r="BA4" i="1"/>
  <c r="M7" i="2"/>
  <c r="P3" i="2" l="1"/>
  <c r="AZ4" i="1"/>
</calcChain>
</file>

<file path=xl/sharedStrings.xml><?xml version="1.0" encoding="utf-8"?>
<sst xmlns="http://schemas.openxmlformats.org/spreadsheetml/2006/main" count="71" uniqueCount="51">
  <si>
    <t>ITEM </t>
  </si>
  <si>
    <t>Descrição detalhada:</t>
  </si>
  <si>
    <t>Total</t>
  </si>
  <si>
    <t>Quantidade de preços cotados</t>
  </si>
  <si>
    <t>Média</t>
  </si>
  <si>
    <t>Preço 1</t>
  </si>
  <si>
    <t>Preço 2</t>
  </si>
  <si>
    <t>Preço 3</t>
  </si>
  <si>
    <t>Preço 4</t>
  </si>
  <si>
    <t>Preço 5</t>
  </si>
  <si>
    <t>Preço 6</t>
  </si>
  <si>
    <t>Preço 7</t>
  </si>
  <si>
    <t>Preço 8</t>
  </si>
  <si>
    <t>Preço 9</t>
  </si>
  <si>
    <t>Preço 10</t>
  </si>
  <si>
    <t>Preço 11</t>
  </si>
  <si>
    <t>Preço 12</t>
  </si>
  <si>
    <t>Preço 13</t>
  </si>
  <si>
    <t>Mediana</t>
  </si>
  <si>
    <t>Desvio Padrão</t>
  </si>
  <si>
    <t>CESTA INICIAL DA PESQUISA DE PREÇOS</t>
  </si>
  <si>
    <t>CESTA DE PREÇOS DE CONTRATAÇÕES PUBLICAS - SANEADA</t>
  </si>
  <si>
    <t>Item </t>
  </si>
  <si>
    <t>Quantitativo</t>
  </si>
  <si>
    <t>Unidade de fornecimento</t>
  </si>
  <si>
    <t>TOTAL</t>
  </si>
  <si>
    <t>QTDE PREÇOS AMOSTRA SANEADA</t>
  </si>
  <si>
    <t>CV %</t>
  </si>
  <si>
    <t>CV%</t>
  </si>
  <si>
    <t>CV Limite:</t>
  </si>
  <si>
    <t>Limite inferior</t>
  </si>
  <si>
    <t>Limite superior</t>
  </si>
  <si>
    <t>CÓDIGO AGHU</t>
  </si>
  <si>
    <t>CÓD. EBSERH</t>
  </si>
  <si>
    <t>ITENS COM MENOS DE 3 PREÇOS COTADOS:</t>
  </si>
  <si>
    <t>ITENS COM MENOS DE 3 PREÇOS UTILIZADOS:</t>
  </si>
  <si>
    <t>QTD DE PREÇOS COTADOS</t>
  </si>
  <si>
    <t>CATMAT</t>
  </si>
  <si>
    <t>GRUPO PAR</t>
  </si>
  <si>
    <t>SUBGRUPO PAR</t>
  </si>
  <si>
    <t>Média Saneada</t>
  </si>
  <si>
    <t>UNIDADE</t>
  </si>
  <si>
    <t>Custo estimado</t>
  </si>
  <si>
    <t>Qtd. de Preços usados</t>
  </si>
  <si>
    <t>3.6</t>
  </si>
  <si>
    <t>Cateter INTRAVENOSO PERIFÉRICO, n° 14 G, com comprimento cerca de 45 mm. COM DISPOSITIVO DE SEGURANÇA segundo a NR 32. Mandril confeccionado em aço inox siliconizado com agulha de bisel trifacetado, com extremidade lisa, cônica e atraumática, cateter em poliuretano ou vialon, com ponta resistente sem rasgar, enrugar e liberar resíduos; flexível; de fácil manuseio, câmara de refluxo com filtro, que permita perfeita visualização do refluxo sanguíneo, perfeita conexão com extensores e seringas. Radiopaco, estéril, descartável, uso único. Embalagem individual resistente com abertura asséptica, contendo a identificação do produto, lote e validade. Dados de fácil visualização.</t>
  </si>
  <si>
    <t>Cateter INTRAVENOSO PERIFÉRICO, do tipo por fora da agulha n° 24 G, comprimento cerca de 19 mm. COM DISPOSITIVO DE SEGURANÇA e inviolável. Mandril confeccionado em aço inox siliconizado com agulha de bisel AFIADO, FILTRO HIDRÓFOBO com extremidade lisa, conector luer lock, cônica e atraumática, cateter em poliuretano, sem efeito memória, com ponta resistente sem rasgar, enrugar e liberar resíduos, flexível, de fácil manuseio, câmara de refluxo com filtro, que permita perfeita visualização do refluxo sanguíneo, perfeita conexão com extensores e seringas. Câmara de refluxo em CRISTAL, DUPLA CÂMARA DE CONFIRMAÇÃO DO REFLUXO SANGUÍNEO (AGULHA E CATETER), PERMITINDO rápida visualização do refluxo sanguíneo, com empunhadura segura. Suportar PRESSÕES de até 300 PSI, ISENTO de LÁTEX e PVC. Radiopaco, ESTÉRIL, descartável, para terapia intravenosa periférica de MÉDIA PERMANÊNCIA, uso único. Embalagem individual resistente com abertura asséptica, contendo a identificação do produto, lote e validade. Dados de fácil visualização.</t>
  </si>
  <si>
    <t>Cateter INTRAVENOSO PERIFÉRICO, n° 16 G, com comprimento cerca de 45 mm. COM DISPOSITIVO DE SEGURANÇA segundo a NR 32. Mandril confeccionado em aço inox siliconizado com agulha de bisel trifacetado, com extremidade lisa, cônica e atraumática, cateter em poliuretano ou vialon, com ponta resistente sem rasgar, enrugar e liberar resíduos; flexível; de fácil manuseio, câmara de refluxo com filtro que permita perfeita visualização do refluxo sanguíneo; perfeita conexão com extensores e seringas. Radiopaco, estéril, descartável, uso único. Embalagem individual resistente com abertura asséptica, contendo a identificação do produto, lote e validade de fácil visualização.</t>
  </si>
  <si>
    <t>EBS00035</t>
  </si>
  <si>
    <t>EBS00040</t>
  </si>
  <si>
    <t>EBS00036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</si>
</sst>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-[$R$-416]\ * #,##0.00_-;\-[$R$-416]\ * #,##0.00_-;_-[$R$-416]\ * &quot;-&quot;??_-;_-@_-"/>
    <numFmt numFmtId="166" formatCode="_-&quot;R$&quot;\ * #,##0.000_-;\-&quot;R$&quot;\ * #,##0.000_-;_-&quot;R$&quot;\ * &quot;-&quot;???_-;_-@_-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/>
    <xf numFmtId="0" fontId="11" fillId="0" borderId="0"/>
    <xf numFmtId="0" fontId="11" fillId="0" borderId="0"/>
  </cellStyleXfs>
  <cellXfs count="63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right"/>
    </xf>
    <xf numFmtId="9" fontId="0" fillId="0" borderId="1" xfId="0" applyNumberFormat="1" applyBorder="1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 indent="65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0" fontId="0" fillId="8" borderId="13" xfId="0" applyFill="1" applyBorder="1"/>
    <xf numFmtId="0" fontId="0" fillId="5" borderId="8" xfId="0" applyFill="1" applyBorder="1"/>
    <xf numFmtId="0" fontId="0" fillId="8" borderId="14" xfId="0" applyFill="1" applyBorder="1"/>
    <xf numFmtId="0" fontId="0" fillId="5" borderId="15" xfId="0" applyFill="1" applyBorder="1"/>
    <xf numFmtId="0" fontId="4" fillId="7" borderId="7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4" fontId="0" fillId="0" borderId="0" xfId="0" applyNumberFormat="1"/>
    <xf numFmtId="0" fontId="6" fillId="0" borderId="9" xfId="0" applyFont="1" applyBorder="1" applyAlignment="1">
      <alignment horizontal="left" indent="49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44" fontId="2" fillId="0" borderId="12" xfId="0" applyNumberFormat="1" applyFont="1" applyBorder="1"/>
    <xf numFmtId="0" fontId="9" fillId="6" borderId="1" xfId="0" applyFont="1" applyFill="1" applyBorder="1"/>
    <xf numFmtId="0" fontId="4" fillId="7" borderId="19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vertical="center" wrapText="1"/>
    </xf>
    <xf numFmtId="44" fontId="8" fillId="0" borderId="1" xfId="1" applyFont="1" applyFill="1" applyBorder="1" applyAlignment="1" applyProtection="1">
      <protection locked="0"/>
    </xf>
    <xf numFmtId="44" fontId="8" fillId="3" borderId="1" xfId="1" applyFont="1" applyFill="1" applyBorder="1" applyAlignment="1" applyProtection="1"/>
    <xf numFmtId="9" fontId="8" fillId="3" borderId="1" xfId="3" applyFont="1" applyFill="1" applyBorder="1" applyAlignment="1" applyProtection="1"/>
    <xf numFmtId="165" fontId="8" fillId="3" borderId="1" xfId="2" applyNumberFormat="1" applyFont="1" applyFill="1" applyBorder="1" applyAlignment="1" applyProtection="1"/>
    <xf numFmtId="44" fontId="8" fillId="4" borderId="1" xfId="1" applyFont="1" applyFill="1" applyBorder="1" applyAlignment="1" applyProtection="1"/>
    <xf numFmtId="9" fontId="8" fillId="4" borderId="1" xfId="3" applyFont="1" applyFill="1" applyBorder="1" applyAlignment="1" applyProtection="1"/>
    <xf numFmtId="0" fontId="10" fillId="5" borderId="1" xfId="0" applyFont="1" applyFill="1" applyBorder="1"/>
    <xf numFmtId="0" fontId="9" fillId="0" borderId="1" xfId="0" applyFont="1" applyBorder="1"/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166" fontId="0" fillId="6" borderId="1" xfId="0" applyNumberForma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44" fontId="0" fillId="6" borderId="1" xfId="0" applyNumberFormat="1" applyFill="1" applyBorder="1"/>
    <xf numFmtId="3" fontId="5" fillId="6" borderId="1" xfId="0" applyNumberFormat="1" applyFont="1" applyFill="1" applyBorder="1" applyAlignment="1">
      <alignment horizontal="center" vertical="center"/>
    </xf>
  </cellXfs>
  <cellStyles count="7">
    <cellStyle name="Moeda" xfId="1" builtinId="4"/>
    <cellStyle name="Normal" xfId="0" builtinId="0"/>
    <cellStyle name="Normal 2" xfId="4" xr:uid="{00000000-0005-0000-0000-000002000000}"/>
    <cellStyle name="Normal 2 2 2" xfId="5" xr:uid="{00000000-0005-0000-0000-000003000000}"/>
    <cellStyle name="Normal 2 3" xfId="6" xr:uid="{00000000-0005-0000-0000-000004000000}"/>
    <cellStyle name="Porcentagem" xfId="3" builtinId="5"/>
    <cellStyle name="Vírgula" xfId="2" builtinId="3"/>
  </cellStyles>
  <dxfs count="4">
    <dxf>
      <font>
        <b/>
        <i val="0"/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0</xdr:colOff>
      <xdr:row>4</xdr:row>
      <xdr:rowOff>190500</xdr:rowOff>
    </xdr:to>
    <xdr:pic>
      <xdr:nvPicPr>
        <xdr:cNvPr id="2" name="Imagem 0" descr="Cabeçalho papel timbrado atualizado 0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1535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11"/>
  <sheetViews>
    <sheetView tabSelected="1" zoomScaleNormal="100" workbookViewId="0">
      <pane ySplit="6" topLeftCell="A7" activePane="bottomLeft" state="frozen"/>
      <selection pane="bottomLeft" activeCell="M12" sqref="M12"/>
    </sheetView>
  </sheetViews>
  <sheetFormatPr defaultRowHeight="15" x14ac:dyDescent="0.25"/>
  <cols>
    <col min="1" max="1" width="5.85546875" bestFit="1" customWidth="1"/>
    <col min="2" max="2" width="13.42578125" customWidth="1"/>
    <col min="3" max="7" width="12.28515625" customWidth="1"/>
    <col min="8" max="8" width="17.7109375" customWidth="1"/>
    <col min="9" max="9" width="47.140625" customWidth="1"/>
    <col min="10" max="11" width="13.7109375" style="5" customWidth="1"/>
    <col min="12" max="13" width="20.7109375" customWidth="1"/>
    <col min="14" max="14" width="12.7109375" bestFit="1" customWidth="1"/>
    <col min="15" max="15" width="46.85546875" bestFit="1" customWidth="1"/>
  </cols>
  <sheetData>
    <row r="2" spans="1:16" x14ac:dyDescent="0.25">
      <c r="O2" s="13" t="s">
        <v>34</v>
      </c>
      <c r="P2" s="14">
        <f>COUNTIF($J$7:$J$7,"&lt;3")</f>
        <v>0</v>
      </c>
    </row>
    <row r="3" spans="1:16" x14ac:dyDescent="0.25">
      <c r="O3" s="15" t="s">
        <v>35</v>
      </c>
      <c r="P3" s="16">
        <f>COUNTIF($K$7:$K$7,"&lt;3")</f>
        <v>0</v>
      </c>
    </row>
    <row r="5" spans="1:16" ht="15.75" thickBot="1" x14ac:dyDescent="0.3">
      <c r="A5" s="1"/>
      <c r="B5" s="1"/>
      <c r="C5" s="1"/>
      <c r="D5" s="1"/>
      <c r="E5" s="1"/>
      <c r="F5" s="1"/>
      <c r="G5" s="1"/>
    </row>
    <row r="6" spans="1:16" ht="45" x14ac:dyDescent="0.25">
      <c r="A6" s="17" t="s">
        <v>22</v>
      </c>
      <c r="B6" s="18" t="s">
        <v>32</v>
      </c>
      <c r="C6" s="18" t="s">
        <v>37</v>
      </c>
      <c r="D6" s="18" t="s">
        <v>33</v>
      </c>
      <c r="E6" s="18" t="s">
        <v>38</v>
      </c>
      <c r="F6" s="18" t="s">
        <v>39</v>
      </c>
      <c r="G6" s="33" t="s">
        <v>23</v>
      </c>
      <c r="H6" s="19" t="s">
        <v>24</v>
      </c>
      <c r="I6" s="20" t="s">
        <v>1</v>
      </c>
      <c r="J6" s="19" t="s">
        <v>3</v>
      </c>
      <c r="K6" s="19" t="s">
        <v>43</v>
      </c>
      <c r="L6" s="19" t="s">
        <v>42</v>
      </c>
      <c r="M6" s="21" t="s">
        <v>2</v>
      </c>
    </row>
    <row r="7" spans="1:16" x14ac:dyDescent="0.25">
      <c r="A7" s="55">
        <f t="shared" ref="A7:A9" si="0">ROW()-6</f>
        <v>1</v>
      </c>
      <c r="B7" s="55">
        <v>403058</v>
      </c>
      <c r="C7" s="55">
        <v>437175</v>
      </c>
      <c r="D7" s="55" t="s">
        <v>48</v>
      </c>
      <c r="E7" s="55">
        <v>3</v>
      </c>
      <c r="F7" s="55" t="s">
        <v>44</v>
      </c>
      <c r="G7" s="62">
        <v>1000</v>
      </c>
      <c r="H7" s="55" t="s">
        <v>41</v>
      </c>
      <c r="I7" s="56" t="s">
        <v>45</v>
      </c>
      <c r="J7" s="22">
        <v>40</v>
      </c>
      <c r="K7" s="22">
        <v>40</v>
      </c>
      <c r="L7" s="57">
        <v>1.98</v>
      </c>
      <c r="M7" s="61">
        <f>L7*G7</f>
        <v>1980</v>
      </c>
    </row>
    <row r="8" spans="1:16" x14ac:dyDescent="0.25">
      <c r="A8" s="55">
        <f t="shared" si="0"/>
        <v>2</v>
      </c>
      <c r="B8" s="55">
        <v>11029</v>
      </c>
      <c r="C8" s="55">
        <v>437180</v>
      </c>
      <c r="D8" s="55" t="s">
        <v>49</v>
      </c>
      <c r="E8" s="55">
        <v>3</v>
      </c>
      <c r="F8" s="55" t="s">
        <v>44</v>
      </c>
      <c r="G8" s="62">
        <v>24000</v>
      </c>
      <c r="H8" s="55" t="s">
        <v>41</v>
      </c>
      <c r="I8" s="56" t="s">
        <v>46</v>
      </c>
      <c r="J8" s="22">
        <v>42</v>
      </c>
      <c r="K8" s="22">
        <v>42</v>
      </c>
      <c r="L8" s="57">
        <v>1.875</v>
      </c>
      <c r="M8" s="61">
        <f t="shared" ref="M8:M9" si="1">L8*G8</f>
        <v>45000</v>
      </c>
    </row>
    <row r="9" spans="1:16" x14ac:dyDescent="0.25">
      <c r="A9" s="55">
        <f t="shared" si="0"/>
        <v>3</v>
      </c>
      <c r="B9" s="55">
        <v>403059</v>
      </c>
      <c r="C9" s="55">
        <v>437176</v>
      </c>
      <c r="D9" s="55" t="s">
        <v>50</v>
      </c>
      <c r="E9" s="55">
        <v>3</v>
      </c>
      <c r="F9" s="55" t="s">
        <v>44</v>
      </c>
      <c r="G9" s="62">
        <v>4200</v>
      </c>
      <c r="H9" s="55" t="s">
        <v>41</v>
      </c>
      <c r="I9" s="56" t="s">
        <v>47</v>
      </c>
      <c r="J9" s="22">
        <v>24</v>
      </c>
      <c r="K9" s="22">
        <v>24</v>
      </c>
      <c r="L9" s="57">
        <v>2.0699999999999998</v>
      </c>
      <c r="M9" s="61">
        <f t="shared" si="1"/>
        <v>8694</v>
      </c>
    </row>
    <row r="10" spans="1:16" ht="3.95" customHeight="1" thickBot="1" x14ac:dyDescent="0.3">
      <c r="A10" s="23"/>
      <c r="B10" s="24"/>
      <c r="C10" s="24"/>
      <c r="D10" s="24"/>
      <c r="E10" s="24"/>
      <c r="F10" s="24"/>
      <c r="G10" s="24"/>
      <c r="H10" s="25"/>
      <c r="I10" s="26"/>
      <c r="L10" s="27"/>
      <c r="M10" s="27"/>
    </row>
    <row r="11" spans="1:16" ht="15.75" thickBot="1" x14ac:dyDescent="0.3">
      <c r="A11" s="28" t="s">
        <v>25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  <c r="M11" s="31">
        <f>SUM(M7:M9)</f>
        <v>55674</v>
      </c>
    </row>
  </sheetData>
  <sheetProtection sort="0" autoFilter="0"/>
  <autoFilter ref="A6:M7" xr:uid="{00000000-0009-0000-0000-000000000000}">
    <sortState xmlns:xlrd2="http://schemas.microsoft.com/office/spreadsheetml/2017/richdata2" ref="A7:M7">
      <sortCondition ref="I6:I7"/>
    </sortState>
  </autoFilter>
  <phoneticPr fontId="12" type="noConversion"/>
  <conditionalFormatting sqref="J7:K9">
    <cfRule type="cellIs" dxfId="3" priority="10" operator="lessThan">
      <formula>3</formula>
    </cfRule>
  </conditionalFormatting>
  <pageMargins left="0.51181102362204722" right="0.51181102362204722" top="0.78740157480314965" bottom="0.78740157480314965" header="0.31496062992125984" footer="0.31496062992125984"/>
  <pageSetup paperSize="9" scale="33" fitToHeight="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BA4"/>
  <sheetViews>
    <sheetView showGridLines="0" zoomScale="110" zoomScaleNormal="110" workbookViewId="0">
      <pane ySplit="3" topLeftCell="A4" activePane="bottomLeft" state="frozen"/>
      <selection pane="bottomLeft" activeCell="B9" sqref="B9"/>
    </sheetView>
  </sheetViews>
  <sheetFormatPr defaultRowHeight="15" outlineLevelCol="1" x14ac:dyDescent="0.25"/>
  <cols>
    <col min="1" max="1" width="5.85546875" bestFit="1" customWidth="1"/>
    <col min="2" max="2" width="47.140625" customWidth="1"/>
    <col min="3" max="3" width="13.5703125" customWidth="1"/>
    <col min="4" max="29" width="12.7109375" customWidth="1" outlineLevel="1"/>
    <col min="30" max="34" width="12" customWidth="1"/>
    <col min="35" max="35" width="13.7109375" bestFit="1" customWidth="1"/>
    <col min="36" max="48" width="15.7109375" customWidth="1" outlineLevel="1"/>
    <col min="49" max="52" width="11.85546875" customWidth="1"/>
    <col min="53" max="53" width="10.7109375" customWidth="1"/>
  </cols>
  <sheetData>
    <row r="1" spans="1:53" x14ac:dyDescent="0.25">
      <c r="A1" s="1"/>
      <c r="AD1" s="2"/>
      <c r="AF1" s="3" t="s">
        <v>29</v>
      </c>
      <c r="AG1" s="4">
        <v>0.45</v>
      </c>
      <c r="AH1" s="3"/>
      <c r="AI1" s="5"/>
    </row>
    <row r="2" spans="1:53" ht="15" customHeight="1" x14ac:dyDescent="0.25">
      <c r="A2" s="6"/>
      <c r="B2" s="6"/>
      <c r="C2" s="6"/>
      <c r="D2" s="58" t="s">
        <v>20</v>
      </c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60"/>
      <c r="AJ2" s="7" t="s">
        <v>21</v>
      </c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9"/>
      <c r="AX2" s="9"/>
      <c r="AY2" s="9"/>
      <c r="AZ2" s="9"/>
      <c r="BA2" s="10"/>
    </row>
    <row r="3" spans="1:53" ht="60" x14ac:dyDescent="0.25">
      <c r="A3" s="36" t="s">
        <v>0</v>
      </c>
      <c r="B3" s="36" t="s">
        <v>1</v>
      </c>
      <c r="C3" s="36" t="s">
        <v>36</v>
      </c>
      <c r="D3" s="37" t="s">
        <v>5</v>
      </c>
      <c r="E3" s="38" t="s">
        <v>6</v>
      </c>
      <c r="F3" s="38" t="s">
        <v>7</v>
      </c>
      <c r="G3" s="38" t="s">
        <v>8</v>
      </c>
      <c r="H3" s="38" t="s">
        <v>9</v>
      </c>
      <c r="I3" s="38" t="s">
        <v>10</v>
      </c>
      <c r="J3" s="38" t="s">
        <v>11</v>
      </c>
      <c r="K3" s="38" t="s">
        <v>12</v>
      </c>
      <c r="L3" s="38" t="s">
        <v>13</v>
      </c>
      <c r="M3" s="38" t="s">
        <v>14</v>
      </c>
      <c r="N3" s="38" t="s">
        <v>15</v>
      </c>
      <c r="O3" s="38" t="s">
        <v>16</v>
      </c>
      <c r="P3" s="39" t="s">
        <v>17</v>
      </c>
      <c r="Q3" s="37" t="s">
        <v>5</v>
      </c>
      <c r="R3" s="38" t="s">
        <v>6</v>
      </c>
      <c r="S3" s="38" t="s">
        <v>7</v>
      </c>
      <c r="T3" s="38" t="s">
        <v>8</v>
      </c>
      <c r="U3" s="38" t="s">
        <v>9</v>
      </c>
      <c r="V3" s="38" t="s">
        <v>10</v>
      </c>
      <c r="W3" s="38" t="s">
        <v>11</v>
      </c>
      <c r="X3" s="38" t="s">
        <v>12</v>
      </c>
      <c r="Y3" s="38" t="s">
        <v>13</v>
      </c>
      <c r="Z3" s="38" t="s">
        <v>14</v>
      </c>
      <c r="AA3" s="38" t="s">
        <v>15</v>
      </c>
      <c r="AB3" s="38" t="s">
        <v>16</v>
      </c>
      <c r="AC3" s="39" t="s">
        <v>17</v>
      </c>
      <c r="AD3" s="40" t="s">
        <v>4</v>
      </c>
      <c r="AE3" s="41" t="s">
        <v>18</v>
      </c>
      <c r="AF3" s="41" t="s">
        <v>19</v>
      </c>
      <c r="AG3" s="41" t="s">
        <v>27</v>
      </c>
      <c r="AH3" s="41" t="s">
        <v>30</v>
      </c>
      <c r="AI3" s="42" t="s">
        <v>31</v>
      </c>
      <c r="AJ3" s="43">
        <v>1</v>
      </c>
      <c r="AK3" s="44">
        <v>2</v>
      </c>
      <c r="AL3" s="44">
        <v>3</v>
      </c>
      <c r="AM3" s="44">
        <v>4</v>
      </c>
      <c r="AN3" s="44">
        <v>5</v>
      </c>
      <c r="AO3" s="44">
        <v>6</v>
      </c>
      <c r="AP3" s="44">
        <v>7</v>
      </c>
      <c r="AQ3" s="44">
        <v>8</v>
      </c>
      <c r="AR3" s="44">
        <v>9</v>
      </c>
      <c r="AS3" s="44">
        <v>10</v>
      </c>
      <c r="AT3" s="44">
        <v>11</v>
      </c>
      <c r="AU3" s="44">
        <v>12</v>
      </c>
      <c r="AV3" s="45">
        <v>13</v>
      </c>
      <c r="AW3" s="11" t="s">
        <v>4</v>
      </c>
      <c r="AX3" s="12" t="s">
        <v>18</v>
      </c>
      <c r="AY3" s="11" t="s">
        <v>40</v>
      </c>
      <c r="AZ3" s="12" t="s">
        <v>28</v>
      </c>
      <c r="BA3" s="46" t="s">
        <v>26</v>
      </c>
    </row>
    <row r="4" spans="1:53" s="54" customFormat="1" ht="12.75" x14ac:dyDescent="0.2">
      <c r="A4" s="34"/>
      <c r="B4" s="32"/>
      <c r="C4" s="35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8" t="str">
        <f t="shared" ref="Q4" si="0">IFERROR(SMALL($D4:$P4,1),"")</f>
        <v/>
      </c>
      <c r="R4" s="48" t="str">
        <f t="shared" ref="R4" si="1">IFERROR(SMALL($D4:$P4,2),"")</f>
        <v/>
      </c>
      <c r="S4" s="48" t="str">
        <f t="shared" ref="S4" si="2">IFERROR(SMALL($D4:$P4,3),"")</f>
        <v/>
      </c>
      <c r="T4" s="48" t="str">
        <f t="shared" ref="T4" si="3">IFERROR(SMALL($D4:$P4,4),"")</f>
        <v/>
      </c>
      <c r="U4" s="48" t="str">
        <f t="shared" ref="U4" si="4">IFERROR(SMALL($D4:$P4,5),"")</f>
        <v/>
      </c>
      <c r="V4" s="48" t="str">
        <f t="shared" ref="V4" si="5">IFERROR(SMALL($D4:$P4,6),"")</f>
        <v/>
      </c>
      <c r="W4" s="48" t="str">
        <f t="shared" ref="W4" si="6">IFERROR(SMALL($D4:$P4,7),"")</f>
        <v/>
      </c>
      <c r="X4" s="48" t="str">
        <f t="shared" ref="X4" si="7">IFERROR(SMALL($D4:$P4,8),"")</f>
        <v/>
      </c>
      <c r="Y4" s="48" t="str">
        <f t="shared" ref="Y4" si="8">IFERROR(SMALL($D4:$P4,9),"")</f>
        <v/>
      </c>
      <c r="Z4" s="48" t="str">
        <f t="shared" ref="Z4" si="9">IFERROR(SMALL($D4:$P4,10),"")</f>
        <v/>
      </c>
      <c r="AA4" s="48" t="str">
        <f t="shared" ref="AA4" si="10">IFERROR(SMALL($D4:$P4,11),"")</f>
        <v/>
      </c>
      <c r="AB4" s="48" t="str">
        <f t="shared" ref="AB4" si="11">IFERROR(SMALL($D4:$P4,12),"")</f>
        <v/>
      </c>
      <c r="AC4" s="48" t="str">
        <f t="shared" ref="AC4" si="12">IFERROR(SMALL($D4:$P4,13),"")</f>
        <v/>
      </c>
      <c r="AD4" s="48" t="e">
        <f>AVERAGE(D4:P4)</f>
        <v>#DIV/0!</v>
      </c>
      <c r="AE4" s="48" t="e">
        <f>MEDIAN(D4:P4)</f>
        <v>#NUM!</v>
      </c>
      <c r="AF4" s="48" t="e">
        <f>_xlfn.STDEV.S(D4:P4)</f>
        <v>#DIV/0!</v>
      </c>
      <c r="AG4" s="49" t="e">
        <f>AF4/AD4</f>
        <v>#DIV/0!</v>
      </c>
      <c r="AH4" s="50" t="e">
        <f>AD4-AF4</f>
        <v>#DIV/0!</v>
      </c>
      <c r="AI4" s="50" t="e">
        <f>AD4+AF4</f>
        <v>#DIV/0!</v>
      </c>
      <c r="AJ4" s="51"/>
      <c r="AK4" s="51"/>
      <c r="AL4" s="51"/>
      <c r="AM4" s="51" t="str">
        <f t="shared" ref="AM4" si="13">IFERROR(IF($AG4&lt;$AG$1,T4,IF(OR(T4&lt;($AH4),T4&gt;($AI4)),"",T4)),"")</f>
        <v/>
      </c>
      <c r="AN4" s="51" t="str">
        <f t="shared" ref="AN4" si="14">IFERROR(IF($AG4&lt;$AG$1,U4,IF(OR(U4&lt;($AH4),U4&gt;($AI4)),"",U4)),"")</f>
        <v/>
      </c>
      <c r="AO4" s="51" t="str">
        <f t="shared" ref="AO4" si="15">IFERROR(IF($AG4&lt;$AG$1,V4,IF(OR(V4&lt;($AH4),V4&gt;($AI4)),"",V4)),"")</f>
        <v/>
      </c>
      <c r="AP4" s="51" t="str">
        <f t="shared" ref="AP4" si="16">IFERROR(IF($AG4&lt;$AG$1,W4,IF(OR(W4&lt;($AH4),W4&gt;($AI4)),"",W4)),"")</f>
        <v/>
      </c>
      <c r="AQ4" s="51" t="str">
        <f t="shared" ref="AQ4" si="17">IFERROR(IF($AG4&lt;$AG$1,X4,IF(OR(X4&lt;($AH4),X4&gt;($AI4)),"",X4)),"")</f>
        <v/>
      </c>
      <c r="AR4" s="51"/>
      <c r="AS4" s="51" t="str">
        <f t="shared" ref="AS4" si="18">IFERROR(IF($AG4&lt;$AG$1,Z4,IF(OR(Z4&lt;($AH4),Z4&gt;($AI4)),"",Z4)),"")</f>
        <v/>
      </c>
      <c r="AT4" s="51" t="str">
        <f t="shared" ref="AT4" si="19">IFERROR(IF($AG4&lt;$AG$1,AA4,IF(OR(AA4&lt;($AH4),AA4&gt;($AI4)),"",AA4)),"")</f>
        <v/>
      </c>
      <c r="AU4" s="51" t="str">
        <f t="shared" ref="AU4" si="20">IFERROR(IF($AG4&lt;$AG$1,AB4,IF(OR(AB4&lt;($AH4),AB4&gt;($AI4)),"",AB4)),"")</f>
        <v/>
      </c>
      <c r="AV4" s="51" t="str">
        <f t="shared" ref="AV4" si="21">IFERROR(IF($AG4&lt;$AG$1,AC4,IF(OR(AC4&lt;($AH4),AC4&gt;($AI4)),"",AC4)),"")</f>
        <v/>
      </c>
      <c r="AW4" s="51" t="e">
        <f>AD4</f>
        <v>#DIV/0!</v>
      </c>
      <c r="AX4" s="51" t="e">
        <f>AE4</f>
        <v>#NUM!</v>
      </c>
      <c r="AY4" s="51" t="e">
        <f>AVERAGE(AJ4:AV4)</f>
        <v>#DIV/0!</v>
      </c>
      <c r="AZ4" s="52" t="str">
        <f>IFERROR(AY4/AW4,"")</f>
        <v/>
      </c>
      <c r="BA4" s="53">
        <f>COUNT(AJ4:AV4)</f>
        <v>0</v>
      </c>
    </row>
  </sheetData>
  <sheetProtection sort="0" autoFilter="0"/>
  <autoFilter ref="A3:BA4" xr:uid="{00000000-0009-0000-0000-000001000000}">
    <filterColumn colId="0">
      <filters>
        <filter val="1"/>
        <filter val="10"/>
        <filter val="11"/>
        <filter val="12"/>
        <filter val="13"/>
        <filter val="14"/>
        <filter val="15"/>
        <filter val="16"/>
        <filter val="17"/>
        <filter val="18"/>
        <filter val="19"/>
        <filter val="2"/>
        <filter val="20"/>
        <filter val="3"/>
        <filter val="4"/>
        <filter val="5"/>
        <filter val="6"/>
        <filter val="7"/>
        <filter val="8"/>
        <filter val="9"/>
      </filters>
    </filterColumn>
  </autoFilter>
  <mergeCells count="1">
    <mergeCell ref="D2:AI2"/>
  </mergeCells>
  <conditionalFormatting sqref="C4">
    <cfRule type="cellIs" dxfId="2" priority="12" operator="lessThan">
      <formula>3</formula>
    </cfRule>
  </conditionalFormatting>
  <conditionalFormatting sqref="AZ4">
    <cfRule type="cellIs" dxfId="1" priority="2" operator="greaterThan">
      <formula>$AG$1</formula>
    </cfRule>
  </conditionalFormatting>
  <conditionalFormatting sqref="BA4">
    <cfRule type="cellIs" dxfId="0" priority="1" operator="lessThan">
      <formula>3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Mapa</vt:lpstr>
      <vt:lpstr>Pesquisa de Preços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Gisele Rodrigues Berno</dc:creator>
  <cp:lastModifiedBy>Glasiella Lourdes Pereira Folle</cp:lastModifiedBy>
  <cp:lastPrinted>2022-06-09T19:41:55Z</cp:lastPrinted>
  <dcterms:created xsi:type="dcterms:W3CDTF">2022-05-17T14:43:03Z</dcterms:created>
  <dcterms:modified xsi:type="dcterms:W3CDTF">2025-10-31T17:39:15Z</dcterms:modified>
</cp:coreProperties>
</file>