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MAST\1. Colaboradores\Alex\Processo_Aeroporto_Bonito\"/>
    </mc:Choice>
  </mc:AlternateContent>
  <bookViews>
    <workbookView xWindow="0" yWindow="0" windowWidth="28800" windowHeight="12300" tabRatio="868" firstSheet="3" activeTab="4"/>
  </bookViews>
  <sheets>
    <sheet name="Planilha Mae" sheetId="1" r:id="rId1"/>
    <sheet name="Quadro Resumo de Composição" sheetId="13" r:id="rId2"/>
    <sheet name="Cronograma de Pagtos" sheetId="15" r:id="rId3"/>
    <sheet name="Orçamento" sheetId="8" r:id="rId4"/>
    <sheet name="Contratos_Futuros" sheetId="23" r:id="rId5"/>
    <sheet name="Equipe_Tecnica" sheetId="2" r:id="rId6"/>
    <sheet name="Viagens" sheetId="4" state="hidden" r:id="rId7"/>
    <sheet name="Veículos" sheetId="5" r:id="rId8"/>
    <sheet name="Equipamentos" sheetId="6" r:id="rId9"/>
    <sheet name="Instalações" sheetId="7" r:id="rId10"/>
    <sheet name="Equipamentos Referência" sheetId="17" r:id="rId11"/>
    <sheet name="Veículos Referência" sheetId="19" r:id="rId12"/>
    <sheet name="Benefícios e Despesas - BDI" sheetId="18" r:id="rId13"/>
    <sheet name="Tabela de Preços de Consultoria" sheetId="22" r:id="rId14"/>
  </sheets>
  <externalReferences>
    <externalReference r:id="rId15"/>
  </externalReferences>
  <definedNames>
    <definedName name="_xlnm._FilterDatabase" localSheetId="8" hidden="1">Equipamentos!$C$14:$H$15</definedName>
    <definedName name="_xlnm._FilterDatabase" localSheetId="5" hidden="1">Equipe_Tecnica!#REF!</definedName>
    <definedName name="_xlnm._FilterDatabase" localSheetId="9" hidden="1">Instalações!$C$16:$K$17</definedName>
    <definedName name="_xlnm._FilterDatabase" localSheetId="3" hidden="1">Orçamento!$D$17:$K$23</definedName>
    <definedName name="_xlnm._FilterDatabase" localSheetId="1" hidden="1">'Quadro Resumo de Composição'!#REF!</definedName>
    <definedName name="_xlnm._FilterDatabase" localSheetId="7" hidden="1">Veículos!$C$14:$N$15</definedName>
    <definedName name="_xlnm._FilterDatabase" localSheetId="6" hidden="1">Viagens!$C$11:$J$18</definedName>
    <definedName name="_xlnm.Print_Area" localSheetId="8">Equipamentos!$A$1:$H$16</definedName>
    <definedName name="_xlnm.Print_Area" localSheetId="5">Equipe_Tecnica!$A$1:$M$29</definedName>
    <definedName name="_xlnm.Print_Area" localSheetId="9">Instalações!$A$1:$K$18</definedName>
    <definedName name="_xlnm.Print_Area" localSheetId="3">Orçamento!$A$1:$K$21</definedName>
    <definedName name="_xlnm.Print_Area" localSheetId="1">'Quadro Resumo de Composição'!$A$1:$D$49</definedName>
    <definedName name="_xlnm.Print_Area" localSheetId="7">Veículos!$A$1:$L$17</definedName>
    <definedName name="_xlnm.Print_Area" localSheetId="6">Viagens!$A$1:$K$19</definedName>
    <definedName name="_xlnm.Print_Titles" localSheetId="8">Equipamentos!$6:$14</definedName>
    <definedName name="_xlnm.Print_Titles" localSheetId="5">Equipe_Tecnica!$7:$12</definedName>
    <definedName name="_xlnm.Print_Titles" localSheetId="9">Instalações!$8:$16</definedName>
    <definedName name="_xlnm.Print_Titles" localSheetId="3">Orçamento!$9:$17</definedName>
    <definedName name="_xlnm.Print_Titles" localSheetId="7">Veículos!$6:$14</definedName>
    <definedName name="_xlnm.Print_Titles" localSheetId="6">Viagens!$2:$11</definedName>
  </definedNames>
  <calcPr calcId="162913"/>
</workbook>
</file>

<file path=xl/calcChain.xml><?xml version="1.0" encoding="utf-8"?>
<calcChain xmlns="http://schemas.openxmlformats.org/spreadsheetml/2006/main">
  <c r="I20" i="8" l="1"/>
  <c r="J20" i="8" s="1"/>
  <c r="K20" i="8" s="1"/>
  <c r="L16" i="5" l="1"/>
  <c r="K16" i="5"/>
  <c r="J16" i="5"/>
  <c r="I16" i="5" l="1"/>
  <c r="H16" i="5"/>
  <c r="G15" i="6" l="1"/>
  <c r="H19" i="7"/>
  <c r="F19" i="7"/>
  <c r="H17" i="7"/>
  <c r="K27" i="2" l="1"/>
  <c r="K26" i="2"/>
  <c r="K19" i="2" l="1"/>
  <c r="K18" i="2"/>
  <c r="F17" i="7"/>
  <c r="B10" i="7"/>
  <c r="B4" i="19" l="1"/>
  <c r="B10" i="15" l="1"/>
  <c r="B8" i="15"/>
  <c r="D18" i="15"/>
  <c r="I16" i="15"/>
  <c r="I14" i="15"/>
  <c r="A10" i="15"/>
  <c r="B6" i="13" l="1"/>
  <c r="B7" i="13"/>
  <c r="C21" i="8"/>
  <c r="L17" i="5" l="1"/>
  <c r="D17" i="18" l="1"/>
  <c r="C17" i="18"/>
  <c r="D12" i="18"/>
  <c r="D8" i="18"/>
  <c r="C8" i="18"/>
  <c r="C12" i="18" s="1"/>
  <c r="C18" i="18" l="1"/>
  <c r="D18" i="18"/>
  <c r="F28" i="2"/>
  <c r="I27" i="2"/>
  <c r="J27" i="2" s="1"/>
  <c r="L27" i="2" s="1"/>
  <c r="M27" i="2" s="1"/>
  <c r="C38" i="13" s="1"/>
  <c r="I26" i="2"/>
  <c r="J26" i="2" s="1"/>
  <c r="L26" i="2" s="1"/>
  <c r="M26" i="2" s="1"/>
  <c r="C37" i="13" s="1"/>
  <c r="F20" i="2"/>
  <c r="I19" i="2"/>
  <c r="J19" i="2" s="1"/>
  <c r="L19" i="2" s="1"/>
  <c r="M19" i="2" s="1"/>
  <c r="C18" i="13" s="1"/>
  <c r="I18" i="2"/>
  <c r="J18" i="2" s="1"/>
  <c r="L18" i="2" s="1"/>
  <c r="M18" i="2" s="1"/>
  <c r="C17" i="13" s="1"/>
  <c r="D16" i="13" l="1"/>
  <c r="D36" i="13"/>
  <c r="M28" i="2"/>
  <c r="D20" i="8" s="1"/>
  <c r="M20" i="2"/>
  <c r="D19" i="8" s="1"/>
  <c r="E15" i="5" l="1"/>
  <c r="D15" i="5"/>
  <c r="I17" i="7" l="1"/>
  <c r="K17" i="7" s="1"/>
  <c r="D21" i="8" l="1"/>
  <c r="H15" i="6"/>
  <c r="L9" i="5"/>
  <c r="K9" i="5"/>
  <c r="H20" i="8" l="1"/>
  <c r="K12" i="7"/>
  <c r="J12" i="7"/>
  <c r="H10" i="6"/>
  <c r="G10" i="6"/>
  <c r="M11" i="2"/>
  <c r="J12" i="8"/>
  <c r="I12" i="8"/>
  <c r="K11" i="7" l="1"/>
  <c r="H9" i="6"/>
  <c r="L8" i="5"/>
  <c r="M10" i="2"/>
  <c r="J11" i="8"/>
  <c r="H19" i="8" l="1"/>
  <c r="H21" i="8" l="1"/>
  <c r="G15" i="5" l="1"/>
  <c r="I15" i="5" s="1"/>
  <c r="F15" i="5"/>
  <c r="H15" i="5" s="1"/>
  <c r="L15" i="5" s="1"/>
  <c r="E21" i="8" s="1"/>
  <c r="B6" i="5"/>
  <c r="B7" i="5"/>
  <c r="B8" i="5"/>
  <c r="B9" i="5"/>
  <c r="B10" i="5"/>
  <c r="K19" i="7"/>
  <c r="K18" i="7"/>
  <c r="E20" i="8" l="1"/>
  <c r="C40" i="13" s="1"/>
  <c r="E19" i="8"/>
  <c r="C20" i="13" s="1"/>
  <c r="K20" i="7"/>
  <c r="K21" i="7" s="1"/>
  <c r="G21" i="8" s="1"/>
  <c r="G19" i="8" l="1"/>
  <c r="C22" i="13" s="1"/>
  <c r="G20" i="8"/>
  <c r="C42" i="13" s="1"/>
  <c r="K10" i="7"/>
  <c r="J10" i="7"/>
  <c r="H7" i="6"/>
  <c r="G7" i="6"/>
  <c r="L7" i="5"/>
  <c r="K7" i="5"/>
  <c r="M8" i="2"/>
  <c r="L8" i="2"/>
  <c r="J10" i="8"/>
  <c r="I10" i="8"/>
  <c r="A12" i="7" l="1"/>
  <c r="A11" i="7"/>
  <c r="A10" i="7"/>
  <c r="A9" i="7"/>
  <c r="A8" i="7"/>
  <c r="A10" i="6"/>
  <c r="A9" i="6"/>
  <c r="A8" i="6"/>
  <c r="A7" i="6"/>
  <c r="A6" i="6"/>
  <c r="A10" i="5"/>
  <c r="A9" i="5"/>
  <c r="A8" i="5"/>
  <c r="A7" i="5"/>
  <c r="A6" i="5"/>
  <c r="A6" i="4"/>
  <c r="A5" i="4"/>
  <c r="A4" i="4"/>
  <c r="A3" i="4"/>
  <c r="A2" i="4"/>
  <c r="A11" i="2"/>
  <c r="A10" i="2"/>
  <c r="A9" i="2"/>
  <c r="A8" i="2"/>
  <c r="A7" i="2"/>
  <c r="A13" i="8"/>
  <c r="A12" i="8"/>
  <c r="A11" i="8"/>
  <c r="A10" i="8"/>
  <c r="A9" i="8"/>
  <c r="I13" i="4" l="1"/>
  <c r="K12" i="4" l="1"/>
  <c r="B13" i="8" l="1"/>
  <c r="B12" i="8"/>
  <c r="B11" i="8"/>
  <c r="B10" i="8"/>
  <c r="B9" i="8"/>
  <c r="B11" i="7"/>
  <c r="B9" i="7"/>
  <c r="B7" i="7"/>
  <c r="B10" i="6"/>
  <c r="B9" i="6"/>
  <c r="B8" i="6"/>
  <c r="B7" i="6"/>
  <c r="B6" i="6"/>
  <c r="K5" i="4"/>
  <c r="B6" i="4"/>
  <c r="B5" i="4"/>
  <c r="B4" i="4"/>
  <c r="B3" i="4"/>
  <c r="B2" i="4"/>
  <c r="K19" i="4" l="1"/>
  <c r="B7" i="2"/>
  <c r="B11" i="2"/>
  <c r="B10" i="2"/>
  <c r="B9" i="2"/>
  <c r="B8" i="2"/>
  <c r="H16" i="6" l="1"/>
  <c r="F21" i="8" l="1"/>
  <c r="F19" i="8" l="1"/>
  <c r="C21" i="13" s="1"/>
  <c r="D19" i="13" s="1"/>
  <c r="D24" i="13" s="1"/>
  <c r="F20" i="8"/>
  <c r="I19" i="8"/>
  <c r="J19" i="8" s="1"/>
  <c r="C27" i="13" l="1"/>
  <c r="D26" i="13" s="1"/>
  <c r="D29" i="13" s="1"/>
  <c r="C16" i="15"/>
  <c r="E16" i="15" s="1"/>
  <c r="C41" i="13"/>
  <c r="D39" i="13" s="1"/>
  <c r="D44" i="13" s="1"/>
  <c r="K19" i="8"/>
  <c r="C14" i="15"/>
  <c r="E14" i="15" s="1"/>
  <c r="I21" i="8"/>
  <c r="C47" i="13" l="1"/>
  <c r="D46" i="13" s="1"/>
  <c r="D49" i="13" s="1"/>
  <c r="G15" i="15"/>
  <c r="H15" i="15"/>
  <c r="G17" i="15"/>
  <c r="H17" i="15"/>
  <c r="H4" i="23"/>
  <c r="G4" i="23"/>
  <c r="J21" i="8"/>
  <c r="H18" i="15" l="1"/>
  <c r="G18" i="15"/>
  <c r="C18" i="15"/>
  <c r="I17" i="15"/>
  <c r="I15" i="15"/>
  <c r="K21" i="8"/>
  <c r="I4" i="23"/>
  <c r="I5" i="23" l="1"/>
  <c r="E18" i="15"/>
  <c r="F14" i="15" l="1"/>
  <c r="F16" i="15"/>
  <c r="I18" i="15"/>
  <c r="F18" i="15" l="1"/>
</calcChain>
</file>

<file path=xl/sharedStrings.xml><?xml version="1.0" encoding="utf-8"?>
<sst xmlns="http://schemas.openxmlformats.org/spreadsheetml/2006/main" count="731" uniqueCount="452">
  <si>
    <t>Trecho:</t>
  </si>
  <si>
    <t>Extensão:</t>
  </si>
  <si>
    <t>Descrição</t>
  </si>
  <si>
    <t>Cód.</t>
  </si>
  <si>
    <t>P0</t>
  </si>
  <si>
    <t>Motorista</t>
  </si>
  <si>
    <t>P1</t>
  </si>
  <si>
    <t>Quant. Equipe</t>
  </si>
  <si>
    <t>Pess./ Equipe</t>
  </si>
  <si>
    <t>Hora/ Dia</t>
  </si>
  <si>
    <t>nº Dias</t>
  </si>
  <si>
    <t>a</t>
  </si>
  <si>
    <t>b</t>
  </si>
  <si>
    <t>c</t>
  </si>
  <si>
    <t>d</t>
  </si>
  <si>
    <t>Total / Horas</t>
  </si>
  <si>
    <t>Prazo:</t>
  </si>
  <si>
    <t>Homem / mês</t>
  </si>
  <si>
    <t>f=e/220</t>
  </si>
  <si>
    <t>Salário / mês</t>
  </si>
  <si>
    <t>A1</t>
  </si>
  <si>
    <t>VEÍCULOS</t>
  </si>
  <si>
    <t>EQUIPAMENTOS</t>
  </si>
  <si>
    <t>g</t>
  </si>
  <si>
    <t>Data Base:</t>
  </si>
  <si>
    <t>Subtotal</t>
  </si>
  <si>
    <t>h=f*g</t>
  </si>
  <si>
    <t>A</t>
  </si>
  <si>
    <t>B</t>
  </si>
  <si>
    <t>C</t>
  </si>
  <si>
    <t>D</t>
  </si>
  <si>
    <t>Categoria</t>
  </si>
  <si>
    <t>Atividade</t>
  </si>
  <si>
    <t>TOTAL</t>
  </si>
  <si>
    <t>Objeto:</t>
  </si>
  <si>
    <t>VIAGENS</t>
  </si>
  <si>
    <t>Coordenadores</t>
  </si>
  <si>
    <t>Valor (R$)</t>
  </si>
  <si>
    <t>Quant.</t>
  </si>
  <si>
    <t>Aérea (ida e volta)</t>
  </si>
  <si>
    <t>Terrestre (ida e volta)</t>
  </si>
  <si>
    <t>Dias</t>
  </si>
  <si>
    <t>e</t>
  </si>
  <si>
    <t>f</t>
  </si>
  <si>
    <t>TOTAL (R$)</t>
  </si>
  <si>
    <t>g=(a*b)+(c*d)+(e*f)</t>
  </si>
  <si>
    <t>Veículos</t>
  </si>
  <si>
    <t>Unid.</t>
  </si>
  <si>
    <t>Valor Mensal (R$)</t>
  </si>
  <si>
    <t>d=a*b*c</t>
  </si>
  <si>
    <t>Topografia</t>
  </si>
  <si>
    <t>Item do Projeto</t>
  </si>
  <si>
    <t>Equipe Técnica</t>
  </si>
  <si>
    <t>Equipamentos</t>
  </si>
  <si>
    <t>E</t>
  </si>
  <si>
    <t>Custos Diretos</t>
  </si>
  <si>
    <t>%</t>
  </si>
  <si>
    <t>DISCRIMINAÇÃO</t>
  </si>
  <si>
    <t>PARCIAL</t>
  </si>
  <si>
    <t/>
  </si>
  <si>
    <t>Instalação e Imobiliário</t>
  </si>
  <si>
    <t>PROFISSIONAL SÊNIOR (análise de projeto)</t>
  </si>
  <si>
    <t>PROFISSIONAL SÊNIOR (meio físico - diagnóstico)</t>
  </si>
  <si>
    <t>PROFISSIONAL SÊNIOR (meio biótico - diganóstico)</t>
  </si>
  <si>
    <t>PROFISSIONAL SÊNIOR (meio biótico - supressão vegetal)</t>
  </si>
  <si>
    <t>PROFISSIONAL SÊNIOR (meio sócio econômico)</t>
  </si>
  <si>
    <t>Engenheiro Civil</t>
  </si>
  <si>
    <t>Engenheiro Ambiental</t>
  </si>
  <si>
    <t>Engenheiro Ambiental ou Biólogo</t>
  </si>
  <si>
    <t>Engenheiro Florestal, ou Agrônomo, ou Biólogo</t>
  </si>
  <si>
    <t>Economista, ou Geógrafo ou Assistente Social</t>
  </si>
  <si>
    <t>valor da diária</t>
  </si>
  <si>
    <t>varia conforme a distância</t>
  </si>
  <si>
    <t>ANÁLISE DE PROJETOS E DIAGNÓSTICO</t>
  </si>
  <si>
    <t>Escritório</t>
  </si>
  <si>
    <t>COORDENAÇÃO GERAL</t>
  </si>
  <si>
    <t>% Projeto</t>
  </si>
  <si>
    <t>Referência:</t>
  </si>
  <si>
    <t>TOTAL GERAL</t>
  </si>
  <si>
    <t>Item</t>
  </si>
  <si>
    <t>Total</t>
  </si>
  <si>
    <t>CRONOGRAMA  FISICO-FINANCEIRO</t>
  </si>
  <si>
    <t>Unidade</t>
  </si>
  <si>
    <t>Salário</t>
  </si>
  <si>
    <t>Encargos Complementares</t>
  </si>
  <si>
    <t>Encargos Adicionais</t>
  </si>
  <si>
    <t>Encargos Totais</t>
  </si>
  <si>
    <t>Valor Total</t>
  </si>
  <si>
    <t>Alimentação</t>
  </si>
  <si>
    <t>EPI</t>
  </si>
  <si>
    <t>Ferramenta</t>
  </si>
  <si>
    <t>Transporte</t>
  </si>
  <si>
    <t>Cesta Básica</t>
  </si>
  <si>
    <t>Assistência Médica</t>
  </si>
  <si>
    <t>Seguro de Vida</t>
  </si>
  <si>
    <t>R$</t>
  </si>
  <si>
    <t>P8028</t>
  </si>
  <si>
    <t>Auxiliar de topografia</t>
  </si>
  <si>
    <t>mês</t>
  </si>
  <si>
    <t>P8032</t>
  </si>
  <si>
    <t>P8033</t>
  </si>
  <si>
    <t>Biólogo pleno</t>
  </si>
  <si>
    <t>P8034</t>
  </si>
  <si>
    <t>Biólogo sênior</t>
  </si>
  <si>
    <t>P8044</t>
  </si>
  <si>
    <t>P8054</t>
  </si>
  <si>
    <t>P8055</t>
  </si>
  <si>
    <t>Engenheiro agrônomo pleno</t>
  </si>
  <si>
    <t>P8056</t>
  </si>
  <si>
    <t>Engenheiro agrônomo sênior</t>
  </si>
  <si>
    <t>P8057</t>
  </si>
  <si>
    <t>P8058</t>
  </si>
  <si>
    <t>Engenheiro ambiental pleno</t>
  </si>
  <si>
    <t>P8059</t>
  </si>
  <si>
    <t>Engenheiro ambiental sênior</t>
  </si>
  <si>
    <t>P8060</t>
  </si>
  <si>
    <t>Engenheiro consultor especial</t>
  </si>
  <si>
    <t>P8061</t>
  </si>
  <si>
    <t>Engenheiro coordenador</t>
  </si>
  <si>
    <t>P8065</t>
  </si>
  <si>
    <t>P8066</t>
  </si>
  <si>
    <t>Engenheiro de projetos pleno</t>
  </si>
  <si>
    <t>P8067</t>
  </si>
  <si>
    <t>Engenheiro de projetos sênior</t>
  </si>
  <si>
    <t>P8068</t>
  </si>
  <si>
    <t>P8069</t>
  </si>
  <si>
    <t>Engenheiro florestal pleno</t>
  </si>
  <si>
    <t>P8070</t>
  </si>
  <si>
    <t>Engenheiro florestal sênior</t>
  </si>
  <si>
    <t>P8113</t>
  </si>
  <si>
    <t>Motorista de veículo leve</t>
  </si>
  <si>
    <t>P8135</t>
  </si>
  <si>
    <t>Secretária</t>
  </si>
  <si>
    <t>P8143</t>
  </si>
  <si>
    <t>Técnico ambiental</t>
  </si>
  <si>
    <t>P8155</t>
  </si>
  <si>
    <t>Técnico em geoprocessamento</t>
  </si>
  <si>
    <t>Tipo</t>
  </si>
  <si>
    <t>B8951</t>
  </si>
  <si>
    <t>m² x mês</t>
  </si>
  <si>
    <t>B8952</t>
  </si>
  <si>
    <t>Mobiliário</t>
  </si>
  <si>
    <t>B8953</t>
  </si>
  <si>
    <t>ocupante x mês</t>
  </si>
  <si>
    <t>B8954</t>
  </si>
  <si>
    <t>Residência</t>
  </si>
  <si>
    <t>B8955</t>
  </si>
  <si>
    <t>Laboratório de asfalto</t>
  </si>
  <si>
    <t>B8956</t>
  </si>
  <si>
    <t>Laboratório de concreto</t>
  </si>
  <si>
    <t>B8957</t>
  </si>
  <si>
    <t>Laboratório de solos</t>
  </si>
  <si>
    <t>B8958</t>
  </si>
  <si>
    <t>Custos Diversos</t>
  </si>
  <si>
    <t>B8959</t>
  </si>
  <si>
    <t>B8960</t>
  </si>
  <si>
    <t>Benefícios e Despesas Indiretas - BDI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</si>
  <si>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</si>
  <si>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</si>
  <si>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</si>
  <si>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</si>
  <si>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</si>
  <si>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</si>
  <si>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Riscos</t>
  </si>
  <si>
    <t>0,50% do PV</t>
  </si>
  <si>
    <t>Garantias Contratuais</t>
  </si>
  <si>
    <t>0,10% do PV</t>
  </si>
  <si>
    <t>Subtotal 1</t>
  </si>
  <si>
    <t xml:space="preserve">Benefícios </t>
  </si>
  <si>
    <t>Lucro Operacional</t>
  </si>
  <si>
    <t>Subtotal 2</t>
  </si>
  <si>
    <t>Tributos</t>
  </si>
  <si>
    <t>PIS</t>
  </si>
  <si>
    <t>1,65% do PV</t>
  </si>
  <si>
    <t>COFINS</t>
  </si>
  <si>
    <t>7,60% do PV</t>
  </si>
  <si>
    <t>ISSQN*</t>
  </si>
  <si>
    <t>5,00% do PV</t>
  </si>
  <si>
    <t>Subtotal 3</t>
  </si>
  <si>
    <t>Total - BDI (%)</t>
  </si>
  <si>
    <t>*Limite máximo adotado de 5%; valor variável em função da legislação de cada município. As empresas licitantes deverão adotar as alíquotas pertinentes.</t>
  </si>
  <si>
    <t>Custo unitário (R$ / un)</t>
  </si>
  <si>
    <t>Produtivo</t>
  </si>
  <si>
    <t>Improdutivo</t>
  </si>
  <si>
    <t>E8889</t>
  </si>
  <si>
    <t>Veículo leve - 53 kW (sem motorista)</t>
  </si>
  <si>
    <t>hora</t>
  </si>
  <si>
    <t>E8891</t>
  </si>
  <si>
    <t>Código</t>
  </si>
  <si>
    <t>Custo Unitário (R$/un.)</t>
  </si>
  <si>
    <t>Quantidade</t>
  </si>
  <si>
    <t>Ocupantes</t>
  </si>
  <si>
    <t>Área (m²)</t>
  </si>
  <si>
    <t>Meses</t>
  </si>
  <si>
    <t>Imóveis - Instalações Físicas (A)</t>
  </si>
  <si>
    <t>m²xmês</t>
  </si>
  <si>
    <t>TOTAL A (R$)</t>
  </si>
  <si>
    <t>Custos Diversos (B)</t>
  </si>
  <si>
    <t>TOTAL B (R$)</t>
  </si>
  <si>
    <t>TOTAL A+B (R$)</t>
  </si>
  <si>
    <t xml:space="preserve">Cestas das instalações </t>
  </si>
  <si>
    <t>Topografia - equipamentos para topografia</t>
  </si>
  <si>
    <t>Horas/mês</t>
  </si>
  <si>
    <t>Valor Mensal (R$/mês)</t>
  </si>
  <si>
    <t>Valor Produtivo (a)</t>
  </si>
  <si>
    <t>Valor Improdutivo (b)</t>
  </si>
  <si>
    <t>Produtivo (c )</t>
  </si>
  <si>
    <t>Improdutivo (d)</t>
  </si>
  <si>
    <t>Produtivo (a*c)</t>
  </si>
  <si>
    <t>Improdutivo (b*d)</t>
  </si>
  <si>
    <t>Veículo leve  Pick up 4x4 (sem motorista)</t>
  </si>
  <si>
    <t>INSTALAÇÕES</t>
  </si>
  <si>
    <t>e=a*b*c*d*220/240</t>
  </si>
  <si>
    <t>BDI</t>
  </si>
  <si>
    <t>B - DESPESAS GERAIS</t>
  </si>
  <si>
    <t>I - SUB-TOTAL DOS ITENS A+B</t>
  </si>
  <si>
    <t xml:space="preserve">TOTAL DO ORÇAMENTO  </t>
  </si>
  <si>
    <t>Tabela de consultoria DNIT SICRO</t>
  </si>
  <si>
    <t>ORÇAMENTO</t>
  </si>
  <si>
    <r>
      <t xml:space="preserve">II -BENEFÍCIOS E DESPESAS INDIRETAS - BDI    </t>
    </r>
    <r>
      <rPr>
        <sz val="12"/>
        <color theme="0"/>
        <rFont val="Calibri"/>
        <family val="2"/>
      </rPr>
      <t>Acórdão nº 1.560/2019-TCU-Plenário</t>
    </r>
    <r>
      <rPr>
        <b/>
        <sz val="12"/>
        <color theme="0"/>
        <rFont val="Calibri"/>
        <family val="2"/>
      </rPr>
      <t xml:space="preserve">     </t>
    </r>
  </si>
  <si>
    <t>Encargos Sociais</t>
  </si>
  <si>
    <t>Exame Ocupacional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</si>
  <si>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</si>
  <si>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</si>
  <si>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</si>
  <si>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</si>
  <si>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</si>
  <si>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</si>
  <si>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</si>
  <si>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</si>
  <si>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</si>
  <si>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</si>
  <si>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</si>
  <si>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</si>
  <si>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</si>
  <si>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</si>
  <si>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</si>
  <si>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</si>
  <si>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</si>
  <si>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</si>
  <si>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</si>
  <si>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</si>
  <si>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</si>
  <si>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</si>
  <si>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</si>
  <si>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</si>
  <si>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</si>
  <si>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</si>
  <si>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P8026</t>
  </si>
  <si>
    <t>Auxiliar administrativo</t>
  </si>
  <si>
    <t>P8027</t>
  </si>
  <si>
    <t>Auxiliar de laboratório</t>
  </si>
  <si>
    <t>Biólogo júnior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</si>
  <si>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</si>
  <si>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</si>
  <si>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</si>
  <si>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</si>
  <si>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</si>
  <si>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</si>
  <si>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</si>
  <si>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</si>
  <si>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P8045</t>
  </si>
  <si>
    <t>Economista júnior</t>
  </si>
  <si>
    <t>P8046</t>
  </si>
  <si>
    <t>Economista pleno</t>
  </si>
  <si>
    <t>P8047</t>
  </si>
  <si>
    <t>Economista sênior</t>
  </si>
  <si>
    <t>Engenheiro agrônomo júnior</t>
  </si>
  <si>
    <t>Engenheiro ambiental júnior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</si>
  <si>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</si>
  <si>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</si>
  <si>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</si>
  <si>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</si>
  <si>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</si>
  <si>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</si>
  <si>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Engenheiro de projetos júnior</t>
  </si>
  <si>
    <t>Engenheiro florestal júnior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</si>
  <si>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</si>
  <si>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</si>
  <si>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</si>
  <si>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</si>
  <si>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</si>
  <si>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</si>
  <si>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</si>
  <si>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</si>
  <si>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</si>
  <si>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</si>
  <si>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</si>
  <si>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</si>
  <si>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</si>
  <si>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Laboratorista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</si>
  <si>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</si>
  <si>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</si>
  <si>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</si>
  <si>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</si>
  <si>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</si>
  <si>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</si>
  <si>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</si>
  <si>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</si>
  <si>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</si>
  <si>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</si>
  <si>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</si>
  <si>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</si>
  <si>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</si>
  <si>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</si>
  <si>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</si>
  <si>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</si>
  <si>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</si>
  <si>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</si>
  <si>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</si>
  <si>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</si>
  <si>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</si>
  <si>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</si>
  <si>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P8139</t>
  </si>
  <si>
    <t>Sondador</t>
  </si>
  <si>
    <t>P8147</t>
  </si>
  <si>
    <t>Técnico de obras</t>
  </si>
  <si>
    <t>P8151</t>
  </si>
  <si>
    <t>Técnico de segurança do trabalho</t>
  </si>
  <si>
    <t>P8159</t>
  </si>
  <si>
    <t>Técnico em informática - programador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</si>
  <si>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</si>
  <si>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</si>
  <si>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</si>
  <si>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</si>
  <si>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</si>
  <si>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</si>
  <si>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</si>
  <si>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</si>
  <si>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</si>
  <si>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</si>
  <si>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</si>
  <si>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</si>
  <si>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</si>
  <si>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</si>
  <si>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</si>
  <si>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</si>
  <si>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</si>
  <si>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</si>
  <si>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</si>
  <si>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</si>
  <si>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</si>
  <si>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</si>
  <si>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</si>
  <si>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</si>
  <si>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</si>
  <si>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</si>
  <si>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</si>
  <si>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</si>
  <si>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</si>
  <si>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</si>
  <si>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</si>
  <si>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</si>
  <si>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</si>
  <si>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</si>
  <si>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</si>
  <si>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</si>
  <si>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</si>
  <si>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</si>
  <si>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</si>
  <si>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</si>
  <si>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</si>
  <si>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</si>
  <si>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</si>
  <si>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</si>
  <si>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</si>
  <si>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</si>
  <si>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</si>
  <si>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</si>
  <si>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</si>
  <si>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</si>
  <si>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</si>
  <si>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</si>
  <si>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</si>
  <si>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</si>
  <si>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</si>
  <si>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</si>
  <si>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Comercial (2,60% do C.M.C.C -SINAPI)</t>
  </si>
  <si>
    <t>I=A+B+C+D+E</t>
  </si>
  <si>
    <t>F (sobre I)</t>
  </si>
  <si>
    <t>Municípios:</t>
  </si>
  <si>
    <t>Imóveis</t>
  </si>
  <si>
    <t>Cesta das Instalações</t>
  </si>
  <si>
    <t>Custo unitário 
(R$ / un)</t>
  </si>
  <si>
    <t>Auxiliar de campo</t>
  </si>
  <si>
    <t xml:space="preserve">Engenheiro Florestal </t>
  </si>
  <si>
    <t>EQUIPE TÉCNICA - A</t>
  </si>
  <si>
    <t>EQUIPE TÉCNICA - B</t>
  </si>
  <si>
    <t xml:space="preserve"> Inventário Florestal</t>
  </si>
  <si>
    <t>Proposta Técnica Ambiental (PTA) para Supressão Vegetal</t>
  </si>
  <si>
    <t xml:space="preserve">Município  </t>
  </si>
  <si>
    <t>Rodovia</t>
  </si>
  <si>
    <t xml:space="preserve">Tipo </t>
  </si>
  <si>
    <t xml:space="preserve">Objeto </t>
  </si>
  <si>
    <t>PTA</t>
  </si>
  <si>
    <t>Inventário Florestal</t>
  </si>
  <si>
    <t>Total Geral</t>
  </si>
  <si>
    <t>Estudos Ambientais ( R$ )</t>
  </si>
  <si>
    <t>Coordenador ambiental</t>
  </si>
  <si>
    <t>E8890</t>
  </si>
  <si>
    <t>Veículo leve - 53 kW (com motorista)</t>
  </si>
  <si>
    <t>Veículo leve picape 4 x 4 com capacidade de 1,10 t - 147 kW (sem motorista)</t>
  </si>
  <si>
    <t>Comercial (2,55% do CMCC - SINAPI)</t>
  </si>
  <si>
    <t>Residencial (2,45% do CMCC - SINAPI)</t>
  </si>
  <si>
    <t>B8961</t>
  </si>
  <si>
    <t>Topografia por VANT</t>
  </si>
  <si>
    <t>TAXAS: 44,66 % DO ITEM "I"</t>
  </si>
  <si>
    <t>QUADRO RESUMO DA COMPOSIÇÃO DOS VALORES UNITÁRIOS ORÇADOS</t>
  </si>
  <si>
    <t>VALORES</t>
  </si>
  <si>
    <t>A - EQUIPE TÉCNICA</t>
  </si>
  <si>
    <t>B.1 - VEÍCULOS</t>
  </si>
  <si>
    <t>B.2 - EQUIPAMENTOS</t>
  </si>
  <si>
    <t>B.3 - INSTALAÇÕES</t>
  </si>
  <si>
    <t>Engenheiro Florestal</t>
  </si>
  <si>
    <t>Auxiliar de Campo</t>
  </si>
  <si>
    <t xml:space="preserve"> </t>
  </si>
  <si>
    <t>Obra</t>
  </si>
  <si>
    <t>Valor Unitário</t>
  </si>
  <si>
    <t>Sub-total</t>
  </si>
  <si>
    <t>1ª</t>
  </si>
  <si>
    <t>2ª</t>
  </si>
  <si>
    <t>PTA (Supressão Vegetal)</t>
  </si>
  <si>
    <t>Supressão Vegetal</t>
  </si>
  <si>
    <t>Bonito</t>
  </si>
  <si>
    <t xml:space="preserve">área / ha </t>
  </si>
  <si>
    <t>Área no entorno da pista de pouso e decolagem no aeroporto de Bonito / MS.</t>
  </si>
  <si>
    <t>Bonito - MS</t>
  </si>
  <si>
    <t>60 dias</t>
  </si>
  <si>
    <t>Profissionais mensalistas</t>
  </si>
  <si>
    <t>Profissionais horistas</t>
  </si>
  <si>
    <t>P8264</t>
  </si>
  <si>
    <t>Motorista de veículo leve - horista</t>
  </si>
  <si>
    <t>h</t>
  </si>
  <si>
    <t>1,12% sobre (PV - Lucro)</t>
  </si>
  <si>
    <t xml:space="preserve">Tabela 1 - Custos de veículos </t>
  </si>
  <si>
    <t>E8888</t>
  </si>
  <si>
    <t>Veículo tipo van furgão com capacidade de 1,38 t - 100 kW (sem motorista)</t>
  </si>
  <si>
    <t>E8887</t>
  </si>
  <si>
    <t>Veículo tipo van furgão com capacidade de 1,38 t - 100 kW (com motorista)</t>
  </si>
  <si>
    <t>Fonte: FGV IBRE</t>
  </si>
  <si>
    <t>Custos de veículos - mês/referência: jan/2025</t>
  </si>
  <si>
    <t>Tabela 2 - Custos de imóveis, mobiliário, cestas de instalações e custos diversos</t>
  </si>
  <si>
    <t>Tabela de Preços de Consultoria - mês de referência: jan/2025</t>
  </si>
  <si>
    <t xml:space="preserve">Supressão Vegetal </t>
  </si>
  <si>
    <t>PTA  (Equipe A)</t>
  </si>
  <si>
    <t>INVENTÁRIO FLORESTAL (Equipe B)</t>
  </si>
  <si>
    <t>CONTRATAÇÃO DE EMPRESA DE CONSULTORIA PARA ELABORAÇÃO DE ESTUDOS AMBIENTAIS PARA AUTORIZAÇÃO AMBIENTAL PARA SUPRESSÃO VEGETAL NO AEROPORTO DE BONITO/MS</t>
  </si>
  <si>
    <t>Município:</t>
  </si>
  <si>
    <t>TAXAS: 45,03 % DO ITEM "I"</t>
  </si>
  <si>
    <t>Benefícios e Despesas Indiretas - mês/referência:mar/2025 a partir de 27/03/2025</t>
  </si>
  <si>
    <t>Benefícios e Despesas Indiretas - mês/referência: jan/2025</t>
  </si>
  <si>
    <t>Estudos Ambientais para supressão vegetal no aeroporto de Bonito-MS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</si>
</sst>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  <numFmt numFmtId="165" formatCode="0.000\ &quot;km&quot;"/>
    <numFmt numFmtId="166" formatCode="0.00000000%"/>
    <numFmt numFmtId="167" formatCode="###0;###0"/>
    <numFmt numFmtId="168" formatCode="_-* #,##0.000_-;\-* #,##0.000_-;_-* &quot;-&quot;??_-;_-@_-"/>
    <numFmt numFmtId="169" formatCode="0.0"/>
    <numFmt numFmtId="170" formatCode="&quot;R$&quot;\ #,##0.00"/>
    <numFmt numFmtId="171" formatCode="#,##0.00;[Red]#,##0.00"/>
    <numFmt numFmtId="172" formatCode="&quot;R$&quot;\ #,##0.00;[Red]&quot;R$&quot;\ #,##0.00"/>
    <numFmt numFmtId="173" formatCode="0.00;[Red]0.00"/>
  </numFmts>
  <fonts count="47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8"/>
      <name val="Arial"/>
      <family val="2"/>
    </font>
    <font>
      <sz val="10"/>
      <color rgb="FF000000"/>
      <name val="Times New Roman"/>
      <family val="1"/>
    </font>
    <font>
      <b/>
      <sz val="10"/>
      <color theme="0"/>
      <name val="Arial"/>
      <family val="2"/>
    </font>
    <font>
      <b/>
      <sz val="12"/>
      <color theme="0"/>
      <name val="Calibri"/>
      <family val="2"/>
    </font>
    <font>
      <b/>
      <sz val="12"/>
      <color theme="1"/>
      <name val="Arial"/>
      <family val="2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8"/>
      <color theme="0"/>
      <name val="Arial"/>
      <family val="2"/>
    </font>
    <font>
      <sz val="12"/>
      <color theme="0"/>
      <name val="Calibri"/>
      <family val="2"/>
    </font>
    <font>
      <sz val="14"/>
      <color theme="1"/>
      <name val="Calibri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b/>
      <sz val="16"/>
      <color theme="0"/>
      <name val="Calibri"/>
      <family val="2"/>
    </font>
    <font>
      <sz val="12"/>
      <color rgb="FFFF0000"/>
      <name val="Arial"/>
      <family val="2"/>
    </font>
    <font>
      <sz val="12"/>
      <name val="Calibri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0"/>
      <color rgb="FF676A6C"/>
      <name val="Arial"/>
      <family val="2"/>
    </font>
    <font>
      <sz val="16"/>
      <color theme="1"/>
      <name val="Arial"/>
      <family val="2"/>
    </font>
    <font>
      <b/>
      <sz val="24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2"/>
      <color theme="0"/>
      <name val="Arial"/>
      <family val="2"/>
    </font>
    <font>
      <sz val="14"/>
      <color theme="1"/>
      <name val="Arial"/>
      <family val="2"/>
    </font>
    <font>
      <b/>
      <sz val="13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4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8" fillId="0" borderId="0"/>
    <xf numFmtId="0" fontId="9" fillId="0" borderId="0"/>
    <xf numFmtId="0" fontId="12" fillId="0" borderId="0"/>
    <xf numFmtId="9" fontId="9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30" fillId="0" borderId="0"/>
    <xf numFmtId="0" fontId="3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</cellStyleXfs>
  <cellXfs count="571">
    <xf numFmtId="0" fontId="0" fillId="0" borderId="0" xfId="0"/>
    <xf numFmtId="0" fontId="3" fillId="0" borderId="0" xfId="0" applyFont="1"/>
    <xf numFmtId="166" fontId="3" fillId="0" borderId="0" xfId="1" applyNumberFormat="1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7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3" fillId="0" borderId="30" xfId="0" applyFont="1" applyBorder="1"/>
    <xf numFmtId="0" fontId="3" fillId="0" borderId="35" xfId="0" applyFont="1" applyBorder="1"/>
    <xf numFmtId="2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3" fillId="4" borderId="0" xfId="0" applyFont="1" applyFill="1"/>
    <xf numFmtId="2" fontId="3" fillId="4" borderId="1" xfId="0" applyNumberFormat="1" applyFont="1" applyFill="1" applyBorder="1" applyAlignment="1">
      <alignment horizontal="center" vertical="center"/>
    </xf>
    <xf numFmtId="0" fontId="10" fillId="0" borderId="0" xfId="6" applyFont="1" applyAlignment="1">
      <alignment horizontal="left" vertical="center"/>
    </xf>
    <xf numFmtId="0" fontId="4" fillId="5" borderId="14" xfId="0" applyFont="1" applyFill="1" applyBorder="1" applyAlignment="1">
      <alignment horizontal="center" vertical="center"/>
    </xf>
    <xf numFmtId="4" fontId="4" fillId="5" borderId="16" xfId="0" applyNumberFormat="1" applyFont="1" applyFill="1" applyBorder="1" applyAlignment="1">
      <alignment horizontal="right" vertical="center"/>
    </xf>
    <xf numFmtId="4" fontId="4" fillId="5" borderId="28" xfId="0" applyNumberFormat="1" applyFont="1" applyFill="1" applyBorder="1" applyAlignment="1">
      <alignment horizontal="right" vertical="center"/>
    </xf>
    <xf numFmtId="0" fontId="3" fillId="5" borderId="23" xfId="0" applyFont="1" applyFill="1" applyBorder="1"/>
    <xf numFmtId="0" fontId="3" fillId="5" borderId="27" xfId="0" applyFont="1" applyFill="1" applyBorder="1"/>
    <xf numFmtId="0" fontId="3" fillId="5" borderId="27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4" fillId="0" borderId="34" xfId="0" applyNumberFormat="1" applyFont="1" applyBorder="1" applyAlignment="1">
      <alignment horizontal="left" vertical="center"/>
    </xf>
    <xf numFmtId="0" fontId="4" fillId="0" borderId="34" xfId="0" applyFont="1" applyBorder="1" applyAlignment="1">
      <alignment wrapText="1"/>
    </xf>
    <xf numFmtId="0" fontId="4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right" vertical="top"/>
    </xf>
    <xf numFmtId="165" fontId="4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23" xfId="0" applyFont="1" applyBorder="1"/>
    <xf numFmtId="164" fontId="3" fillId="0" borderId="27" xfId="0" applyNumberFormat="1" applyFont="1" applyBorder="1" applyAlignment="1">
      <alignment horizontal="left"/>
    </xf>
    <xf numFmtId="0" fontId="3" fillId="0" borderId="3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34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165" fontId="4" fillId="0" borderId="0" xfId="0" applyNumberFormat="1" applyFont="1" applyBorder="1" applyAlignment="1">
      <alignment horizontal="left" vertical="center"/>
    </xf>
    <xf numFmtId="0" fontId="3" fillId="0" borderId="27" xfId="0" applyFont="1" applyBorder="1"/>
    <xf numFmtId="0" fontId="4" fillId="0" borderId="34" xfId="0" applyFont="1" applyBorder="1"/>
    <xf numFmtId="164" fontId="3" fillId="0" borderId="0" xfId="0" applyNumberFormat="1" applyFont="1" applyBorder="1" applyAlignment="1">
      <alignment horizontal="left"/>
    </xf>
    <xf numFmtId="0" fontId="3" fillId="0" borderId="34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4" fillId="0" borderId="34" xfId="0" applyFont="1" applyBorder="1" applyAlignment="1">
      <alignment horizontal="left" vertical="center"/>
    </xf>
    <xf numFmtId="169" fontId="3" fillId="5" borderId="21" xfId="0" applyNumberFormat="1" applyFont="1" applyFill="1" applyBorder="1" applyAlignment="1">
      <alignment horizontal="center" vertical="center" wrapText="1"/>
    </xf>
    <xf numFmtId="169" fontId="3" fillId="0" borderId="1" xfId="0" applyNumberFormat="1" applyFont="1" applyFill="1" applyBorder="1" applyAlignment="1">
      <alignment horizontal="center" vertical="center" wrapText="1"/>
    </xf>
    <xf numFmtId="169" fontId="3" fillId="0" borderId="9" xfId="0" applyNumberFormat="1" applyFont="1" applyFill="1" applyBorder="1" applyAlignment="1">
      <alignment horizontal="center" vertical="center" wrapText="1"/>
    </xf>
    <xf numFmtId="169" fontId="3" fillId="5" borderId="5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4" fontId="3" fillId="0" borderId="0" xfId="0" applyNumberFormat="1" applyFont="1" applyBorder="1" applyAlignment="1">
      <alignment vertical="center" wrapText="1"/>
    </xf>
    <xf numFmtId="43" fontId="3" fillId="0" borderId="0" xfId="2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9" fontId="3" fillId="0" borderId="0" xfId="1" applyFont="1" applyBorder="1" applyAlignment="1">
      <alignment horizontal="center" vertical="center"/>
    </xf>
    <xf numFmtId="4" fontId="3" fillId="0" borderId="0" xfId="2" applyNumberFormat="1" applyFont="1" applyBorder="1" applyAlignment="1">
      <alignment vertical="center"/>
    </xf>
    <xf numFmtId="168" fontId="4" fillId="0" borderId="0" xfId="0" applyNumberFormat="1" applyFont="1" applyFill="1" applyBorder="1" applyAlignment="1">
      <alignment vertical="center"/>
    </xf>
    <xf numFmtId="168" fontId="4" fillId="0" borderId="0" xfId="2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4" xfId="0" applyBorder="1"/>
    <xf numFmtId="0" fontId="0" fillId="0" borderId="45" xfId="0" applyBorder="1"/>
    <xf numFmtId="0" fontId="0" fillId="0" borderId="13" xfId="0" applyBorder="1"/>
    <xf numFmtId="0" fontId="0" fillId="0" borderId="7" xfId="0" applyBorder="1"/>
    <xf numFmtId="2" fontId="0" fillId="0" borderId="7" xfId="0" applyNumberFormat="1" applyBorder="1"/>
    <xf numFmtId="2" fontId="0" fillId="0" borderId="14" xfId="0" applyNumberFormat="1" applyBorder="1"/>
    <xf numFmtId="0" fontId="0" fillId="0" borderId="18" xfId="0" applyBorder="1"/>
    <xf numFmtId="0" fontId="0" fillId="0" borderId="1" xfId="0" applyBorder="1"/>
    <xf numFmtId="2" fontId="0" fillId="0" borderId="1" xfId="0" applyNumberFormat="1" applyBorder="1"/>
    <xf numFmtId="2" fontId="0" fillId="0" borderId="16" xfId="0" applyNumberFormat="1" applyBorder="1"/>
    <xf numFmtId="2" fontId="19" fillId="0" borderId="8" xfId="0" applyNumberFormat="1" applyFont="1" applyBorder="1"/>
    <xf numFmtId="2" fontId="19" fillId="0" borderId="31" xfId="0" applyNumberFormat="1" applyFont="1" applyBorder="1"/>
    <xf numFmtId="0" fontId="19" fillId="0" borderId="44" xfId="0" applyFont="1" applyBorder="1"/>
    <xf numFmtId="0" fontId="19" fillId="0" borderId="45" xfId="0" applyFont="1" applyBorder="1"/>
    <xf numFmtId="0" fontId="0" fillId="0" borderId="20" xfId="0" applyFill="1" applyBorder="1"/>
    <xf numFmtId="0" fontId="0" fillId="0" borderId="9" xfId="0" applyFill="1" applyBorder="1"/>
    <xf numFmtId="2" fontId="0" fillId="0" borderId="9" xfId="0" applyNumberFormat="1" applyFill="1" applyBorder="1"/>
    <xf numFmtId="2" fontId="0" fillId="0" borderId="22" xfId="0" applyNumberFormat="1" applyFill="1" applyBorder="1"/>
    <xf numFmtId="0" fontId="0" fillId="0" borderId="18" xfId="0" applyFill="1" applyBorder="1"/>
    <xf numFmtId="0" fontId="0" fillId="0" borderId="1" xfId="0" applyFill="1" applyBorder="1"/>
    <xf numFmtId="2" fontId="0" fillId="0" borderId="1" xfId="0" applyNumberFormat="1" applyFill="1" applyBorder="1"/>
    <xf numFmtId="2" fontId="0" fillId="0" borderId="16" xfId="0" applyNumberFormat="1" applyFill="1" applyBorder="1"/>
    <xf numFmtId="0" fontId="0" fillId="0" borderId="20" xfId="0" applyBorder="1"/>
    <xf numFmtId="0" fontId="0" fillId="0" borderId="9" xfId="0" applyBorder="1"/>
    <xf numFmtId="0" fontId="0" fillId="0" borderId="22" xfId="0" applyBorder="1"/>
    <xf numFmtId="0" fontId="0" fillId="0" borderId="16" xfId="0" applyBorder="1"/>
    <xf numFmtId="2" fontId="19" fillId="0" borderId="5" xfId="0" applyNumberFormat="1" applyFont="1" applyBorder="1"/>
    <xf numFmtId="2" fontId="19" fillId="0" borderId="19" xfId="0" applyNumberFormat="1" applyFont="1" applyBorder="1"/>
    <xf numFmtId="0" fontId="0" fillId="0" borderId="0" xfId="0" applyBorder="1" applyAlignment="1"/>
    <xf numFmtId="0" fontId="0" fillId="0" borderId="0" xfId="0" applyAlignment="1"/>
    <xf numFmtId="4" fontId="6" fillId="0" borderId="16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43" fontId="20" fillId="0" borderId="0" xfId="0" applyNumberFormat="1" applyFont="1" applyFill="1" applyBorder="1" applyAlignment="1">
      <alignment horizontal="left" vertical="center"/>
    </xf>
    <xf numFmtId="4" fontId="6" fillId="0" borderId="0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2" fontId="3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48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0" xfId="0" applyFont="1" applyBorder="1"/>
    <xf numFmtId="0" fontId="6" fillId="0" borderId="1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17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34" xfId="0" applyFont="1" applyBorder="1" applyAlignment="1">
      <alignment horizontal="right" vertical="center"/>
    </xf>
    <xf numFmtId="0" fontId="4" fillId="0" borderId="0" xfId="0" applyFont="1" applyBorder="1" applyAlignment="1">
      <alignment wrapText="1"/>
    </xf>
    <xf numFmtId="4" fontId="4" fillId="0" borderId="0" xfId="0" applyNumberFormat="1" applyFont="1" applyFill="1" applyBorder="1" applyAlignment="1">
      <alignment vertical="center" wrapText="1"/>
    </xf>
    <xf numFmtId="4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0" fontId="3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15" fillId="0" borderId="0" xfId="6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44" fontId="3" fillId="0" borderId="0" xfId="4" applyFont="1" applyFill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4" fontId="3" fillId="0" borderId="44" xfId="0" applyNumberFormat="1" applyFont="1" applyBorder="1" applyAlignment="1">
      <alignment horizontal="center" vertical="center"/>
    </xf>
    <xf numFmtId="2" fontId="3" fillId="0" borderId="44" xfId="0" applyNumberFormat="1" applyFont="1" applyFill="1" applyBorder="1" applyAlignment="1">
      <alignment horizontal="center" vertical="center"/>
    </xf>
    <xf numFmtId="43" fontId="20" fillId="0" borderId="44" xfId="0" applyNumberFormat="1" applyFont="1" applyBorder="1" applyAlignment="1">
      <alignment horizontal="left" vertical="center"/>
    </xf>
    <xf numFmtId="4" fontId="3" fillId="0" borderId="45" xfId="0" applyNumberFormat="1" applyFont="1" applyBorder="1" applyAlignment="1">
      <alignment horizontal="center" vertical="center"/>
    </xf>
    <xf numFmtId="0" fontId="3" fillId="0" borderId="11" xfId="0" applyFont="1" applyBorder="1"/>
    <xf numFmtId="0" fontId="3" fillId="0" borderId="11" xfId="0" applyFont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/>
    </xf>
    <xf numFmtId="0" fontId="3" fillId="0" borderId="39" xfId="0" applyFont="1" applyBorder="1" applyAlignment="1"/>
    <xf numFmtId="0" fontId="3" fillId="0" borderId="40" xfId="0" applyFont="1" applyBorder="1" applyAlignment="1"/>
    <xf numFmtId="0" fontId="3" fillId="0" borderId="34" xfId="0" applyFont="1" applyBorder="1" applyAlignment="1"/>
    <xf numFmtId="0" fontId="3" fillId="0" borderId="30" xfId="0" applyFont="1" applyBorder="1" applyAlignment="1">
      <alignment horizontal="right"/>
    </xf>
    <xf numFmtId="0" fontId="3" fillId="0" borderId="30" xfId="0" applyFont="1" applyBorder="1" applyAlignment="1">
      <alignment horizontal="right" vertical="center"/>
    </xf>
    <xf numFmtId="0" fontId="3" fillId="0" borderId="35" xfId="0" applyFont="1" applyBorder="1" applyAlignment="1">
      <alignment horizontal="right" vertical="center"/>
    </xf>
    <xf numFmtId="2" fontId="4" fillId="0" borderId="34" xfId="0" applyNumberFormat="1" applyFont="1" applyBorder="1" applyAlignment="1">
      <alignment horizontal="center" vertical="center"/>
    </xf>
    <xf numFmtId="2" fontId="4" fillId="0" borderId="41" xfId="0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2" fontId="19" fillId="0" borderId="44" xfId="0" applyNumberFormat="1" applyFont="1" applyBorder="1"/>
    <xf numFmtId="2" fontId="19" fillId="0" borderId="45" xfId="0" applyNumberFormat="1" applyFont="1" applyBorder="1"/>
    <xf numFmtId="0" fontId="3" fillId="0" borderId="30" xfId="0" applyFont="1" applyBorder="1" applyAlignment="1">
      <alignment horizontal="left" vertical="top"/>
    </xf>
    <xf numFmtId="0" fontId="3" fillId="0" borderId="30" xfId="0" applyFont="1" applyBorder="1" applyAlignment="1">
      <alignment horizontal="left"/>
    </xf>
    <xf numFmtId="0" fontId="3" fillId="0" borderId="30" xfId="0" applyFont="1" applyBorder="1" applyAlignment="1">
      <alignment horizontal="left" vertical="center"/>
    </xf>
    <xf numFmtId="0" fontId="24" fillId="0" borderId="35" xfId="0" applyFont="1" applyBorder="1" applyAlignment="1">
      <alignment horizontal="right" vertical="center"/>
    </xf>
    <xf numFmtId="0" fontId="24" fillId="0" borderId="3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4" fontId="24" fillId="0" borderId="1" xfId="0" applyNumberFormat="1" applyFont="1" applyBorder="1" applyAlignment="1">
      <alignment vertical="center" wrapText="1"/>
    </xf>
    <xf numFmtId="4" fontId="24" fillId="0" borderId="1" xfId="2" applyNumberFormat="1" applyFont="1" applyBorder="1" applyAlignment="1">
      <alignment vertical="center"/>
    </xf>
    <xf numFmtId="4" fontId="18" fillId="6" borderId="4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right" vertical="center" wrapText="1"/>
    </xf>
    <xf numFmtId="10" fontId="26" fillId="0" borderId="1" xfId="1" applyNumberFormat="1" applyFont="1" applyBorder="1" applyAlignment="1">
      <alignment horizontal="center" vertical="center" wrapText="1"/>
    </xf>
    <xf numFmtId="2" fontId="0" fillId="0" borderId="0" xfId="0" applyNumberFormat="1"/>
    <xf numFmtId="4" fontId="0" fillId="0" borderId="0" xfId="0" applyNumberFormat="1"/>
    <xf numFmtId="165" fontId="3" fillId="0" borderId="0" xfId="0" applyNumberFormat="1" applyFont="1" applyBorder="1" applyAlignment="1">
      <alignment horizontal="left"/>
    </xf>
    <xf numFmtId="0" fontId="24" fillId="0" borderId="30" xfId="0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18" fillId="7" borderId="0" xfId="0" applyFont="1" applyFill="1" applyAlignment="1">
      <alignment horizontal="left" vertical="center" wrapText="1"/>
    </xf>
    <xf numFmtId="164" fontId="18" fillId="7" borderId="0" xfId="0" applyNumberFormat="1" applyFont="1" applyFill="1" applyAlignment="1">
      <alignment horizontal="left"/>
    </xf>
    <xf numFmtId="0" fontId="18" fillId="7" borderId="0" xfId="0" applyFont="1" applyFill="1" applyAlignment="1">
      <alignment horizontal="left"/>
    </xf>
    <xf numFmtId="17" fontId="18" fillId="7" borderId="0" xfId="0" applyNumberFormat="1" applyFont="1" applyFill="1" applyAlignment="1">
      <alignment horizontal="left"/>
    </xf>
    <xf numFmtId="0" fontId="4" fillId="6" borderId="10" xfId="0" applyFont="1" applyFill="1" applyBorder="1"/>
    <xf numFmtId="0" fontId="4" fillId="6" borderId="11" xfId="0" applyFont="1" applyFill="1" applyBorder="1"/>
    <xf numFmtId="0" fontId="4" fillId="6" borderId="11" xfId="0" applyFont="1" applyFill="1" applyBorder="1" applyAlignment="1">
      <alignment horizontal="center" vertical="center"/>
    </xf>
    <xf numFmtId="4" fontId="18" fillId="6" borderId="45" xfId="0" applyNumberFormat="1" applyFont="1" applyFill="1" applyBorder="1" applyAlignment="1">
      <alignment horizontal="center" vertical="center"/>
    </xf>
    <xf numFmtId="0" fontId="3" fillId="6" borderId="10" xfId="0" applyFont="1" applyFill="1" applyBorder="1"/>
    <xf numFmtId="0" fontId="6" fillId="6" borderId="1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21" fillId="6" borderId="8" xfId="0" applyNumberFormat="1" applyFont="1" applyFill="1" applyBorder="1" applyAlignment="1">
      <alignment horizontal="right" vertical="center"/>
    </xf>
    <xf numFmtId="9" fontId="21" fillId="6" borderId="8" xfId="1" applyFont="1" applyFill="1" applyBorder="1" applyAlignment="1">
      <alignment horizontal="center" vertical="center"/>
    </xf>
    <xf numFmtId="4" fontId="23" fillId="6" borderId="17" xfId="0" applyNumberFormat="1" applyFont="1" applyFill="1" applyBorder="1" applyAlignment="1">
      <alignment horizontal="center" vertical="center" wrapText="1"/>
    </xf>
    <xf numFmtId="4" fontId="23" fillId="6" borderId="8" xfId="0" applyNumberFormat="1" applyFont="1" applyFill="1" applyBorder="1" applyAlignment="1">
      <alignment horizontal="center" vertical="center" wrapText="1"/>
    </xf>
    <xf numFmtId="4" fontId="18" fillId="6" borderId="8" xfId="0" applyNumberFormat="1" applyFont="1" applyFill="1" applyBorder="1" applyAlignment="1">
      <alignment horizontal="center" vertical="center" wrapText="1"/>
    </xf>
    <xf numFmtId="4" fontId="18" fillId="6" borderId="8" xfId="0" applyNumberFormat="1" applyFont="1" applyFill="1" applyBorder="1" applyAlignment="1">
      <alignment horizontal="center" vertical="center"/>
    </xf>
    <xf numFmtId="4" fontId="23" fillId="6" borderId="8" xfId="0" applyNumberFormat="1" applyFont="1" applyFill="1" applyBorder="1" applyAlignment="1">
      <alignment horizontal="center" vertical="center"/>
    </xf>
    <xf numFmtId="0" fontId="23" fillId="6" borderId="8" xfId="0" applyNumberFormat="1" applyFont="1" applyFill="1" applyBorder="1" applyAlignment="1">
      <alignment horizontal="center" vertical="center"/>
    </xf>
    <xf numFmtId="44" fontId="21" fillId="6" borderId="31" xfId="4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3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4" fontId="24" fillId="0" borderId="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6" borderId="23" xfId="0" applyFont="1" applyFill="1" applyBorder="1"/>
    <xf numFmtId="0" fontId="4" fillId="6" borderId="27" xfId="0" applyFont="1" applyFill="1" applyBorder="1"/>
    <xf numFmtId="0" fontId="4" fillId="6" borderId="27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4" fontId="18" fillId="6" borderId="49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" fontId="26" fillId="0" borderId="52" xfId="0" applyNumberFormat="1" applyFont="1" applyBorder="1" applyAlignment="1">
      <alignment horizontal="right" vertical="center" wrapText="1"/>
    </xf>
    <xf numFmtId="9" fontId="4" fillId="6" borderId="49" xfId="1" applyFont="1" applyFill="1" applyBorder="1" applyAlignment="1">
      <alignment horizontal="center" vertical="center" wrapText="1"/>
    </xf>
    <xf numFmtId="4" fontId="24" fillId="0" borderId="5" xfId="2" applyNumberFormat="1" applyFont="1" applyBorder="1" applyAlignment="1">
      <alignment vertical="center"/>
    </xf>
    <xf numFmtId="4" fontId="24" fillId="0" borderId="1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43" fontId="3" fillId="0" borderId="0" xfId="2" applyNumberFormat="1" applyFont="1" applyBorder="1" applyAlignment="1">
      <alignment vertical="center"/>
    </xf>
    <xf numFmtId="4" fontId="3" fillId="9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44" fontId="3" fillId="9" borderId="16" xfId="4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3" fillId="0" borderId="0" xfId="2" applyFont="1" applyFill="1" applyBorder="1" applyAlignment="1">
      <alignment horizontal="center" vertical="center"/>
    </xf>
    <xf numFmtId="4" fontId="30" fillId="0" borderId="1" xfId="0" applyNumberFormat="1" applyFont="1" applyBorder="1" applyAlignment="1">
      <alignment vertical="center"/>
    </xf>
    <xf numFmtId="4" fontId="26" fillId="0" borderId="1" xfId="14" applyNumberFormat="1" applyFont="1" applyBorder="1" applyAlignment="1">
      <alignment horizontal="right" vertical="center" wrapText="1"/>
    </xf>
    <xf numFmtId="4" fontId="26" fillId="0" borderId="52" xfId="14" applyNumberFormat="1" applyFont="1" applyBorder="1" applyAlignment="1">
      <alignment horizontal="right" vertical="center" wrapText="1"/>
    </xf>
    <xf numFmtId="44" fontId="10" fillId="0" borderId="46" xfId="4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21" fillId="6" borderId="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4" fontId="36" fillId="9" borderId="1" xfId="0" applyNumberFormat="1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 wrapText="1"/>
    </xf>
    <xf numFmtId="0" fontId="24" fillId="0" borderId="52" xfId="0" applyFont="1" applyFill="1" applyBorder="1" applyAlignment="1">
      <alignment horizontal="center" vertical="center"/>
    </xf>
    <xf numFmtId="4" fontId="21" fillId="6" borderId="55" xfId="0" applyNumberFormat="1" applyFont="1" applyFill="1" applyBorder="1" applyAlignment="1">
      <alignment horizontal="right" vertical="center"/>
    </xf>
    <xf numFmtId="10" fontId="24" fillId="0" borderId="52" xfId="1" applyNumberFormat="1" applyFont="1" applyFill="1" applyBorder="1" applyAlignment="1">
      <alignment horizontal="center" vertical="center" wrapText="1"/>
    </xf>
    <xf numFmtId="4" fontId="24" fillId="0" borderId="52" xfId="0" applyNumberFormat="1" applyFont="1" applyBorder="1" applyAlignment="1">
      <alignment vertical="center"/>
    </xf>
    <xf numFmtId="171" fontId="21" fillId="6" borderId="1" xfId="0" applyNumberFormat="1" applyFont="1" applyFill="1" applyBorder="1" applyAlignment="1">
      <alignment horizontal="right" vertical="center"/>
    </xf>
    <xf numFmtId="171" fontId="24" fillId="0" borderId="1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4" fontId="29" fillId="0" borderId="0" xfId="0" applyNumberFormat="1" applyFont="1" applyAlignment="1">
      <alignment horizontal="right" vertical="center"/>
    </xf>
    <xf numFmtId="43" fontId="3" fillId="0" borderId="0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30" xfId="0" applyFont="1" applyBorder="1"/>
    <xf numFmtId="0" fontId="3" fillId="0" borderId="37" xfId="0" applyFont="1" applyBorder="1" applyAlignment="1">
      <alignment vertical="center"/>
    </xf>
    <xf numFmtId="4" fontId="3" fillId="0" borderId="22" xfId="0" applyNumberFormat="1" applyFont="1" applyBorder="1"/>
    <xf numFmtId="0" fontId="3" fillId="0" borderId="26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4" fontId="3" fillId="0" borderId="16" xfId="0" applyNumberFormat="1" applyFont="1" applyBorder="1" applyAlignment="1">
      <alignment horizontal="right" vertical="center"/>
    </xf>
    <xf numFmtId="44" fontId="3" fillId="0" borderId="1" xfId="17" applyFont="1" applyBorder="1" applyAlignment="1">
      <alignment horizontal="center" vertical="center"/>
    </xf>
    <xf numFmtId="0" fontId="3" fillId="0" borderId="38" xfId="0" applyFont="1" applyBorder="1"/>
    <xf numFmtId="44" fontId="3" fillId="0" borderId="9" xfId="17" applyFont="1" applyBorder="1" applyAlignment="1">
      <alignment horizontal="center" vertical="center" wrapText="1"/>
    </xf>
    <xf numFmtId="4" fontId="3" fillId="0" borderId="22" xfId="0" quotePrefix="1" applyNumberFormat="1" applyFont="1" applyBorder="1"/>
    <xf numFmtId="0" fontId="3" fillId="3" borderId="38" xfId="0" applyFont="1" applyFill="1" applyBorder="1"/>
    <xf numFmtId="0" fontId="3" fillId="3" borderId="37" xfId="0" applyFont="1" applyFill="1" applyBorder="1" applyAlignment="1">
      <alignment vertical="center"/>
    </xf>
    <xf numFmtId="44" fontId="3" fillId="0" borderId="1" xfId="17" applyNumberFormat="1" applyFont="1" applyBorder="1" applyAlignment="1">
      <alignment horizontal="center" vertical="center"/>
    </xf>
    <xf numFmtId="17" fontId="4" fillId="0" borderId="34" xfId="0" applyNumberFormat="1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165" fontId="4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right" vertical="center"/>
    </xf>
    <xf numFmtId="0" fontId="3" fillId="0" borderId="30" xfId="0" applyFont="1" applyBorder="1" applyAlignment="1">
      <alignment horizontal="right"/>
    </xf>
    <xf numFmtId="0" fontId="3" fillId="0" borderId="30" xfId="0" applyFont="1" applyBorder="1" applyAlignment="1">
      <alignment horizontal="right" vertical="center"/>
    </xf>
    <xf numFmtId="0" fontId="3" fillId="0" borderId="34" xfId="0" applyFont="1" applyBorder="1" applyAlignment="1">
      <alignment horizontal="left" wrapText="1"/>
    </xf>
    <xf numFmtId="9" fontId="4" fillId="6" borderId="41" xfId="1" applyFont="1" applyFill="1" applyBorder="1" applyAlignment="1">
      <alignment horizontal="center" vertical="center" wrapText="1"/>
    </xf>
    <xf numFmtId="44" fontId="18" fillId="6" borderId="41" xfId="17" applyNumberFormat="1" applyFont="1" applyFill="1" applyBorder="1" applyAlignment="1">
      <alignment horizontal="right" vertical="center"/>
    </xf>
    <xf numFmtId="9" fontId="18" fillId="6" borderId="41" xfId="1" applyFont="1" applyFill="1" applyBorder="1" applyAlignment="1">
      <alignment horizontal="center" vertical="center" wrapText="1"/>
    </xf>
    <xf numFmtId="4" fontId="3" fillId="0" borderId="46" xfId="0" applyNumberFormat="1" applyFont="1" applyBorder="1" applyAlignment="1">
      <alignment horizontal="right" vertical="center"/>
    </xf>
    <xf numFmtId="44" fontId="3" fillId="0" borderId="1" xfId="17" applyFont="1" applyBorder="1" applyAlignment="1">
      <alignment horizontal="center" vertical="center" wrapText="1"/>
    </xf>
    <xf numFmtId="4" fontId="3" fillId="0" borderId="25" xfId="0" applyNumberFormat="1" applyFont="1" applyFill="1" applyBorder="1" applyAlignment="1">
      <alignment horizontal="left" vertical="center" wrapText="1"/>
    </xf>
    <xf numFmtId="4" fontId="36" fillId="0" borderId="1" xfId="0" applyNumberFormat="1" applyFont="1" applyFill="1" applyBorder="1" applyAlignment="1">
      <alignment horizontal="left" vertical="center" wrapText="1"/>
    </xf>
    <xf numFmtId="0" fontId="3" fillId="0" borderId="18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3" fillId="0" borderId="13" xfId="0" applyFont="1" applyBorder="1"/>
    <xf numFmtId="0" fontId="3" fillId="0" borderId="4" xfId="0" applyFont="1" applyBorder="1"/>
    <xf numFmtId="44" fontId="3" fillId="0" borderId="7" xfId="17" applyFont="1" applyBorder="1" applyAlignment="1">
      <alignment horizontal="center" vertical="center" wrapText="1"/>
    </xf>
    <xf numFmtId="4" fontId="3" fillId="0" borderId="54" xfId="0" applyNumberFormat="1" applyFont="1" applyBorder="1" applyAlignment="1">
      <alignment horizontal="right" vertical="center"/>
    </xf>
    <xf numFmtId="9" fontId="4" fillId="6" borderId="44" xfId="1" applyFont="1" applyFill="1" applyBorder="1" applyAlignment="1">
      <alignment horizontal="center" vertical="center" wrapText="1"/>
    </xf>
    <xf numFmtId="44" fontId="18" fillId="6" borderId="12" xfId="17" applyNumberFormat="1" applyFont="1" applyFill="1" applyBorder="1" applyAlignment="1">
      <alignment horizontal="right" vertical="center"/>
    </xf>
    <xf numFmtId="0" fontId="4" fillId="0" borderId="34" xfId="0" applyFont="1" applyBorder="1" applyAlignment="1">
      <alignment horizontal="left" vertical="center" wrapText="1"/>
    </xf>
    <xf numFmtId="0" fontId="3" fillId="0" borderId="34" xfId="0" applyFont="1" applyBorder="1"/>
    <xf numFmtId="44" fontId="18" fillId="6" borderId="41" xfId="17" applyNumberFormat="1" applyFont="1" applyFill="1" applyBorder="1" applyAlignment="1" applyProtection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9" fontId="4" fillId="6" borderId="21" xfId="1" applyFont="1" applyFill="1" applyBorder="1" applyAlignment="1">
      <alignment horizontal="center" vertical="center" wrapText="1"/>
    </xf>
    <xf numFmtId="44" fontId="18" fillId="6" borderId="40" xfId="17" applyNumberFormat="1" applyFont="1" applyFill="1" applyBorder="1" applyAlignment="1">
      <alignment horizontal="right" vertical="center"/>
    </xf>
    <xf numFmtId="44" fontId="18" fillId="6" borderId="49" xfId="17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7" fillId="0" borderId="26" xfId="6" applyFont="1" applyBorder="1" applyAlignment="1">
      <alignment horizontal="right" vertical="center" wrapText="1"/>
    </xf>
    <xf numFmtId="0" fontId="10" fillId="0" borderId="53" xfId="6" applyFont="1" applyBorder="1" applyAlignment="1">
      <alignment horizontal="right" vertical="center" wrapText="1"/>
    </xf>
    <xf numFmtId="17" fontId="10" fillId="0" borderId="53" xfId="6" applyNumberFormat="1" applyFont="1" applyBorder="1" applyAlignment="1">
      <alignment horizontal="right" vertical="center" wrapText="1"/>
    </xf>
    <xf numFmtId="0" fontId="8" fillId="0" borderId="23" xfId="6" applyFont="1" applyBorder="1" applyAlignment="1">
      <alignment horizontal="right" vertical="center" wrapText="1"/>
    </xf>
    <xf numFmtId="0" fontId="11" fillId="0" borderId="27" xfId="6" applyFont="1" applyBorder="1" applyAlignment="1">
      <alignment vertical="center" wrapText="1"/>
    </xf>
    <xf numFmtId="0" fontId="8" fillId="0" borderId="27" xfId="6" applyFont="1" applyBorder="1" applyAlignment="1">
      <alignment horizontal="right" vertical="center" wrapText="1"/>
    </xf>
    <xf numFmtId="0" fontId="11" fillId="0" borderId="28" xfId="6" applyNumberFormat="1" applyFont="1" applyBorder="1" applyAlignment="1">
      <alignment horizontal="center" vertical="center" wrapText="1"/>
    </xf>
    <xf numFmtId="0" fontId="11" fillId="0" borderId="57" xfId="6" applyFont="1" applyBorder="1" applyAlignment="1">
      <alignment horizontal="center" vertical="center" wrapText="1"/>
    </xf>
    <xf numFmtId="0" fontId="11" fillId="0" borderId="58" xfId="6" applyFont="1" applyBorder="1" applyAlignment="1">
      <alignment horizontal="center" vertical="center" wrapText="1"/>
    </xf>
    <xf numFmtId="0" fontId="11" fillId="0" borderId="9" xfId="6" applyFont="1" applyBorder="1" applyAlignment="1">
      <alignment horizontal="center" vertical="center" wrapText="1"/>
    </xf>
    <xf numFmtId="0" fontId="11" fillId="0" borderId="9" xfId="6" applyFont="1" applyBorder="1" applyAlignment="1">
      <alignment vertical="center" wrapText="1"/>
    </xf>
    <xf numFmtId="0" fontId="11" fillId="0" borderId="59" xfId="6" applyFont="1" applyBorder="1" applyAlignment="1">
      <alignment horizontal="center" vertical="center" wrapText="1"/>
    </xf>
    <xf numFmtId="167" fontId="13" fillId="0" borderId="9" xfId="6" applyNumberFormat="1" applyFont="1" applyBorder="1" applyAlignment="1">
      <alignment horizontal="center" vertical="center" wrapText="1"/>
    </xf>
    <xf numFmtId="0" fontId="11" fillId="0" borderId="60" xfId="6" applyFont="1" applyBorder="1" applyAlignment="1">
      <alignment horizontal="center" vertical="center" wrapText="1"/>
    </xf>
    <xf numFmtId="10" fontId="8" fillId="0" borderId="1" xfId="8" applyNumberFormat="1" applyFont="1" applyFill="1" applyBorder="1" applyAlignment="1">
      <alignment horizontal="center" vertical="center" wrapText="1"/>
    </xf>
    <xf numFmtId="10" fontId="10" fillId="0" borderId="61" xfId="6" applyNumberFormat="1" applyFont="1" applyBorder="1" applyAlignment="1">
      <alignment horizontal="center" vertical="center" wrapText="1"/>
    </xf>
    <xf numFmtId="44" fontId="38" fillId="0" borderId="1" xfId="4" applyFont="1" applyFill="1" applyBorder="1" applyAlignment="1">
      <alignment horizontal="center" vertical="center" wrapText="1"/>
    </xf>
    <xf numFmtId="170" fontId="13" fillId="0" borderId="44" xfId="4" applyNumberFormat="1" applyFont="1" applyBorder="1" applyAlignment="1">
      <alignment horizontal="center" vertical="center" wrapText="1"/>
    </xf>
    <xf numFmtId="0" fontId="13" fillId="0" borderId="44" xfId="4" applyNumberFormat="1" applyFont="1" applyBorder="1" applyAlignment="1">
      <alignment horizontal="center" vertical="center" wrapText="1"/>
    </xf>
    <xf numFmtId="9" fontId="11" fillId="0" borderId="44" xfId="6" applyNumberFormat="1" applyFont="1" applyBorder="1" applyAlignment="1">
      <alignment horizontal="center" vertical="center" wrapText="1"/>
    </xf>
    <xf numFmtId="44" fontId="14" fillId="0" borderId="65" xfId="6" applyNumberFormat="1" applyFont="1" applyBorder="1" applyAlignment="1">
      <alignment vertical="center" wrapText="1"/>
    </xf>
    <xf numFmtId="44" fontId="13" fillId="0" borderId="45" xfId="6" applyNumberFormat="1" applyFont="1" applyBorder="1" applyAlignment="1">
      <alignment vertical="center" wrapText="1"/>
    </xf>
    <xf numFmtId="173" fontId="0" fillId="0" borderId="9" xfId="0" applyNumberFormat="1" applyBorder="1"/>
    <xf numFmtId="173" fontId="0" fillId="0" borderId="1" xfId="0" applyNumberFormat="1" applyBorder="1"/>
    <xf numFmtId="0" fontId="39" fillId="0" borderId="0" xfId="0" applyFont="1"/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vertical="center" wrapText="1"/>
    </xf>
    <xf numFmtId="172" fontId="40" fillId="0" borderId="1" xfId="0" applyNumberFormat="1" applyFont="1" applyFill="1" applyBorder="1" applyAlignment="1">
      <alignment vertical="center"/>
    </xf>
    <xf numFmtId="0" fontId="40" fillId="0" borderId="1" xfId="0" applyFont="1" applyFill="1" applyBorder="1" applyAlignment="1">
      <alignment horizontal="center"/>
    </xf>
    <xf numFmtId="0" fontId="40" fillId="0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left" vertical="center" wrapText="1"/>
    </xf>
    <xf numFmtId="0" fontId="33" fillId="0" borderId="25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52" xfId="0" applyFont="1" applyFill="1" applyBorder="1" applyAlignment="1">
      <alignment horizontal="center" vertical="center" wrapText="1"/>
    </xf>
    <xf numFmtId="0" fontId="42" fillId="0" borderId="0" xfId="0" applyFont="1" applyAlignment="1">
      <alignment vertical="center"/>
    </xf>
    <xf numFmtId="0" fontId="43" fillId="0" borderId="53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/>
    <xf numFmtId="14" fontId="44" fillId="0" borderId="0" xfId="0" applyNumberFormat="1" applyFont="1"/>
    <xf numFmtId="0" fontId="45" fillId="0" borderId="0" xfId="0" applyFont="1"/>
    <xf numFmtId="0" fontId="46" fillId="0" borderId="0" xfId="0" applyFont="1" applyAlignment="1">
      <alignment horizontal="centerContinuous" vertical="center"/>
    </xf>
    <xf numFmtId="0" fontId="45" fillId="0" borderId="0" xfId="0" applyFont="1" applyAlignment="1">
      <alignment horizontal="centerContinuous"/>
    </xf>
    <xf numFmtId="0" fontId="45" fillId="0" borderId="0" xfId="0" applyFont="1" applyAlignment="1">
      <alignment horizontal="centerContinuous" vertical="center"/>
    </xf>
    <xf numFmtId="0" fontId="46" fillId="0" borderId="0" xfId="0" applyFont="1" applyAlignment="1">
      <alignment horizontal="centerContinuous" vertical="top"/>
    </xf>
    <xf numFmtId="0" fontId="45" fillId="0" borderId="0" xfId="0" applyFont="1" applyAlignment="1">
      <alignment horizontal="centerContinuous" vertical="top"/>
    </xf>
    <xf numFmtId="0" fontId="32" fillId="8" borderId="1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4" fontId="33" fillId="0" borderId="1" xfId="0" applyNumberFormat="1" applyFont="1" applyBorder="1" applyAlignment="1">
      <alignment horizontal="right" vertical="center" wrapText="1"/>
    </xf>
    <xf numFmtId="4" fontId="33" fillId="0" borderId="52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33" fillId="0" borderId="0" xfId="0" applyFont="1" applyAlignment="1">
      <alignment horizontal="right" vertical="center" wrapText="1"/>
    </xf>
    <xf numFmtId="0" fontId="32" fillId="8" borderId="25" xfId="0" applyFont="1" applyFill="1" applyBorder="1" applyAlignment="1">
      <alignment horizontal="center" vertical="center" wrapText="1"/>
    </xf>
    <xf numFmtId="4" fontId="1" fillId="0" borderId="52" xfId="0" applyNumberFormat="1" applyFont="1" applyBorder="1" applyAlignment="1">
      <alignment horizontal="right" vertical="center" wrapText="1"/>
    </xf>
    <xf numFmtId="4" fontId="24" fillId="0" borderId="5" xfId="2" applyNumberFormat="1" applyFont="1" applyBorder="1" applyAlignment="1">
      <alignment horizontal="center" vertical="center"/>
    </xf>
    <xf numFmtId="171" fontId="40" fillId="0" borderId="1" xfId="0" applyNumberFormat="1" applyFont="1" applyFill="1" applyBorder="1" applyAlignment="1">
      <alignment horizontal="center" vertical="center"/>
    </xf>
    <xf numFmtId="17" fontId="10" fillId="0" borderId="46" xfId="22" applyNumberFormat="1" applyFont="1" applyBorder="1" applyAlignment="1">
      <alignment horizontal="center" vertical="center" wrapText="1"/>
    </xf>
    <xf numFmtId="0" fontId="28" fillId="7" borderId="0" xfId="0" applyFont="1" applyFill="1" applyAlignment="1">
      <alignment horizontal="left" vertical="center" wrapText="1"/>
    </xf>
    <xf numFmtId="164" fontId="21" fillId="6" borderId="23" xfId="0" applyNumberFormat="1" applyFont="1" applyFill="1" applyBorder="1" applyAlignment="1">
      <alignment horizontal="center" vertical="center"/>
    </xf>
    <xf numFmtId="164" fontId="21" fillId="6" borderId="27" xfId="0" applyNumberFormat="1" applyFont="1" applyFill="1" applyBorder="1" applyAlignment="1">
      <alignment horizontal="center" vertical="center"/>
    </xf>
    <xf numFmtId="164" fontId="21" fillId="6" borderId="28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3" fillId="0" borderId="36" xfId="0" applyNumberFormat="1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0" fontId="18" fillId="6" borderId="10" xfId="0" applyFont="1" applyFill="1" applyBorder="1" applyAlignment="1">
      <alignment horizontal="left" vertical="center"/>
    </xf>
    <xf numFmtId="0" fontId="18" fillId="6" borderId="11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center" vertical="center" wrapText="1"/>
    </xf>
    <xf numFmtId="164" fontId="21" fillId="0" borderId="35" xfId="0" applyNumberFormat="1" applyFont="1" applyFill="1" applyBorder="1" applyAlignment="1">
      <alignment horizontal="center" vertical="center"/>
    </xf>
    <xf numFmtId="164" fontId="21" fillId="0" borderId="39" xfId="0" applyNumberFormat="1" applyFont="1" applyFill="1" applyBorder="1" applyAlignment="1">
      <alignment horizontal="center" vertical="center"/>
    </xf>
    <xf numFmtId="164" fontId="21" fillId="0" borderId="40" xfId="0" applyNumberFormat="1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8" fillId="6" borderId="35" xfId="0" applyFont="1" applyFill="1" applyBorder="1" applyAlignment="1">
      <alignment horizontal="left" vertical="center"/>
    </xf>
    <xf numFmtId="0" fontId="18" fillId="6" borderId="39" xfId="0" applyFont="1" applyFill="1" applyBorder="1" applyAlignment="1">
      <alignment horizontal="left" vertical="center"/>
    </xf>
    <xf numFmtId="0" fontId="18" fillId="6" borderId="23" xfId="0" applyFont="1" applyFill="1" applyBorder="1" applyAlignment="1">
      <alignment horizontal="left" vertical="center"/>
    </xf>
    <xf numFmtId="0" fontId="18" fillId="6" borderId="28" xfId="0" applyFont="1" applyFill="1" applyBorder="1" applyAlignment="1">
      <alignment horizontal="left" vertical="center"/>
    </xf>
    <xf numFmtId="0" fontId="11" fillId="0" borderId="10" xfId="6" applyFont="1" applyBorder="1" applyAlignment="1">
      <alignment horizontal="center" vertical="center" wrapText="1"/>
    </xf>
    <xf numFmtId="0" fontId="11" fillId="0" borderId="11" xfId="6" applyFont="1" applyBorder="1" applyAlignment="1">
      <alignment horizontal="center" vertical="center" wrapText="1"/>
    </xf>
    <xf numFmtId="170" fontId="10" fillId="0" borderId="1" xfId="6" applyNumberFormat="1" applyFont="1" applyBorder="1" applyAlignment="1">
      <alignment horizontal="center" vertical="center"/>
    </xf>
    <xf numFmtId="10" fontId="8" fillId="0" borderId="5" xfId="8" applyNumberFormat="1" applyFont="1" applyFill="1" applyBorder="1" applyAlignment="1">
      <alignment horizontal="center" vertical="center" wrapText="1"/>
    </xf>
    <xf numFmtId="10" fontId="8" fillId="0" borderId="7" xfId="8" applyNumberFormat="1" applyFont="1" applyFill="1" applyBorder="1" applyAlignment="1">
      <alignment horizontal="center" vertical="center" wrapText="1"/>
    </xf>
    <xf numFmtId="0" fontId="11" fillId="0" borderId="27" xfId="6" applyFont="1" applyBorder="1" applyAlignment="1">
      <alignment horizontal="center" vertical="center" wrapText="1"/>
    </xf>
    <xf numFmtId="0" fontId="11" fillId="0" borderId="27" xfId="6" applyFont="1" applyBorder="1" applyAlignment="1">
      <alignment horizontal="left" vertical="center" wrapText="1"/>
    </xf>
    <xf numFmtId="167" fontId="13" fillId="0" borderId="18" xfId="6" applyNumberFormat="1" applyFont="1" applyBorder="1" applyAlignment="1">
      <alignment horizontal="center" vertical="center" wrapText="1"/>
    </xf>
    <xf numFmtId="0" fontId="8" fillId="0" borderId="1" xfId="6" applyFont="1" applyBorder="1" applyAlignment="1">
      <alignment horizontal="left" vertical="center" wrapText="1"/>
    </xf>
    <xf numFmtId="0" fontId="10" fillId="0" borderId="1" xfId="6" applyNumberFormat="1" applyFont="1" applyBorder="1" applyAlignment="1">
      <alignment horizontal="center" vertical="center"/>
    </xf>
    <xf numFmtId="0" fontId="17" fillId="6" borderId="10" xfId="6" applyFont="1" applyFill="1" applyBorder="1" applyAlignment="1">
      <alignment horizontal="center" vertical="center" wrapText="1"/>
    </xf>
    <xf numFmtId="0" fontId="17" fillId="6" borderId="11" xfId="6" applyFont="1" applyFill="1" applyBorder="1" applyAlignment="1">
      <alignment horizontal="center" vertical="center" wrapText="1"/>
    </xf>
    <xf numFmtId="0" fontId="17" fillId="6" borderId="12" xfId="6" applyFont="1" applyFill="1" applyBorder="1" applyAlignment="1">
      <alignment horizontal="center" vertical="center" wrapText="1"/>
    </xf>
    <xf numFmtId="10" fontId="8" fillId="0" borderId="64" xfId="8" applyNumberFormat="1" applyFont="1" applyFill="1" applyBorder="1" applyAlignment="1">
      <alignment horizontal="center" vertical="center" wrapText="1"/>
    </xf>
    <xf numFmtId="10" fontId="8" fillId="0" borderId="6" xfId="8" applyNumberFormat="1" applyFont="1" applyFill="1" applyBorder="1" applyAlignment="1">
      <alignment horizontal="center" vertical="center" wrapText="1"/>
    </xf>
    <xf numFmtId="167" fontId="13" fillId="0" borderId="62" xfId="6" applyNumberFormat="1" applyFont="1" applyBorder="1" applyAlignment="1">
      <alignment horizontal="center" vertical="center" wrapText="1"/>
    </xf>
    <xf numFmtId="0" fontId="8" fillId="0" borderId="63" xfId="6" applyFont="1" applyBorder="1" applyAlignment="1">
      <alignment horizontal="left" vertical="center" wrapText="1"/>
    </xf>
    <xf numFmtId="170" fontId="10" fillId="0" borderId="5" xfId="6" applyNumberFormat="1" applyFont="1" applyBorder="1" applyAlignment="1">
      <alignment horizontal="center" vertical="center"/>
    </xf>
    <xf numFmtId="170" fontId="10" fillId="0" borderId="7" xfId="6" applyNumberFormat="1" applyFont="1" applyBorder="1" applyAlignment="1">
      <alignment horizontal="center" vertical="center"/>
    </xf>
    <xf numFmtId="0" fontId="10" fillId="0" borderId="5" xfId="6" applyNumberFormat="1" applyFont="1" applyBorder="1" applyAlignment="1">
      <alignment horizontal="center" vertical="center"/>
    </xf>
    <xf numFmtId="0" fontId="10" fillId="0" borderId="7" xfId="6" applyNumberFormat="1" applyFont="1" applyBorder="1" applyAlignment="1">
      <alignment horizontal="center" vertical="center"/>
    </xf>
    <xf numFmtId="0" fontId="10" fillId="0" borderId="35" xfId="6" applyFont="1" applyBorder="1" applyAlignment="1">
      <alignment horizontal="center" vertical="center"/>
    </xf>
    <xf numFmtId="0" fontId="10" fillId="0" borderId="39" xfId="6" applyFont="1" applyBorder="1" applyAlignment="1">
      <alignment horizontal="center" vertical="center"/>
    </xf>
    <xf numFmtId="0" fontId="10" fillId="0" borderId="40" xfId="6" applyFont="1" applyBorder="1" applyAlignment="1">
      <alignment horizontal="center" vertical="center"/>
    </xf>
    <xf numFmtId="0" fontId="10" fillId="0" borderId="30" xfId="6" applyFont="1" applyBorder="1" applyAlignment="1">
      <alignment horizontal="center" vertical="center"/>
    </xf>
    <xf numFmtId="0" fontId="10" fillId="0" borderId="0" xfId="6" applyFont="1" applyBorder="1" applyAlignment="1">
      <alignment horizontal="center" vertical="center"/>
    </xf>
    <xf numFmtId="0" fontId="10" fillId="0" borderId="34" xfId="6" applyFont="1" applyBorder="1" applyAlignment="1">
      <alignment horizontal="center" vertical="center"/>
    </xf>
    <xf numFmtId="0" fontId="11" fillId="3" borderId="35" xfId="6" applyFont="1" applyFill="1" applyBorder="1" applyAlignment="1">
      <alignment horizontal="center" vertical="center" wrapText="1"/>
    </xf>
    <xf numFmtId="0" fontId="11" fillId="3" borderId="43" xfId="6" applyFont="1" applyFill="1" applyBorder="1" applyAlignment="1">
      <alignment horizontal="center" vertical="center" wrapText="1"/>
    </xf>
    <xf numFmtId="0" fontId="11" fillId="3" borderId="39" xfId="6" applyFont="1" applyFill="1" applyBorder="1" applyAlignment="1">
      <alignment horizontal="center" vertical="center" wrapText="1"/>
    </xf>
    <xf numFmtId="0" fontId="11" fillId="3" borderId="40" xfId="6" applyFont="1" applyFill="1" applyBorder="1" applyAlignment="1">
      <alignment horizontal="center" vertical="center" wrapText="1"/>
    </xf>
    <xf numFmtId="0" fontId="11" fillId="3" borderId="47" xfId="6" applyFont="1" applyFill="1" applyBorder="1" applyAlignment="1">
      <alignment horizontal="center" vertical="center" wrapText="1"/>
    </xf>
    <xf numFmtId="0" fontId="11" fillId="3" borderId="54" xfId="6" applyFont="1" applyFill="1" applyBorder="1" applyAlignment="1">
      <alignment horizontal="center" vertical="center" wrapText="1"/>
    </xf>
    <xf numFmtId="0" fontId="13" fillId="0" borderId="53" xfId="6" applyFont="1" applyBorder="1" applyAlignment="1">
      <alignment horizontal="justify" vertical="center" wrapText="1"/>
    </xf>
    <xf numFmtId="0" fontId="13" fillId="0" borderId="25" xfId="6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1" fillId="6" borderId="17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left" vertical="center" wrapText="1"/>
    </xf>
    <xf numFmtId="0" fontId="21" fillId="6" borderId="29" xfId="0" applyFont="1" applyFill="1" applyBorder="1" applyAlignment="1">
      <alignment horizontal="center" vertical="center" wrapText="1"/>
    </xf>
    <xf numFmtId="0" fontId="21" fillId="6" borderId="56" xfId="0" applyFont="1" applyFill="1" applyBorder="1" applyAlignment="1">
      <alignment horizontal="center" vertical="center" wrapText="1"/>
    </xf>
    <xf numFmtId="0" fontId="21" fillId="6" borderId="24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6" borderId="30" xfId="6" applyFont="1" applyFill="1" applyBorder="1" applyAlignment="1">
      <alignment horizontal="center" vertical="center" wrapText="1"/>
    </xf>
    <xf numFmtId="0" fontId="22" fillId="6" borderId="0" xfId="6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7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8" fillId="6" borderId="50" xfId="0" applyFont="1" applyFill="1" applyBorder="1" applyAlignment="1">
      <alignment horizontal="center" vertical="center"/>
    </xf>
    <xf numFmtId="0" fontId="18" fillId="6" borderId="44" xfId="0" applyFont="1" applyFill="1" applyBorder="1" applyAlignment="1">
      <alignment horizontal="center" vertical="center"/>
    </xf>
    <xf numFmtId="0" fontId="18" fillId="6" borderId="4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9" borderId="29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3" fillId="9" borderId="4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4" fontId="4" fillId="5" borderId="19" xfId="0" applyNumberFormat="1" applyFont="1" applyFill="1" applyBorder="1" applyAlignment="1">
      <alignment horizontal="right" vertical="center"/>
    </xf>
    <xf numFmtId="4" fontId="4" fillId="5" borderId="14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4" fillId="6" borderId="35" xfId="0" applyFont="1" applyFill="1" applyBorder="1" applyAlignment="1">
      <alignment horizontal="center" vertical="center"/>
    </xf>
    <xf numFmtId="0" fontId="34" fillId="6" borderId="39" xfId="0" applyFont="1" applyFill="1" applyBorder="1" applyAlignment="1">
      <alignment horizontal="center" vertical="center"/>
    </xf>
    <xf numFmtId="0" fontId="34" fillId="6" borderId="4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/>
    </xf>
    <xf numFmtId="0" fontId="18" fillId="6" borderId="11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46" fillId="0" borderId="47" xfId="0" applyFont="1" applyBorder="1" applyAlignment="1">
      <alignment horizontal="center" vertical="top"/>
    </xf>
    <xf numFmtId="0" fontId="33" fillId="0" borderId="25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left" vertical="center" wrapText="1"/>
    </xf>
    <xf numFmtId="0" fontId="33" fillId="0" borderId="25" xfId="0" applyFont="1" applyBorder="1" applyAlignment="1">
      <alignment horizontal="left" vertical="center" wrapText="1"/>
    </xf>
    <xf numFmtId="0" fontId="32" fillId="8" borderId="1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8" borderId="25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left"/>
    </xf>
    <xf numFmtId="0" fontId="19" fillId="0" borderId="50" xfId="0" applyFont="1" applyFill="1" applyBorder="1" applyAlignment="1">
      <alignment horizontal="left"/>
    </xf>
    <xf numFmtId="0" fontId="19" fillId="0" borderId="44" xfId="0" applyFont="1" applyFill="1" applyBorder="1" applyAlignment="1">
      <alignment horizontal="left"/>
    </xf>
    <xf numFmtId="0" fontId="19" fillId="0" borderId="15" xfId="0" applyFont="1" applyBorder="1" applyAlignment="1">
      <alignment horizontal="right"/>
    </xf>
    <xf numFmtId="0" fontId="19" fillId="0" borderId="5" xfId="0" applyFont="1" applyBorder="1" applyAlignment="1">
      <alignment horizontal="right"/>
    </xf>
    <xf numFmtId="0" fontId="19" fillId="0" borderId="50" xfId="0" applyFont="1" applyBorder="1" applyAlignment="1">
      <alignment horizontal="center"/>
    </xf>
    <xf numFmtId="0" fontId="19" fillId="0" borderId="44" xfId="0" applyFont="1" applyBorder="1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0" xfId="0" applyBorder="1" applyAlignment="1">
      <alignment horizontal="center"/>
    </xf>
    <xf numFmtId="0" fontId="27" fillId="6" borderId="50" xfId="0" applyFont="1" applyFill="1" applyBorder="1" applyAlignment="1">
      <alignment horizontal="center"/>
    </xf>
    <xf numFmtId="0" fontId="27" fillId="6" borderId="44" xfId="0" applyFont="1" applyFill="1" applyBorder="1" applyAlignment="1">
      <alignment horizontal="center"/>
    </xf>
    <xf numFmtId="0" fontId="27" fillId="6" borderId="45" xfId="0" applyFont="1" applyFill="1" applyBorder="1" applyAlignment="1">
      <alignment horizontal="center"/>
    </xf>
    <xf numFmtId="0" fontId="19" fillId="0" borderId="50" xfId="0" applyFont="1" applyBorder="1" applyAlignment="1">
      <alignment horizontal="left"/>
    </xf>
    <xf numFmtId="0" fontId="19" fillId="0" borderId="44" xfId="0" applyFont="1" applyBorder="1" applyAlignment="1">
      <alignment horizontal="left"/>
    </xf>
    <xf numFmtId="0" fontId="19" fillId="0" borderId="17" xfId="0" applyFont="1" applyBorder="1" applyAlignment="1">
      <alignment horizontal="right"/>
    </xf>
    <xf numFmtId="0" fontId="19" fillId="0" borderId="8" xfId="0" applyFont="1" applyBorder="1" applyAlignment="1">
      <alignment horizontal="right"/>
    </xf>
    <xf numFmtId="0" fontId="25" fillId="8" borderId="1" xfId="0" applyFont="1" applyFill="1" applyBorder="1" applyAlignment="1">
      <alignment horizontal="center" vertical="center" wrapText="1"/>
    </xf>
    <xf numFmtId="0" fontId="25" fillId="8" borderId="52" xfId="0" applyFont="1" applyFill="1" applyBorder="1" applyAlignment="1">
      <alignment horizontal="center" vertical="center" wrapText="1"/>
    </xf>
    <xf numFmtId="0" fontId="25" fillId="8" borderId="25" xfId="0" applyFont="1" applyFill="1" applyBorder="1" applyAlignment="1">
      <alignment horizontal="center" vertical="center" wrapText="1"/>
    </xf>
  </cellXfs>
  <cellStyles count="24">
    <cellStyle name="Moeda" xfId="4" builtinId="4"/>
    <cellStyle name="Moeda 2" xfId="9"/>
    <cellStyle name="Moeda 2 2" xfId="13"/>
    <cellStyle name="Moeda 2 2 2" xfId="23"/>
    <cellStyle name="Moeda 2 3" xfId="19"/>
    <cellStyle name="Moeda 3" xfId="11"/>
    <cellStyle name="Moeda 3 2" xfId="21"/>
    <cellStyle name="Moeda 4" xfId="17"/>
    <cellStyle name="Normal" xfId="0" builtinId="0"/>
    <cellStyle name="Normal 2" xfId="3"/>
    <cellStyle name="Normal 2 2" xfId="6"/>
    <cellStyle name="Normal 2 3" xfId="15"/>
    <cellStyle name="Normal 3" xfId="7"/>
    <cellStyle name="Normal 3 2" xfId="12"/>
    <cellStyle name="Normal 3 2 2" xfId="22"/>
    <cellStyle name="Normal 3 3" xfId="18"/>
    <cellStyle name="Normal 4" xfId="5"/>
    <cellStyle name="Normal 5" xfId="14"/>
    <cellStyle name="Porcentagem" xfId="1" builtinId="5"/>
    <cellStyle name="Porcentagem 2" xfId="8"/>
    <cellStyle name="Vírgula" xfId="2" builtinId="3"/>
    <cellStyle name="Vírgula 2" xfId="10"/>
    <cellStyle name="Vírgula 2 2" xfId="20"/>
    <cellStyle name="Vírgula 3" xfId="16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1535206</xdr:colOff>
      <xdr:row>0</xdr:row>
      <xdr:rowOff>0</xdr:rowOff>
    </xdr:from>
    <xdr:to>
      <xdr:col>2</xdr:col>
      <xdr:colOff>862854</xdr:colOff>
      <xdr:row>4</xdr:row>
      <xdr:rowOff>172805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7206" y="89647"/>
          <a:ext cx="4056530" cy="9796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988221</xdr:colOff>
      <xdr:row>1</xdr:row>
      <xdr:rowOff>54355</xdr:rowOff>
    </xdr:from>
    <xdr:to>
      <xdr:col>6</xdr:col>
      <xdr:colOff>129829</xdr:colOff>
      <xdr:row>5</xdr:row>
      <xdr:rowOff>129719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8504" y="220007"/>
          <a:ext cx="4003499" cy="9616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789212</xdr:colOff>
      <xdr:row>0</xdr:row>
      <xdr:rowOff>68036</xdr:rowOff>
    </xdr:from>
    <xdr:to>
      <xdr:col>8</xdr:col>
      <xdr:colOff>267591</xdr:colOff>
      <xdr:row>6</xdr:row>
      <xdr:rowOff>163286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141" y="68036"/>
          <a:ext cx="5465522" cy="13198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2143127</xdr:colOff>
      <xdr:row>0</xdr:row>
      <xdr:rowOff>160338</xdr:rowOff>
    </xdr:from>
    <xdr:to>
      <xdr:col>8</xdr:col>
      <xdr:colOff>39687</xdr:colOff>
      <xdr:row>5</xdr:row>
      <xdr:rowOff>143786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3190" y="160338"/>
          <a:ext cx="4071935" cy="9756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246529</xdr:colOff>
      <xdr:row>0</xdr:row>
      <xdr:rowOff>100853</xdr:rowOff>
    </xdr:from>
    <xdr:to>
      <xdr:col>7</xdr:col>
      <xdr:colOff>930087</xdr:colOff>
      <xdr:row>4</xdr:row>
      <xdr:rowOff>349850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0" y="100853"/>
          <a:ext cx="4650441" cy="112305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1104901</xdr:colOff>
      <xdr:row>0</xdr:row>
      <xdr:rowOff>76201</xdr:rowOff>
    </xdr:from>
    <xdr:to>
      <xdr:col>5</xdr:col>
      <xdr:colOff>1752601</xdr:colOff>
      <xdr:row>4</xdr:row>
      <xdr:rowOff>254705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6276" y="76201"/>
          <a:ext cx="4210050" cy="101670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476249</xdr:colOff>
      <xdr:row>0</xdr:row>
      <xdr:rowOff>119062</xdr:rowOff>
    </xdr:from>
    <xdr:to>
      <xdr:col>7</xdr:col>
      <xdr:colOff>535781</xdr:colOff>
      <xdr:row>5</xdr:row>
      <xdr:rowOff>303152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4" y="119062"/>
          <a:ext cx="4953001" cy="119612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1</xdr:row>
      <xdr:rowOff>0</xdr:rowOff>
    </xdr:from>
    <xdr:to>
      <xdr:col>15</xdr:col>
      <xdr:colOff>19050</xdr:colOff>
      <xdr:row>34</xdr:row>
      <xdr:rowOff>114299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3575" y="200025"/>
          <a:ext cx="10801350" cy="65531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1210.ms\SETORES\DMAST\1.%20Colaboradores\Alex\Abertura_novo_processo\Orcamento_jazidas_Cladomi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ae"/>
      <sheetName val="Quadro Resumo de Composição"/>
      <sheetName val="Cronograma de Pagamentos"/>
      <sheetName val="Orçamento"/>
      <sheetName val="Equipe Técnica"/>
      <sheetName val="Viagens"/>
      <sheetName val="Veículos"/>
      <sheetName val="Equipamentos"/>
      <sheetName val="Instalações"/>
      <sheetName val="Equipamentos Referência"/>
      <sheetName val="Veículos Referência"/>
      <sheetName val="Tabela de Preços de Consultoria"/>
      <sheetName val="Benefícios e Despesas - BDI"/>
    </sheetNames>
    <sheetDataSet>
      <sheetData sheetId="0">
        <row r="3">
          <cell r="A3" t="str">
            <v>Municípios: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F16"/>
  <sheetViews>
    <sheetView zoomScale="115" zoomScaleNormal="115" workbookViewId="0">
      <selection activeCell="C11" sqref="C11"/>
    </sheetView>
  </sheetViews>
  <sheetFormatPr defaultColWidth="8.88671875" defaultRowHeight="15.75" x14ac:dyDescent="0.25"/>
  <cols>
    <col min="1" max="1" width="14" style="1" customWidth="1"/>
    <col min="2" max="2" width="26.44140625" style="1" customWidth="1"/>
    <col min="3" max="3" width="19.21875" style="1" bestFit="1" customWidth="1"/>
    <col min="4" max="4" width="8.88671875" style="1"/>
    <col min="5" max="5" width="13.88671875" style="1" bestFit="1" customWidth="1"/>
    <col min="6" max="6" width="13.109375" style="1" bestFit="1" customWidth="1"/>
    <col min="7" max="16384" width="8.88671875" style="1"/>
  </cols>
  <sheetData>
    <row r="2" spans="1:6" ht="79.5" customHeight="1" x14ac:dyDescent="0.25">
      <c r="A2" s="20" t="s">
        <v>34</v>
      </c>
      <c r="B2" s="384" t="s">
        <v>446</v>
      </c>
      <c r="C2" s="384"/>
      <c r="D2" s="384"/>
      <c r="E2" s="384"/>
    </row>
    <row r="3" spans="1:6" ht="32.25" customHeight="1" x14ac:dyDescent="0.25">
      <c r="A3" s="20" t="s">
        <v>447</v>
      </c>
      <c r="B3" s="192" t="s">
        <v>426</v>
      </c>
      <c r="C3" s="180"/>
      <c r="D3" s="179"/>
      <c r="E3" s="179"/>
    </row>
    <row r="4" spans="1:6" x14ac:dyDescent="0.25">
      <c r="A4" s="20" t="s">
        <v>32</v>
      </c>
      <c r="B4" s="192" t="s">
        <v>443</v>
      </c>
      <c r="C4" s="180"/>
      <c r="D4" s="179"/>
      <c r="E4" s="179"/>
    </row>
    <row r="5" spans="1:6" x14ac:dyDescent="0.25">
      <c r="A5" s="20" t="s">
        <v>0</v>
      </c>
      <c r="B5" s="192"/>
      <c r="C5" s="180"/>
      <c r="D5" s="179"/>
      <c r="E5" s="179"/>
    </row>
    <row r="6" spans="1:6" x14ac:dyDescent="0.25">
      <c r="A6" s="20" t="s">
        <v>1</v>
      </c>
      <c r="B6" s="193"/>
      <c r="C6" s="179"/>
      <c r="D6" s="179"/>
      <c r="E6" s="179"/>
    </row>
    <row r="7" spans="1:6" x14ac:dyDescent="0.25">
      <c r="A7" s="20" t="s">
        <v>16</v>
      </c>
      <c r="B7" s="194" t="s">
        <v>427</v>
      </c>
      <c r="C7" s="179"/>
      <c r="D7" s="179"/>
      <c r="E7" s="179"/>
    </row>
    <row r="8" spans="1:6" x14ac:dyDescent="0.25">
      <c r="A8" s="20" t="s">
        <v>24</v>
      </c>
      <c r="B8" s="195">
        <v>45658</v>
      </c>
      <c r="C8" s="179"/>
      <c r="D8" s="179"/>
      <c r="E8" s="179"/>
    </row>
    <row r="9" spans="1:6" x14ac:dyDescent="0.25">
      <c r="A9" s="20" t="s">
        <v>77</v>
      </c>
      <c r="B9" s="179" t="s">
        <v>217</v>
      </c>
      <c r="C9" s="179"/>
      <c r="D9" s="179"/>
      <c r="E9" s="179"/>
    </row>
    <row r="11" spans="1:6" x14ac:dyDescent="0.25">
      <c r="A11"/>
      <c r="B11"/>
      <c r="C11"/>
      <c r="D11"/>
      <c r="E11"/>
    </row>
    <row r="12" spans="1:6" x14ac:dyDescent="0.25">
      <c r="A12"/>
      <c r="B12"/>
      <c r="C12"/>
      <c r="D12"/>
      <c r="E12"/>
      <c r="F12" s="2"/>
    </row>
    <row r="13" spans="1:6" x14ac:dyDescent="0.25">
      <c r="A13"/>
      <c r="B13"/>
      <c r="C13"/>
      <c r="D13"/>
      <c r="E13"/>
      <c r="F13" s="2"/>
    </row>
    <row r="14" spans="1:6" x14ac:dyDescent="0.25">
      <c r="A14"/>
      <c r="B14"/>
      <c r="C14"/>
      <c r="D14"/>
      <c r="E14"/>
      <c r="F14" s="2"/>
    </row>
    <row r="15" spans="1:6" x14ac:dyDescent="0.25">
      <c r="A15"/>
      <c r="B15"/>
      <c r="C15"/>
      <c r="D15"/>
      <c r="E15"/>
    </row>
    <row r="16" spans="1:6" x14ac:dyDescent="0.25">
      <c r="A16"/>
      <c r="B16"/>
      <c r="C16"/>
      <c r="D16"/>
      <c r="E16"/>
    </row>
  </sheetData>
  <mergeCells count="1">
    <mergeCell ref="B2:E2"/>
  </mergeCells>
  <pageMargins left="0.51181102362204722" right="0.51181102362204722" top="0.78740157480314965" bottom="0.78740157480314965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showGridLines="0" zoomScale="85" zoomScaleNormal="85" zoomScaleSheetLayoutView="90" workbookViewId="0">
      <selection activeCell="F48" sqref="F48"/>
    </sheetView>
  </sheetViews>
  <sheetFormatPr defaultColWidth="8.88671875" defaultRowHeight="15.75" x14ac:dyDescent="0.25"/>
  <cols>
    <col min="1" max="1" width="8.88671875" style="1"/>
    <col min="2" max="2" width="55.109375" style="1" customWidth="1"/>
    <col min="3" max="4" width="18.77734375" style="1" customWidth="1"/>
    <col min="5" max="5" width="12.109375" style="4" customWidth="1"/>
    <col min="6" max="6" width="13.33203125" style="4" customWidth="1"/>
    <col min="7" max="7" width="42.77734375" style="4" customWidth="1"/>
    <col min="8" max="8" width="20.77734375" style="4" customWidth="1"/>
    <col min="9" max="9" width="22.77734375" style="4" customWidth="1"/>
    <col min="10" max="10" width="20.77734375" style="20" customWidth="1"/>
    <col min="11" max="11" width="20.77734375" style="1" customWidth="1"/>
    <col min="12" max="12" width="20.77734375" style="21" customWidth="1"/>
    <col min="13" max="16384" width="8.88671875" style="1"/>
  </cols>
  <sheetData>
    <row r="1" spans="1:12" x14ac:dyDescent="0.25">
      <c r="A1" s="396"/>
      <c r="B1" s="397"/>
      <c r="C1" s="397"/>
      <c r="D1" s="398"/>
      <c r="G1" s="191"/>
      <c r="H1" s="238"/>
      <c r="I1" s="41"/>
      <c r="J1" s="239"/>
      <c r="K1" s="41"/>
    </row>
    <row r="2" spans="1:12" x14ac:dyDescent="0.25">
      <c r="A2" s="399"/>
      <c r="B2" s="400"/>
      <c r="C2" s="400"/>
      <c r="D2" s="401"/>
      <c r="H2" s="238"/>
      <c r="I2" s="41"/>
      <c r="J2" s="239"/>
      <c r="K2" s="41"/>
    </row>
    <row r="3" spans="1:12" x14ac:dyDescent="0.25">
      <c r="A3" s="399"/>
      <c r="B3" s="400"/>
      <c r="C3" s="400"/>
      <c r="D3" s="401"/>
      <c r="H3" s="238"/>
      <c r="I3" s="41"/>
      <c r="J3" s="239"/>
      <c r="K3" s="41"/>
    </row>
    <row r="4" spans="1:12" x14ac:dyDescent="0.25">
      <c r="A4" s="399"/>
      <c r="B4" s="400"/>
      <c r="C4" s="400"/>
      <c r="D4" s="401"/>
      <c r="H4" s="238"/>
      <c r="I4" s="41"/>
      <c r="J4" s="239"/>
      <c r="K4" s="41"/>
    </row>
    <row r="5" spans="1:12" x14ac:dyDescent="0.25">
      <c r="A5" s="399"/>
      <c r="B5" s="400"/>
      <c r="C5" s="400"/>
      <c r="D5" s="401"/>
      <c r="H5" s="238"/>
      <c r="I5" s="238"/>
      <c r="J5" s="50"/>
      <c r="K5" s="41"/>
    </row>
    <row r="6" spans="1:12" s="4" customFormat="1" x14ac:dyDescent="0.25">
      <c r="A6" s="168" t="s">
        <v>34</v>
      </c>
      <c r="B6" s="402" t="str">
        <f>'Planilha Mae'!B2</f>
        <v>CONTRATAÇÃO DE EMPRESA DE CONSULTORIA PARA ELABORAÇÃO DE ESTUDOS AMBIENTAIS PARA AUTORIZAÇÃO AMBIENTAL PARA SUPRESSÃO VEGETAL NO AEROPORTO DE BONITO/MS</v>
      </c>
      <c r="C6" s="402"/>
      <c r="D6" s="403"/>
      <c r="G6" s="22"/>
      <c r="H6" s="238"/>
      <c r="I6" s="238"/>
      <c r="J6" s="50"/>
      <c r="K6" s="41"/>
      <c r="L6" s="21"/>
    </row>
    <row r="7" spans="1:12" ht="31.5" x14ac:dyDescent="0.25">
      <c r="A7" s="296" t="s">
        <v>380</v>
      </c>
      <c r="B7" s="318" t="str">
        <f>'Planilha Mae'!B3</f>
        <v>Bonito - MS</v>
      </c>
      <c r="C7" s="294" t="s">
        <v>77</v>
      </c>
      <c r="D7" s="314" t="s">
        <v>217</v>
      </c>
      <c r="H7" s="238"/>
      <c r="I7" s="238"/>
      <c r="J7" s="50"/>
      <c r="K7" s="41"/>
    </row>
    <row r="8" spans="1:12" x14ac:dyDescent="0.25">
      <c r="A8" s="404"/>
      <c r="B8" s="317"/>
      <c r="C8" s="294" t="s">
        <v>16</v>
      </c>
      <c r="D8" s="314" t="s">
        <v>427</v>
      </c>
      <c r="H8" s="238"/>
      <c r="I8" s="238"/>
      <c r="J8" s="50"/>
      <c r="K8" s="41"/>
    </row>
    <row r="9" spans="1:12" x14ac:dyDescent="0.25">
      <c r="A9" s="404"/>
      <c r="B9" s="317"/>
      <c r="C9" s="292"/>
      <c r="D9" s="297"/>
    </row>
    <row r="10" spans="1:12" x14ac:dyDescent="0.25">
      <c r="A10" s="295"/>
      <c r="B10" s="293"/>
      <c r="C10" s="294" t="s">
        <v>24</v>
      </c>
      <c r="D10" s="290">
        <v>45658</v>
      </c>
    </row>
    <row r="11" spans="1:12" ht="19.5" thickBot="1" x14ac:dyDescent="0.3">
      <c r="A11" s="385" t="s">
        <v>407</v>
      </c>
      <c r="B11" s="386"/>
      <c r="C11" s="386"/>
      <c r="D11" s="387"/>
    </row>
    <row r="12" spans="1:12" ht="18.75" x14ac:dyDescent="0.25">
      <c r="A12" s="405"/>
      <c r="B12" s="406"/>
      <c r="C12" s="406"/>
      <c r="D12" s="407"/>
    </row>
    <row r="13" spans="1:12" ht="19.5" thickBot="1" x14ac:dyDescent="0.3">
      <c r="A13" s="385" t="s">
        <v>389</v>
      </c>
      <c r="B13" s="386"/>
      <c r="C13" s="386"/>
      <c r="D13" s="387"/>
    </row>
    <row r="14" spans="1:12" x14ac:dyDescent="0.25">
      <c r="A14" s="388" t="s">
        <v>57</v>
      </c>
      <c r="B14" s="389"/>
      <c r="C14" s="392" t="s">
        <v>408</v>
      </c>
      <c r="D14" s="393"/>
    </row>
    <row r="15" spans="1:12" ht="16.5" thickBot="1" x14ac:dyDescent="0.3">
      <c r="A15" s="390"/>
      <c r="B15" s="391"/>
      <c r="C15" s="306" t="s">
        <v>58</v>
      </c>
      <c r="D15" s="307" t="s">
        <v>33</v>
      </c>
    </row>
    <row r="16" spans="1:12" ht="16.5" thickBot="1" x14ac:dyDescent="0.3">
      <c r="A16" s="394" t="s">
        <v>409</v>
      </c>
      <c r="B16" s="395"/>
      <c r="C16" s="312"/>
      <c r="D16" s="313">
        <f>SUM(C17:C18)</f>
        <v>11898.28</v>
      </c>
    </row>
    <row r="17" spans="1:4" x14ac:dyDescent="0.25">
      <c r="A17" s="308" t="s">
        <v>124</v>
      </c>
      <c r="B17" s="309" t="s">
        <v>413</v>
      </c>
      <c r="C17" s="310">
        <f>Equipe_Tecnica!M18</f>
        <v>10137.120000000001</v>
      </c>
      <c r="D17" s="311"/>
    </row>
    <row r="18" spans="1:4" ht="16.5" thickBot="1" x14ac:dyDescent="0.3">
      <c r="A18" s="305" t="s">
        <v>246</v>
      </c>
      <c r="B18" s="303" t="s">
        <v>414</v>
      </c>
      <c r="C18" s="302">
        <f>Equipe_Tecnica!M19</f>
        <v>1761.16</v>
      </c>
      <c r="D18" s="301"/>
    </row>
    <row r="19" spans="1:4" ht="16.5" thickBot="1" x14ac:dyDescent="0.3">
      <c r="A19" s="394" t="s">
        <v>214</v>
      </c>
      <c r="B19" s="408"/>
      <c r="C19" s="298"/>
      <c r="D19" s="299">
        <f>SUM(C20:C22)</f>
        <v>6923.3095125</v>
      </c>
    </row>
    <row r="20" spans="1:4" x14ac:dyDescent="0.25">
      <c r="A20" s="280"/>
      <c r="B20" s="281" t="s">
        <v>410</v>
      </c>
      <c r="C20" s="289">
        <f>Orçamento!E19</f>
        <v>4621.8018000000002</v>
      </c>
      <c r="D20" s="282"/>
    </row>
    <row r="21" spans="1:4" x14ac:dyDescent="0.25">
      <c r="A21" s="280"/>
      <c r="B21" s="281" t="s">
        <v>411</v>
      </c>
      <c r="C21" s="289">
        <f>Orçamento!F19</f>
        <v>1402.32</v>
      </c>
      <c r="D21" s="282"/>
    </row>
    <row r="22" spans="1:4" x14ac:dyDescent="0.25">
      <c r="A22" s="280"/>
      <c r="B22" s="281" t="s">
        <v>412</v>
      </c>
      <c r="C22" s="289">
        <f>Orçamento!G19</f>
        <v>899.18771249999998</v>
      </c>
      <c r="D22" s="282"/>
    </row>
    <row r="23" spans="1:4" ht="16.5" thickBot="1" x14ac:dyDescent="0.3">
      <c r="A23" s="409"/>
      <c r="B23" s="410"/>
      <c r="C23" s="283"/>
      <c r="D23" s="282"/>
    </row>
    <row r="24" spans="1:4" ht="16.5" thickBot="1" x14ac:dyDescent="0.3">
      <c r="A24" s="394" t="s">
        <v>215</v>
      </c>
      <c r="B24" s="408"/>
      <c r="C24" s="298"/>
      <c r="D24" s="299">
        <f>D19+D16</f>
        <v>18821.589512500002</v>
      </c>
    </row>
    <row r="25" spans="1:4" ht="16.5" thickBot="1" x14ac:dyDescent="0.3">
      <c r="A25" s="284"/>
      <c r="B25" s="278"/>
      <c r="C25" s="285"/>
      <c r="D25" s="279"/>
    </row>
    <row r="26" spans="1:4" ht="16.5" thickBot="1" x14ac:dyDescent="0.3">
      <c r="A26" s="394" t="s">
        <v>219</v>
      </c>
      <c r="B26" s="408"/>
      <c r="C26" s="298"/>
      <c r="D26" s="299">
        <f>C27</f>
        <v>8475.3617574787513</v>
      </c>
    </row>
    <row r="27" spans="1:4" x14ac:dyDescent="0.25">
      <c r="A27" s="287"/>
      <c r="B27" s="288" t="s">
        <v>448</v>
      </c>
      <c r="C27" s="285">
        <f>0.4503*D24</f>
        <v>8475.3617574787513</v>
      </c>
      <c r="D27" s="286" t="s">
        <v>59</v>
      </c>
    </row>
    <row r="28" spans="1:4" ht="16.5" thickBot="1" x14ac:dyDescent="0.3">
      <c r="A28" s="409"/>
      <c r="B28" s="410"/>
      <c r="C28" s="283"/>
      <c r="D28" s="282"/>
    </row>
    <row r="29" spans="1:4" ht="16.5" thickBot="1" x14ac:dyDescent="0.3">
      <c r="A29" s="394" t="s">
        <v>216</v>
      </c>
      <c r="B29" s="408"/>
      <c r="C29" s="300"/>
      <c r="D29" s="299">
        <f>D26+D24</f>
        <v>27296.951269978752</v>
      </c>
    </row>
    <row r="30" spans="1:4" x14ac:dyDescent="0.25">
      <c r="A30" s="277"/>
      <c r="B30" s="291"/>
      <c r="C30" s="291"/>
      <c r="D30" s="315"/>
    </row>
    <row r="31" spans="1:4" x14ac:dyDescent="0.25">
      <c r="A31" s="277"/>
      <c r="B31" s="291"/>
      <c r="C31" s="291"/>
      <c r="D31" s="315"/>
    </row>
    <row r="32" spans="1:4" x14ac:dyDescent="0.25">
      <c r="A32" s="277"/>
      <c r="B32" s="291"/>
      <c r="C32" s="291"/>
      <c r="D32" s="315"/>
    </row>
    <row r="33" spans="1:12" ht="19.5" thickBot="1" x14ac:dyDescent="0.3">
      <c r="A33" s="385" t="s">
        <v>395</v>
      </c>
      <c r="B33" s="386"/>
      <c r="C33" s="386"/>
      <c r="D33" s="387"/>
    </row>
    <row r="34" spans="1:12" x14ac:dyDescent="0.25">
      <c r="A34" s="388" t="s">
        <v>57</v>
      </c>
      <c r="B34" s="389"/>
      <c r="C34" s="392" t="s">
        <v>408</v>
      </c>
      <c r="D34" s="393"/>
    </row>
    <row r="35" spans="1:12" ht="16.5" thickBot="1" x14ac:dyDescent="0.3">
      <c r="A35" s="390"/>
      <c r="B35" s="391"/>
      <c r="C35" s="306" t="s">
        <v>58</v>
      </c>
      <c r="D35" s="307" t="s">
        <v>33</v>
      </c>
    </row>
    <row r="36" spans="1:12" x14ac:dyDescent="0.25">
      <c r="A36" s="411" t="s">
        <v>409</v>
      </c>
      <c r="B36" s="412"/>
      <c r="C36" s="319"/>
      <c r="D36" s="320">
        <f>SUM(C37:C38)</f>
        <v>17847.419999999998</v>
      </c>
    </row>
    <row r="37" spans="1:12" x14ac:dyDescent="0.25">
      <c r="A37" s="322" t="s">
        <v>124</v>
      </c>
      <c r="B37" s="304" t="s">
        <v>413</v>
      </c>
      <c r="C37" s="302">
        <f>Equipe_Tecnica!M26</f>
        <v>15205.68</v>
      </c>
      <c r="D37" s="282"/>
    </row>
    <row r="38" spans="1:12" s="273" customFormat="1" x14ac:dyDescent="0.25">
      <c r="A38" s="322" t="s">
        <v>119</v>
      </c>
      <c r="B38" s="304" t="s">
        <v>414</v>
      </c>
      <c r="C38" s="302">
        <f>Equipe_Tecnica!M27</f>
        <v>2641.74</v>
      </c>
      <c r="D38" s="282"/>
      <c r="E38" s="274"/>
      <c r="F38" s="274"/>
      <c r="G38" s="274"/>
      <c r="H38" s="274"/>
      <c r="I38" s="274"/>
      <c r="J38" s="275"/>
      <c r="L38" s="276"/>
    </row>
    <row r="39" spans="1:12" ht="16.5" thickBot="1" x14ac:dyDescent="0.3">
      <c r="A39" s="413" t="s">
        <v>214</v>
      </c>
      <c r="B39" s="414"/>
      <c r="C39" s="241"/>
      <c r="D39" s="321">
        <f>SUM(C40:C42)</f>
        <v>7028.5741250000001</v>
      </c>
    </row>
    <row r="40" spans="1:12" x14ac:dyDescent="0.25">
      <c r="A40" s="280"/>
      <c r="B40" s="281" t="s">
        <v>410</v>
      </c>
      <c r="C40" s="289">
        <f>Orçamento!E20</f>
        <v>4621.8018000000002</v>
      </c>
      <c r="D40" s="282"/>
    </row>
    <row r="41" spans="1:12" x14ac:dyDescent="0.25">
      <c r="A41" s="280"/>
      <c r="B41" s="281" t="s">
        <v>411</v>
      </c>
      <c r="C41" s="289">
        <f>Orçamento!F20</f>
        <v>1636.0399999999997</v>
      </c>
      <c r="D41" s="282"/>
    </row>
    <row r="42" spans="1:12" x14ac:dyDescent="0.25">
      <c r="A42" s="280"/>
      <c r="B42" s="281" t="s">
        <v>412</v>
      </c>
      <c r="C42" s="289">
        <f>Orçamento!G20</f>
        <v>770.73232500000006</v>
      </c>
      <c r="D42" s="282"/>
    </row>
    <row r="43" spans="1:12" ht="16.5" thickBot="1" x14ac:dyDescent="0.3">
      <c r="A43" s="409"/>
      <c r="B43" s="410"/>
      <c r="C43" s="283"/>
      <c r="D43" s="282"/>
    </row>
    <row r="44" spans="1:12" ht="16.5" thickBot="1" x14ac:dyDescent="0.3">
      <c r="A44" s="394" t="s">
        <v>215</v>
      </c>
      <c r="B44" s="408"/>
      <c r="C44" s="298"/>
      <c r="D44" s="316">
        <f>D39+D36</f>
        <v>24875.994124999997</v>
      </c>
    </row>
    <row r="45" spans="1:12" ht="16.5" thickBot="1" x14ac:dyDescent="0.3">
      <c r="A45" s="284"/>
      <c r="B45" s="278"/>
      <c r="C45" s="285"/>
      <c r="D45" s="279"/>
    </row>
    <row r="46" spans="1:12" ht="16.5" thickBot="1" x14ac:dyDescent="0.3">
      <c r="A46" s="394" t="s">
        <v>219</v>
      </c>
      <c r="B46" s="408"/>
      <c r="C46" s="298"/>
      <c r="D46" s="299">
        <f>C47</f>
        <v>11201.660154487497</v>
      </c>
    </row>
    <row r="47" spans="1:12" x14ac:dyDescent="0.25">
      <c r="A47" s="287"/>
      <c r="B47" s="288" t="s">
        <v>406</v>
      </c>
      <c r="C47" s="285">
        <f>0.4503*D44</f>
        <v>11201.660154487497</v>
      </c>
      <c r="D47" s="286" t="s">
        <v>59</v>
      </c>
    </row>
    <row r="48" spans="1:12" ht="16.5" thickBot="1" x14ac:dyDescent="0.3">
      <c r="A48" s="409"/>
      <c r="B48" s="410"/>
      <c r="C48" s="283"/>
      <c r="D48" s="282"/>
    </row>
    <row r="49" spans="1:4" ht="16.5" thickBot="1" x14ac:dyDescent="0.3">
      <c r="A49" s="394" t="s">
        <v>216</v>
      </c>
      <c r="B49" s="408"/>
      <c r="C49" s="300"/>
      <c r="D49" s="299">
        <f>D46+D44</f>
        <v>36077.654279487499</v>
      </c>
    </row>
  </sheetData>
  <mergeCells count="25">
    <mergeCell ref="A43:B43"/>
    <mergeCell ref="A44:B44"/>
    <mergeCell ref="A46:B46"/>
    <mergeCell ref="A48:B48"/>
    <mergeCell ref="A49:B49"/>
    <mergeCell ref="A33:D33"/>
    <mergeCell ref="A34:B35"/>
    <mergeCell ref="C34:D34"/>
    <mergeCell ref="A36:B36"/>
    <mergeCell ref="A39:B39"/>
    <mergeCell ref="A29:B29"/>
    <mergeCell ref="A19:B19"/>
    <mergeCell ref="A23:B23"/>
    <mergeCell ref="A24:B24"/>
    <mergeCell ref="A26:B26"/>
    <mergeCell ref="A28:B28"/>
    <mergeCell ref="A11:D11"/>
    <mergeCell ref="A14:B15"/>
    <mergeCell ref="C14:D14"/>
    <mergeCell ref="A16:B16"/>
    <mergeCell ref="A1:D5"/>
    <mergeCell ref="B6:D6"/>
    <mergeCell ref="A8:A9"/>
    <mergeCell ref="A12:D12"/>
    <mergeCell ref="A13:D13"/>
  </mergeCells>
  <printOptions horizontalCentered="1" verticalCentered="1"/>
  <pageMargins left="0.27559055118110237" right="0.15748031496062992" top="0.78740157480314965" bottom="0.27559055118110237" header="0.31496062992125984" footer="0.31496062992125984"/>
  <pageSetup paperSize="9"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showGridLines="0" view="pageBreakPreview" zoomScale="115" zoomScaleNormal="115" zoomScaleSheetLayoutView="115" workbookViewId="0">
      <selection activeCell="O6" sqref="O6"/>
    </sheetView>
  </sheetViews>
  <sheetFormatPr defaultColWidth="7.6640625" defaultRowHeight="12.75" x14ac:dyDescent="0.2"/>
  <cols>
    <col min="1" max="1" width="9" style="29" bestFit="1" customWidth="1"/>
    <col min="2" max="2" width="14.77734375" style="29" customWidth="1"/>
    <col min="3" max="3" width="10.77734375" style="29" customWidth="1"/>
    <col min="4" max="4" width="9.88671875" style="29" customWidth="1"/>
    <col min="5" max="5" width="12.44140625" style="29" customWidth="1"/>
    <col min="6" max="6" width="8.77734375" style="29" customWidth="1"/>
    <col min="7" max="7" width="10.88671875" style="29" customWidth="1"/>
    <col min="8" max="8" width="11" style="29" customWidth="1"/>
    <col min="9" max="9" width="13" style="29" customWidth="1"/>
    <col min="10" max="16384" width="7.6640625" style="29"/>
  </cols>
  <sheetData>
    <row r="1" spans="1:9" x14ac:dyDescent="0.2">
      <c r="A1" s="436"/>
      <c r="B1" s="437"/>
      <c r="C1" s="437"/>
      <c r="D1" s="437"/>
      <c r="E1" s="437"/>
      <c r="F1" s="437"/>
      <c r="G1" s="437"/>
      <c r="H1" s="437"/>
      <c r="I1" s="438"/>
    </row>
    <row r="2" spans="1:9" x14ac:dyDescent="0.2">
      <c r="A2" s="439"/>
      <c r="B2" s="440"/>
      <c r="C2" s="440"/>
      <c r="D2" s="440"/>
      <c r="E2" s="440"/>
      <c r="F2" s="440"/>
      <c r="G2" s="440"/>
      <c r="H2" s="440"/>
      <c r="I2" s="441"/>
    </row>
    <row r="3" spans="1:9" ht="19.5" customHeight="1" x14ac:dyDescent="0.2">
      <c r="A3" s="439"/>
      <c r="B3" s="440"/>
      <c r="C3" s="440"/>
      <c r="D3" s="440"/>
      <c r="E3" s="440"/>
      <c r="F3" s="440"/>
      <c r="G3" s="440"/>
      <c r="H3" s="440"/>
      <c r="I3" s="441"/>
    </row>
    <row r="4" spans="1:9" ht="16.5" customHeight="1" x14ac:dyDescent="0.2">
      <c r="A4" s="439"/>
      <c r="B4" s="440"/>
      <c r="C4" s="440"/>
      <c r="D4" s="440"/>
      <c r="E4" s="440"/>
      <c r="F4" s="440"/>
      <c r="G4" s="440"/>
      <c r="H4" s="440"/>
      <c r="I4" s="441"/>
    </row>
    <row r="5" spans="1:9" ht="21" customHeight="1" x14ac:dyDescent="0.2">
      <c r="A5" s="439"/>
      <c r="B5" s="440"/>
      <c r="C5" s="440"/>
      <c r="D5" s="440"/>
      <c r="E5" s="440"/>
      <c r="F5" s="440"/>
      <c r="G5" s="440"/>
      <c r="H5" s="440"/>
      <c r="I5" s="441"/>
    </row>
    <row r="6" spans="1:9" ht="24.75" customHeight="1" thickBot="1" x14ac:dyDescent="0.25">
      <c r="A6" s="439"/>
      <c r="B6" s="440"/>
      <c r="C6" s="440"/>
      <c r="D6" s="440"/>
      <c r="E6" s="440"/>
      <c r="F6" s="440"/>
      <c r="G6" s="440"/>
      <c r="H6" s="440"/>
      <c r="I6" s="441"/>
    </row>
    <row r="7" spans="1:9" ht="21.75" customHeight="1" thickBot="1" x14ac:dyDescent="0.25">
      <c r="A7" s="425" t="s">
        <v>81</v>
      </c>
      <c r="B7" s="426"/>
      <c r="C7" s="426"/>
      <c r="D7" s="426"/>
      <c r="E7" s="426"/>
      <c r="F7" s="426"/>
      <c r="G7" s="426"/>
      <c r="H7" s="426"/>
      <c r="I7" s="427"/>
    </row>
    <row r="8" spans="1:9" ht="21.75" customHeight="1" x14ac:dyDescent="0.2">
      <c r="A8" s="442" t="s">
        <v>34</v>
      </c>
      <c r="B8" s="444" t="str">
        <f>'Planilha Mae'!B2</f>
        <v>CONTRATAÇÃO DE EMPRESA DE CONSULTORIA PARA ELABORAÇÃO DE ESTUDOS AMBIENTAIS PARA AUTORIZAÇÃO AMBIENTAL PARA SUPRESSÃO VEGETAL NO AEROPORTO DE BONITO/MS</v>
      </c>
      <c r="C8" s="444"/>
      <c r="D8" s="444"/>
      <c r="E8" s="444"/>
      <c r="F8" s="444"/>
      <c r="G8" s="444"/>
      <c r="H8" s="444"/>
      <c r="I8" s="445"/>
    </row>
    <row r="9" spans="1:9" x14ac:dyDescent="0.2">
      <c r="A9" s="443"/>
      <c r="B9" s="446"/>
      <c r="C9" s="446"/>
      <c r="D9" s="446"/>
      <c r="E9" s="446"/>
      <c r="F9" s="446"/>
      <c r="G9" s="446"/>
      <c r="H9" s="446"/>
      <c r="I9" s="447"/>
    </row>
    <row r="10" spans="1:9" x14ac:dyDescent="0.2">
      <c r="A10" s="323" t="str">
        <f>'[1]Planilha Mae'!A3</f>
        <v>Municípios:</v>
      </c>
      <c r="B10" s="448" t="str">
        <f>'Planilha Mae'!B3</f>
        <v>Bonito - MS</v>
      </c>
      <c r="C10" s="448"/>
      <c r="D10" s="448"/>
      <c r="E10" s="448"/>
      <c r="F10" s="449"/>
      <c r="G10" s="324"/>
      <c r="H10" s="325" t="s">
        <v>77</v>
      </c>
      <c r="I10" s="383">
        <v>45658</v>
      </c>
    </row>
    <row r="11" spans="1:9" ht="23.25" customHeight="1" thickBot="1" x14ac:dyDescent="0.25">
      <c r="A11" s="326"/>
      <c r="B11" s="327"/>
      <c r="C11" s="420"/>
      <c r="D11" s="420"/>
      <c r="E11" s="328"/>
      <c r="F11" s="421"/>
      <c r="G11" s="421"/>
      <c r="H11" s="421"/>
      <c r="I11" s="329"/>
    </row>
    <row r="12" spans="1:9" ht="21" customHeight="1" thickBot="1" x14ac:dyDescent="0.25">
      <c r="A12" s="425" t="s">
        <v>78</v>
      </c>
      <c r="B12" s="426"/>
      <c r="C12" s="426"/>
      <c r="D12" s="426"/>
      <c r="E12" s="426"/>
      <c r="F12" s="426"/>
      <c r="G12" s="426"/>
      <c r="H12" s="426"/>
      <c r="I12" s="427"/>
    </row>
    <row r="13" spans="1:9" ht="25.5" customHeight="1" x14ac:dyDescent="0.2">
      <c r="A13" s="330" t="s">
        <v>79</v>
      </c>
      <c r="B13" s="331" t="s">
        <v>416</v>
      </c>
      <c r="C13" s="332" t="s">
        <v>417</v>
      </c>
      <c r="D13" s="333" t="s">
        <v>190</v>
      </c>
      <c r="E13" s="332" t="s">
        <v>418</v>
      </c>
      <c r="F13" s="334" t="s">
        <v>56</v>
      </c>
      <c r="G13" s="335" t="s">
        <v>419</v>
      </c>
      <c r="H13" s="335" t="s">
        <v>420</v>
      </c>
      <c r="I13" s="336" t="s">
        <v>80</v>
      </c>
    </row>
    <row r="14" spans="1:9" ht="16.5" customHeight="1" x14ac:dyDescent="0.2">
      <c r="A14" s="422">
        <v>1</v>
      </c>
      <c r="B14" s="423" t="s">
        <v>421</v>
      </c>
      <c r="C14" s="417">
        <f>Orçamento!J19</f>
        <v>27296.951269978748</v>
      </c>
      <c r="D14" s="424">
        <v>1</v>
      </c>
      <c r="E14" s="417">
        <f t="shared" ref="E14" si="0">C14*D14</f>
        <v>27296.951269978748</v>
      </c>
      <c r="F14" s="418">
        <f>E14/$E$18</f>
        <v>0.43072390248155529</v>
      </c>
      <c r="G14" s="337">
        <v>0.6</v>
      </c>
      <c r="H14" s="337">
        <v>0.4</v>
      </c>
      <c r="I14" s="338">
        <f>SUM(G14:H14)</f>
        <v>1</v>
      </c>
    </row>
    <row r="15" spans="1:9" ht="15" customHeight="1" x14ac:dyDescent="0.2">
      <c r="A15" s="422"/>
      <c r="B15" s="423"/>
      <c r="C15" s="417"/>
      <c r="D15" s="424"/>
      <c r="E15" s="417"/>
      <c r="F15" s="419"/>
      <c r="G15" s="339">
        <f>E14*G14</f>
        <v>16378.170761987249</v>
      </c>
      <c r="H15" s="339">
        <f>E14*H14</f>
        <v>10918.7805079915</v>
      </c>
      <c r="I15" s="258">
        <f>SUM(G15:H15)</f>
        <v>27296.951269978748</v>
      </c>
    </row>
    <row r="16" spans="1:9" ht="16.5" customHeight="1" x14ac:dyDescent="0.2">
      <c r="A16" s="430">
        <v>2</v>
      </c>
      <c r="B16" s="431" t="s">
        <v>395</v>
      </c>
      <c r="C16" s="432">
        <f>Orçamento!J20</f>
        <v>36077.64</v>
      </c>
      <c r="D16" s="434">
        <v>1</v>
      </c>
      <c r="E16" s="417">
        <f t="shared" ref="E16" si="1">C16*D16</f>
        <v>36077.64</v>
      </c>
      <c r="F16" s="428">
        <f>E16/$E$18</f>
        <v>0.56927609751844477</v>
      </c>
      <c r="G16" s="337">
        <v>0.55000000000000004</v>
      </c>
      <c r="H16" s="337">
        <v>0.45</v>
      </c>
      <c r="I16" s="338">
        <f>SUM(G16:H16)</f>
        <v>1</v>
      </c>
    </row>
    <row r="17" spans="1:9" ht="16.5" customHeight="1" thickBot="1" x14ac:dyDescent="0.25">
      <c r="A17" s="430"/>
      <c r="B17" s="431"/>
      <c r="C17" s="433"/>
      <c r="D17" s="435"/>
      <c r="E17" s="417"/>
      <c r="F17" s="429"/>
      <c r="G17" s="339">
        <f>E16*G16</f>
        <v>19842.702000000001</v>
      </c>
      <c r="H17" s="339">
        <f>E16*H16</f>
        <v>16234.938</v>
      </c>
      <c r="I17" s="258">
        <f>SUM(G17:H17)</f>
        <v>36077.64</v>
      </c>
    </row>
    <row r="18" spans="1:9" ht="18" customHeight="1" thickBot="1" x14ac:dyDescent="0.25">
      <c r="A18" s="415" t="s">
        <v>33</v>
      </c>
      <c r="B18" s="416"/>
      <c r="C18" s="340">
        <f>SUM(C14:C17)</f>
        <v>63374.591269978744</v>
      </c>
      <c r="D18" s="341">
        <f>SUM(D14:D17)</f>
        <v>2</v>
      </c>
      <c r="E18" s="340">
        <f>SUM(E14:E17)</f>
        <v>63374.591269978744</v>
      </c>
      <c r="F18" s="342">
        <f>SUM(F14:F17)</f>
        <v>1</v>
      </c>
      <c r="G18" s="343">
        <f>SUM(G15,G17)</f>
        <v>36220.872761987252</v>
      </c>
      <c r="H18" s="343">
        <f>SUM(H15,H17)</f>
        <v>27153.7185079915</v>
      </c>
      <c r="I18" s="344">
        <f>SUM(G18:H18)</f>
        <v>63374.591269978751</v>
      </c>
    </row>
    <row r="19" spans="1:9" ht="21" customHeight="1" x14ac:dyDescent="0.2"/>
    <row r="20" spans="1:9" ht="15" customHeight="1" x14ac:dyDescent="0.2"/>
  </sheetData>
  <mergeCells count="21">
    <mergeCell ref="A1:I6"/>
    <mergeCell ref="A7:I7"/>
    <mergeCell ref="A8:A9"/>
    <mergeCell ref="B8:I9"/>
    <mergeCell ref="B10:F10"/>
    <mergeCell ref="A18:B18"/>
    <mergeCell ref="E14:E15"/>
    <mergeCell ref="F14:F15"/>
    <mergeCell ref="C11:D11"/>
    <mergeCell ref="F11:H11"/>
    <mergeCell ref="A14:A15"/>
    <mergeCell ref="B14:B15"/>
    <mergeCell ref="C14:C15"/>
    <mergeCell ref="D14:D15"/>
    <mergeCell ref="A12:I12"/>
    <mergeCell ref="F16:F17"/>
    <mergeCell ref="A16:A17"/>
    <mergeCell ref="B16:B17"/>
    <mergeCell ref="C16:C17"/>
    <mergeCell ref="D16:D17"/>
    <mergeCell ref="E16:E17"/>
  </mergeCells>
  <printOptions horizontalCentered="1" verticalCentered="1"/>
  <pageMargins left="0.51181102362204722" right="0.51181102362204722" top="0.55118110236220474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showGridLines="0" zoomScale="70" zoomScaleNormal="70" zoomScaleSheetLayoutView="70" workbookViewId="0">
      <selection activeCell="L25" sqref="L25"/>
    </sheetView>
  </sheetViews>
  <sheetFormatPr defaultColWidth="8.77734375" defaultRowHeight="15.75" x14ac:dyDescent="0.2"/>
  <cols>
    <col min="1" max="1" width="10.88671875" style="21" customWidth="1"/>
    <col min="2" max="2" width="23.6640625" style="21" bestFit="1" customWidth="1"/>
    <col min="3" max="3" width="11.33203125" style="21" bestFit="1" customWidth="1"/>
    <col min="4" max="4" width="14.21875" style="21" bestFit="1" customWidth="1"/>
    <col min="5" max="5" width="11.109375" style="4" customWidth="1"/>
    <col min="6" max="6" width="13.5546875" style="4" bestFit="1" customWidth="1"/>
    <col min="7" max="7" width="22.77734375" style="4" customWidth="1"/>
    <col min="8" max="8" width="8.109375" style="4" bestFit="1" customWidth="1"/>
    <col min="9" max="9" width="13.88671875" style="4" bestFit="1" customWidth="1"/>
    <col min="10" max="10" width="9.88671875" style="4" bestFit="1" customWidth="1"/>
    <col min="11" max="11" width="20.77734375" style="20" customWidth="1"/>
    <col min="12" max="12" width="20.77734375" style="21" customWidth="1"/>
    <col min="13" max="13" width="20.77734375" style="49" customWidth="1"/>
    <col min="14" max="16384" width="8.77734375" style="21"/>
  </cols>
  <sheetData>
    <row r="1" spans="1:13" x14ac:dyDescent="0.2">
      <c r="A1" s="467"/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7"/>
    </row>
    <row r="2" spans="1:13" x14ac:dyDescent="0.2">
      <c r="A2" s="469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9"/>
    </row>
    <row r="3" spans="1:13" x14ac:dyDescent="0.2">
      <c r="A3" s="469"/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9"/>
    </row>
    <row r="4" spans="1:13" x14ac:dyDescent="0.2">
      <c r="A4" s="469"/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9"/>
    </row>
    <row r="5" spans="1:13" x14ac:dyDescent="0.2">
      <c r="A5" s="469"/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9"/>
    </row>
    <row r="6" spans="1:13" x14ac:dyDescent="0.2">
      <c r="A6" s="469"/>
      <c r="B6" s="470"/>
      <c r="C6" s="470"/>
      <c r="D6" s="470"/>
      <c r="E6" s="470"/>
      <c r="F6" s="470"/>
      <c r="G6" s="470"/>
      <c r="H6" s="470"/>
      <c r="I6" s="470"/>
      <c r="J6" s="470"/>
      <c r="K6" s="470"/>
      <c r="L6" s="49"/>
    </row>
    <row r="7" spans="1:13" x14ac:dyDescent="0.2">
      <c r="A7" s="469"/>
      <c r="B7" s="470"/>
      <c r="C7" s="470"/>
      <c r="D7" s="470"/>
      <c r="E7" s="470"/>
      <c r="F7" s="470"/>
      <c r="G7" s="470"/>
      <c r="H7" s="470"/>
      <c r="I7" s="470"/>
      <c r="J7" s="470"/>
      <c r="K7" s="470"/>
      <c r="L7" s="49"/>
    </row>
    <row r="8" spans="1:13" ht="24" thickBot="1" x14ac:dyDescent="0.25">
      <c r="A8" s="471" t="s">
        <v>218</v>
      </c>
      <c r="B8" s="472"/>
      <c r="C8" s="472"/>
      <c r="D8" s="472"/>
      <c r="E8" s="472"/>
      <c r="F8" s="472"/>
      <c r="G8" s="472"/>
      <c r="H8" s="472"/>
      <c r="I8" s="472"/>
      <c r="J8" s="472"/>
      <c r="K8" s="472"/>
      <c r="L8" s="144"/>
      <c r="M8" s="144"/>
    </row>
    <row r="9" spans="1:13" ht="33.75" customHeight="1" x14ac:dyDescent="0.2">
      <c r="A9" s="169" t="str">
        <f>'Planilha Mae'!A2</f>
        <v>Objeto:</v>
      </c>
      <c r="B9" s="463" t="str">
        <f>'Planilha Mae'!$B$2</f>
        <v>CONTRATAÇÃO DE EMPRESA DE CONSULTORIA PARA ELABORAÇÃO DE ESTUDOS AMBIENTAIS PARA AUTORIZAÇÃO AMBIENTAL PARA SUPRESSÃO VEGETAL NO AEROPORTO DE BONITO/MS</v>
      </c>
      <c r="C9" s="463"/>
      <c r="D9" s="463"/>
      <c r="E9" s="463"/>
      <c r="F9" s="463"/>
      <c r="G9" s="463"/>
      <c r="H9" s="463"/>
      <c r="I9" s="463"/>
      <c r="J9" s="463"/>
      <c r="K9" s="49"/>
      <c r="L9" s="49"/>
    </row>
    <row r="10" spans="1:13" ht="37.5" customHeight="1" x14ac:dyDescent="0.2">
      <c r="A10" s="170" t="str">
        <f>'Planilha Mae'!A3</f>
        <v>Município:</v>
      </c>
      <c r="B10" s="171" t="str">
        <f>'Planilha Mae'!$B$3</f>
        <v>Bonito - MS</v>
      </c>
      <c r="C10" s="171"/>
      <c r="D10" s="172"/>
      <c r="E10" s="173"/>
      <c r="F10" s="173"/>
      <c r="G10" s="173"/>
      <c r="H10" s="173"/>
      <c r="I10" s="174" t="str">
        <f>'Planilha Mae'!A9</f>
        <v>Referência:</v>
      </c>
      <c r="J10" s="473" t="str">
        <f>'Planilha Mae'!B9</f>
        <v>Tabela de consultoria DNIT SICRO</v>
      </c>
      <c r="K10" s="473"/>
    </row>
    <row r="11" spans="1:13" ht="18.75" x14ac:dyDescent="0.2">
      <c r="A11" s="170" t="str">
        <f>'Planilha Mae'!A4</f>
        <v>Atividade</v>
      </c>
      <c r="B11" s="171" t="str">
        <f>'Planilha Mae'!$B$4</f>
        <v xml:space="preserve">Supressão Vegetal </v>
      </c>
      <c r="C11" s="171"/>
      <c r="D11" s="172"/>
      <c r="E11" s="173"/>
      <c r="F11" s="173"/>
      <c r="G11" s="173"/>
      <c r="H11" s="173"/>
      <c r="I11" s="174" t="s">
        <v>24</v>
      </c>
      <c r="J11" s="474">
        <f>'Planilha Mae'!B8</f>
        <v>45658</v>
      </c>
      <c r="K11" s="474"/>
      <c r="L11" s="49"/>
    </row>
    <row r="12" spans="1:13" ht="18.75" x14ac:dyDescent="0.2">
      <c r="A12" s="170" t="str">
        <f>'Planilha Mae'!A5</f>
        <v>Trecho:</v>
      </c>
      <c r="B12" s="171">
        <f>'Planilha Mae'!$B$5</f>
        <v>0</v>
      </c>
      <c r="C12" s="171"/>
      <c r="D12" s="172"/>
      <c r="E12" s="173"/>
      <c r="F12" s="173"/>
      <c r="G12" s="173"/>
      <c r="H12" s="173"/>
      <c r="I12" s="174" t="str">
        <f>'Planilha Mae'!A7</f>
        <v>Prazo:</v>
      </c>
      <c r="J12" s="475" t="str">
        <f>'Planilha Mae'!B7</f>
        <v>60 dias</v>
      </c>
      <c r="K12" s="475"/>
    </row>
    <row r="13" spans="1:13" ht="18.75" x14ac:dyDescent="0.2">
      <c r="A13" s="170" t="str">
        <f>'Planilha Mae'!A6</f>
        <v>Extensão:</v>
      </c>
      <c r="B13" s="175">
        <f>'Planilha Mae'!$B$6</f>
        <v>0</v>
      </c>
      <c r="C13" s="175"/>
      <c r="D13" s="172"/>
      <c r="E13" s="173"/>
      <c r="F13" s="173"/>
      <c r="G13" s="173"/>
      <c r="H13" s="173"/>
      <c r="I13" s="173"/>
      <c r="J13" s="173"/>
      <c r="K13" s="50"/>
    </row>
    <row r="14" spans="1:13" ht="6.75" customHeight="1" x14ac:dyDescent="0.2">
      <c r="A14" s="188"/>
      <c r="B14" s="189"/>
      <c r="C14" s="189"/>
      <c r="D14" s="172"/>
      <c r="E14" s="173"/>
      <c r="F14" s="173"/>
      <c r="G14" s="173"/>
      <c r="H14" s="173"/>
      <c r="I14" s="173"/>
      <c r="J14" s="173"/>
      <c r="K14" s="50"/>
      <c r="L14" s="49"/>
    </row>
    <row r="15" spans="1:13" ht="26.25" customHeight="1" x14ac:dyDescent="0.2">
      <c r="A15" s="454" t="s">
        <v>51</v>
      </c>
      <c r="B15" s="453"/>
      <c r="C15" s="459" t="s">
        <v>190</v>
      </c>
      <c r="D15" s="453" t="s">
        <v>52</v>
      </c>
      <c r="E15" s="453" t="s">
        <v>46</v>
      </c>
      <c r="F15" s="453" t="s">
        <v>53</v>
      </c>
      <c r="G15" s="453" t="s">
        <v>60</v>
      </c>
      <c r="H15" s="453" t="s">
        <v>76</v>
      </c>
      <c r="I15" s="453" t="s">
        <v>55</v>
      </c>
      <c r="J15" s="263" t="s">
        <v>213</v>
      </c>
      <c r="K15" s="459" t="s">
        <v>33</v>
      </c>
      <c r="L15" s="112"/>
      <c r="M15" s="140"/>
    </row>
    <row r="16" spans="1:13" ht="27.75" customHeight="1" x14ac:dyDescent="0.2">
      <c r="A16" s="454"/>
      <c r="B16" s="453"/>
      <c r="C16" s="460"/>
      <c r="D16" s="453"/>
      <c r="E16" s="453"/>
      <c r="F16" s="453"/>
      <c r="G16" s="453"/>
      <c r="H16" s="453"/>
      <c r="I16" s="453"/>
      <c r="J16" s="266">
        <v>0.45029999999999998</v>
      </c>
      <c r="K16" s="460"/>
      <c r="L16" s="141"/>
      <c r="M16" s="462"/>
    </row>
    <row r="17" spans="1:13" ht="20.100000000000001" customHeight="1" x14ac:dyDescent="0.2">
      <c r="A17" s="454"/>
      <c r="B17" s="453"/>
      <c r="C17" s="461"/>
      <c r="D17" s="218" t="s">
        <v>27</v>
      </c>
      <c r="E17" s="190" t="s">
        <v>28</v>
      </c>
      <c r="F17" s="218" t="s">
        <v>29</v>
      </c>
      <c r="G17" s="190" t="s">
        <v>30</v>
      </c>
      <c r="H17" s="218" t="s">
        <v>54</v>
      </c>
      <c r="I17" s="190" t="s">
        <v>378</v>
      </c>
      <c r="J17" s="264" t="s">
        <v>379</v>
      </c>
      <c r="K17" s="461"/>
      <c r="L17" s="113"/>
      <c r="M17" s="462"/>
    </row>
    <row r="18" spans="1:13" ht="18.75" x14ac:dyDescent="0.2">
      <c r="A18" s="464" t="s">
        <v>73</v>
      </c>
      <c r="B18" s="465"/>
      <c r="C18" s="465"/>
      <c r="D18" s="465"/>
      <c r="E18" s="465"/>
      <c r="F18" s="465"/>
      <c r="G18" s="465"/>
      <c r="H18" s="465"/>
      <c r="I18" s="465"/>
      <c r="J18" s="465"/>
      <c r="K18" s="466"/>
      <c r="L18" s="142"/>
      <c r="M18" s="142"/>
    </row>
    <row r="19" spans="1:13" ht="30" customHeight="1" x14ac:dyDescent="0.2">
      <c r="A19" s="457" t="s">
        <v>444</v>
      </c>
      <c r="B19" s="458"/>
      <c r="C19" s="261">
        <v>1</v>
      </c>
      <c r="D19" s="176">
        <f>Equipe_Tecnica!M20</f>
        <v>11898.28</v>
      </c>
      <c r="E19" s="229">
        <f>$E$21/2</f>
        <v>4621.8018000000002</v>
      </c>
      <c r="F19" s="242">
        <f>F21*0.3</f>
        <v>1402.32</v>
      </c>
      <c r="G19" s="381">
        <f>G21*0.35</f>
        <v>899.18771249999998</v>
      </c>
      <c r="H19" s="243">
        <f>D19/$D$21</f>
        <v>0.40000000000000008</v>
      </c>
      <c r="I19" s="177">
        <f t="shared" ref="I19" si="0">SUM(D19:G19)</f>
        <v>18821.589512499999</v>
      </c>
      <c r="J19" s="267">
        <f>(I19*(1+$J$16))</f>
        <v>27296.951269978748</v>
      </c>
      <c r="K19" s="269">
        <f>J19*C19</f>
        <v>27296.951269978748</v>
      </c>
      <c r="L19" s="142"/>
      <c r="M19" s="142"/>
    </row>
    <row r="20" spans="1:13" ht="30" customHeight="1" x14ac:dyDescent="0.2">
      <c r="A20" s="455" t="s">
        <v>445</v>
      </c>
      <c r="B20" s="456"/>
      <c r="C20" s="259">
        <v>1</v>
      </c>
      <c r="D20" s="176">
        <f>Equipe_Tecnica!M28</f>
        <v>17847.419999999998</v>
      </c>
      <c r="E20" s="229">
        <f>$E$21/2</f>
        <v>4621.8018000000002</v>
      </c>
      <c r="F20" s="242">
        <f>F21*0.35</f>
        <v>1636.0399999999997</v>
      </c>
      <c r="G20" s="381">
        <f>G21*0.3</f>
        <v>770.73232500000006</v>
      </c>
      <c r="H20" s="243">
        <f>D20/$D$21</f>
        <v>0.6</v>
      </c>
      <c r="I20" s="177">
        <f>TRUNC((SUM(D20:G20)),2)</f>
        <v>24875.99</v>
      </c>
      <c r="J20" s="267">
        <f>TRUNC(((I20*(1+$J$16))),2)</f>
        <v>36077.64</v>
      </c>
      <c r="K20" s="269">
        <f>TRUNC((J20*C20),2)</f>
        <v>36077.64</v>
      </c>
      <c r="L20" s="142"/>
      <c r="M20" s="142"/>
    </row>
    <row r="21" spans="1:13" ht="19.5" thickBot="1" x14ac:dyDescent="0.25">
      <c r="A21" s="451" t="s">
        <v>33</v>
      </c>
      <c r="B21" s="452"/>
      <c r="C21" s="260">
        <f>SUM(C19:C20)</f>
        <v>2</v>
      </c>
      <c r="D21" s="205">
        <f>SUM(D19:D20)</f>
        <v>29745.699999999997</v>
      </c>
      <c r="E21" s="205">
        <f>Veículos!L17</f>
        <v>9243.6036000000004</v>
      </c>
      <c r="F21" s="205">
        <f>Equipamentos!H16</f>
        <v>4674.3999999999996</v>
      </c>
      <c r="G21" s="205">
        <f>Instalações!K21</f>
        <v>2569.1077500000001</v>
      </c>
      <c r="H21" s="206">
        <f>SUM(H19:H20)</f>
        <v>1</v>
      </c>
      <c r="I21" s="205">
        <f>SUM(I19:I20)</f>
        <v>43697.5795125</v>
      </c>
      <c r="J21" s="265">
        <f>SUM(J19:J20)</f>
        <v>63374.591269978744</v>
      </c>
      <c r="K21" s="268">
        <f>SUM(K19:K20)</f>
        <v>63374.591269978744</v>
      </c>
      <c r="L21" s="143"/>
      <c r="M21" s="74"/>
    </row>
    <row r="22" spans="1:13" ht="50.1" customHeight="1" x14ac:dyDescent="0.2">
      <c r="A22" s="450"/>
      <c r="B22" s="450"/>
      <c r="C22" s="270"/>
      <c r="D22" s="69"/>
      <c r="E22" s="71"/>
      <c r="F22" s="246"/>
      <c r="G22" s="70"/>
      <c r="H22" s="72"/>
      <c r="I22" s="73"/>
      <c r="J22" s="71"/>
      <c r="K22" s="66"/>
      <c r="L22" s="66"/>
      <c r="M22" s="139"/>
    </row>
    <row r="23" spans="1:13" ht="50.1" customHeight="1" x14ac:dyDescent="0.2">
      <c r="A23" s="450"/>
      <c r="B23" s="450"/>
      <c r="C23" s="270"/>
      <c r="D23" s="69"/>
      <c r="E23" s="70"/>
      <c r="F23" s="70"/>
      <c r="G23" s="70"/>
      <c r="H23" s="72"/>
      <c r="I23" s="73"/>
      <c r="J23" s="73"/>
      <c r="K23" s="73"/>
      <c r="L23" s="73"/>
      <c r="M23" s="74"/>
    </row>
    <row r="24" spans="1:13" ht="50.1" customHeight="1" x14ac:dyDescent="0.2">
      <c r="A24" s="145"/>
      <c r="B24" s="145"/>
      <c r="C24" s="135"/>
      <c r="D24" s="145"/>
      <c r="E24" s="271"/>
      <c r="F24" s="223"/>
      <c r="G24" s="223"/>
      <c r="H24" s="223"/>
      <c r="I24" s="223"/>
      <c r="J24" s="146"/>
      <c r="K24" s="214"/>
      <c r="L24" s="145"/>
      <c r="M24" s="75"/>
    </row>
    <row r="25" spans="1:13" ht="50.1" customHeight="1" x14ac:dyDescent="0.2">
      <c r="A25" s="145"/>
      <c r="B25" s="145"/>
      <c r="C25" s="135"/>
      <c r="D25" s="135"/>
      <c r="E25" s="67"/>
      <c r="F25" s="223"/>
      <c r="G25" s="223"/>
      <c r="H25" s="223"/>
      <c r="I25" s="223"/>
      <c r="J25" s="254"/>
      <c r="K25" s="214"/>
      <c r="L25" s="145"/>
      <c r="M25" s="145"/>
    </row>
    <row r="26" spans="1:13" ht="27.95" hidden="1" customHeight="1" thickBot="1" x14ac:dyDescent="0.25">
      <c r="A26" s="145"/>
      <c r="B26" s="145"/>
      <c r="C26" s="145"/>
      <c r="D26" s="145"/>
      <c r="E26" s="223"/>
      <c r="F26" s="223"/>
      <c r="G26" s="223"/>
      <c r="H26" s="223"/>
      <c r="I26" s="223"/>
      <c r="J26" s="223"/>
      <c r="K26" s="214"/>
      <c r="L26" s="145"/>
      <c r="M26" s="139"/>
    </row>
    <row r="27" spans="1:13" x14ac:dyDescent="0.2">
      <c r="A27" s="145"/>
      <c r="B27" s="145"/>
      <c r="C27" s="145"/>
      <c r="D27" s="66"/>
      <c r="E27" s="223"/>
      <c r="F27" s="272"/>
      <c r="G27" s="223"/>
      <c r="H27" s="223"/>
      <c r="I27" s="223"/>
      <c r="J27" s="223"/>
      <c r="K27" s="214"/>
      <c r="L27" s="145"/>
      <c r="M27" s="145"/>
    </row>
    <row r="28" spans="1:13" x14ac:dyDescent="0.2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214"/>
      <c r="L28" s="145"/>
      <c r="M28" s="145"/>
    </row>
    <row r="29" spans="1:13" x14ac:dyDescent="0.2">
      <c r="A29" s="145"/>
      <c r="B29" s="145" t="s">
        <v>415</v>
      </c>
      <c r="C29" s="145"/>
      <c r="D29" s="145"/>
      <c r="E29" s="223"/>
      <c r="F29" s="223"/>
      <c r="G29" s="223"/>
      <c r="H29" s="223"/>
      <c r="I29" s="223"/>
      <c r="J29" s="223"/>
      <c r="K29" s="214"/>
      <c r="L29" s="145"/>
      <c r="M29" s="145"/>
    </row>
    <row r="30" spans="1:13" x14ac:dyDescent="0.2">
      <c r="A30" s="145"/>
      <c r="B30" s="145"/>
      <c r="C30" s="145"/>
      <c r="D30" s="145"/>
      <c r="E30" s="223"/>
      <c r="F30" s="223"/>
      <c r="G30" s="223"/>
      <c r="H30" s="223"/>
      <c r="I30" s="223"/>
      <c r="J30" s="223"/>
      <c r="K30" s="214"/>
      <c r="L30" s="145"/>
      <c r="M30" s="145"/>
    </row>
  </sheetData>
  <mergeCells count="22">
    <mergeCell ref="A1:K7"/>
    <mergeCell ref="A8:K8"/>
    <mergeCell ref="J10:K10"/>
    <mergeCell ref="J11:K11"/>
    <mergeCell ref="J12:K12"/>
    <mergeCell ref="K15:K17"/>
    <mergeCell ref="H15:H16"/>
    <mergeCell ref="M16:M17"/>
    <mergeCell ref="B9:J9"/>
    <mergeCell ref="A18:K18"/>
    <mergeCell ref="C15:C17"/>
    <mergeCell ref="A23:B23"/>
    <mergeCell ref="A21:B21"/>
    <mergeCell ref="A22:B22"/>
    <mergeCell ref="I15:I16"/>
    <mergeCell ref="G15:G16"/>
    <mergeCell ref="A15:B17"/>
    <mergeCell ref="D15:D16"/>
    <mergeCell ref="E15:E16"/>
    <mergeCell ref="F15:F16"/>
    <mergeCell ref="A20:B20"/>
    <mergeCell ref="A19:B19"/>
  </mergeCells>
  <printOptions horizontalCentered="1" verticalCentered="1"/>
  <pageMargins left="0" right="0" top="0.70866141732283472" bottom="0.27559055118110237" header="0.31496062992125984" footer="0.31496062992125984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70" zoomScaleNormal="70" workbookViewId="0">
      <selection activeCell="F32" sqref="F31:F32"/>
    </sheetView>
  </sheetViews>
  <sheetFormatPr defaultRowHeight="15" x14ac:dyDescent="0.2"/>
  <cols>
    <col min="1" max="1" width="5.33203125" customWidth="1"/>
    <col min="2" max="2" width="25" bestFit="1" customWidth="1"/>
    <col min="3" max="3" width="14.21875" customWidth="1"/>
    <col min="4" max="4" width="13.44140625" customWidth="1"/>
    <col min="5" max="5" width="58.6640625" customWidth="1"/>
    <col min="6" max="6" width="13.88671875" customWidth="1"/>
    <col min="7" max="7" width="15.44140625" bestFit="1" customWidth="1"/>
    <col min="8" max="8" width="21.33203125" customWidth="1"/>
    <col min="9" max="9" width="18.88671875" bestFit="1" customWidth="1"/>
  </cols>
  <sheetData>
    <row r="1" spans="1:9" ht="51.75" customHeight="1" x14ac:dyDescent="0.2">
      <c r="A1" s="476" t="s">
        <v>451</v>
      </c>
      <c r="B1" s="476"/>
      <c r="C1" s="476"/>
      <c r="D1" s="476"/>
      <c r="E1" s="476"/>
      <c r="F1" s="476"/>
      <c r="G1" s="476"/>
      <c r="H1" s="476"/>
      <c r="I1" s="476"/>
    </row>
    <row r="2" spans="1:9" ht="20.25" x14ac:dyDescent="0.2">
      <c r="A2" s="479" t="s">
        <v>79</v>
      </c>
      <c r="B2" s="479" t="s">
        <v>390</v>
      </c>
      <c r="C2" s="479" t="s">
        <v>391</v>
      </c>
      <c r="D2" s="479" t="s">
        <v>392</v>
      </c>
      <c r="E2" s="479" t="s">
        <v>393</v>
      </c>
      <c r="F2" s="479" t="s">
        <v>424</v>
      </c>
      <c r="G2" s="478" t="s">
        <v>397</v>
      </c>
      <c r="H2" s="478"/>
      <c r="I2" s="478"/>
    </row>
    <row r="3" spans="1:9" ht="20.25" x14ac:dyDescent="0.2">
      <c r="A3" s="479"/>
      <c r="B3" s="479"/>
      <c r="C3" s="479"/>
      <c r="D3" s="479"/>
      <c r="E3" s="479"/>
      <c r="F3" s="479"/>
      <c r="G3" s="348" t="s">
        <v>394</v>
      </c>
      <c r="H3" s="348" t="s">
        <v>395</v>
      </c>
      <c r="I3" s="348" t="s">
        <v>80</v>
      </c>
    </row>
    <row r="4" spans="1:9" ht="40.5" x14ac:dyDescent="0.2">
      <c r="A4" s="352">
        <v>1</v>
      </c>
      <c r="B4" s="349" t="s">
        <v>423</v>
      </c>
      <c r="C4" s="348"/>
      <c r="D4" s="352" t="s">
        <v>422</v>
      </c>
      <c r="E4" s="349" t="s">
        <v>425</v>
      </c>
      <c r="F4" s="382">
        <v>7.35</v>
      </c>
      <c r="G4" s="350">
        <f>Orçamento!J19</f>
        <v>27296.951269978748</v>
      </c>
      <c r="H4" s="350">
        <f>Orçamento!J20</f>
        <v>36077.64</v>
      </c>
      <c r="I4" s="350">
        <f>SUM(G4:H4)</f>
        <v>63374.591269978744</v>
      </c>
    </row>
    <row r="5" spans="1:9" ht="20.25" x14ac:dyDescent="0.3">
      <c r="A5" s="351"/>
      <c r="B5" s="477" t="s">
        <v>396</v>
      </c>
      <c r="C5" s="477"/>
      <c r="D5" s="477"/>
      <c r="E5" s="477"/>
      <c r="F5" s="477"/>
      <c r="G5" s="477"/>
      <c r="H5" s="477"/>
      <c r="I5" s="350">
        <f>SUM(I4:I4)</f>
        <v>63374.591269978744</v>
      </c>
    </row>
    <row r="8" spans="1:9" x14ac:dyDescent="0.2">
      <c r="E8" s="347"/>
    </row>
  </sheetData>
  <mergeCells count="9">
    <mergeCell ref="A1:I1"/>
    <mergeCell ref="B5:H5"/>
    <mergeCell ref="G2:I2"/>
    <mergeCell ref="A2:A3"/>
    <mergeCell ref="B2:B3"/>
    <mergeCell ref="C2:C3"/>
    <mergeCell ref="D2:D3"/>
    <mergeCell ref="E2:E3"/>
    <mergeCell ref="F2:F3"/>
  </mergeCells>
  <printOptions horizontalCentered="1" verticalCentered="1"/>
  <pageMargins left="0" right="0" top="0.74803149606299213" bottom="0.74803149606299213" header="0.31496062992125984" footer="0.31496062992125984"/>
  <pageSetup paperSize="8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opLeftCell="C1" zoomScaleNormal="100" zoomScaleSheetLayoutView="85" workbookViewId="0">
      <selection activeCell="C27" sqref="C27"/>
    </sheetView>
  </sheetViews>
  <sheetFormatPr defaultColWidth="8.88671875" defaultRowHeight="15.75" x14ac:dyDescent="0.25"/>
  <cols>
    <col min="1" max="1" width="8.88671875" style="1"/>
    <col min="2" max="2" width="26.5546875" style="1" customWidth="1"/>
    <col min="3" max="3" width="28" style="1" bestFit="1" customWidth="1"/>
    <col min="4" max="4" width="8.88671875" style="1"/>
    <col min="5" max="8" width="8.77734375" style="4" customWidth="1"/>
    <col min="9" max="9" width="10" style="4" customWidth="1"/>
    <col min="10" max="10" width="8.77734375" style="4" customWidth="1"/>
    <col min="11" max="11" width="12" style="20" bestFit="1" customWidth="1"/>
    <col min="12" max="12" width="11.109375" style="1" bestFit="1" customWidth="1"/>
    <col min="13" max="13" width="15.77734375" style="21" customWidth="1"/>
    <col min="14" max="16" width="15.77734375" style="1" customWidth="1"/>
    <col min="17" max="17" width="8.88671875" style="1"/>
    <col min="18" max="18" width="6.77734375" style="1" bestFit="1" customWidth="1"/>
    <col min="19" max="19" width="12" style="1" bestFit="1" customWidth="1"/>
    <col min="20" max="20" width="12.44140625" style="1" bestFit="1" customWidth="1"/>
    <col min="21" max="21" width="13.21875" style="1" bestFit="1" customWidth="1"/>
    <col min="22" max="22" width="11.77734375" style="1" bestFit="1" customWidth="1"/>
    <col min="23" max="24" width="11.44140625" style="1" bestFit="1" customWidth="1"/>
    <col min="25" max="25" width="9.5546875" style="1" bestFit="1" customWidth="1"/>
    <col min="26" max="27" width="11" style="1" bestFit="1" customWidth="1"/>
    <col min="28" max="29" width="11.77734375" style="1" bestFit="1" customWidth="1"/>
    <col min="30" max="30" width="6.77734375" style="1" bestFit="1" customWidth="1"/>
    <col min="31" max="31" width="11" style="1" bestFit="1" customWidth="1"/>
    <col min="32" max="32" width="11.77734375" style="1" bestFit="1" customWidth="1"/>
    <col min="33" max="33" width="6.77734375" style="1" customWidth="1"/>
    <col min="34" max="16384" width="8.88671875" style="1"/>
  </cols>
  <sheetData>
    <row r="1" spans="1:18" x14ac:dyDescent="0.25">
      <c r="A1" s="396"/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8"/>
      <c r="N1" s="155"/>
      <c r="O1" s="155"/>
      <c r="P1" s="156"/>
    </row>
    <row r="2" spans="1:18" x14ac:dyDescent="0.25">
      <c r="A2" s="399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1"/>
      <c r="N2" s="109"/>
      <c r="O2" s="109"/>
      <c r="P2" s="157"/>
    </row>
    <row r="3" spans="1:18" x14ac:dyDescent="0.25">
      <c r="A3" s="399"/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1"/>
      <c r="N3" s="109"/>
      <c r="O3" s="109"/>
      <c r="P3" s="157"/>
    </row>
    <row r="4" spans="1:18" x14ac:dyDescent="0.25">
      <c r="A4" s="399"/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1"/>
      <c r="N4" s="109"/>
      <c r="O4" s="109"/>
      <c r="P4" s="157"/>
    </row>
    <row r="5" spans="1:18" x14ac:dyDescent="0.25">
      <c r="A5" s="399"/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1"/>
      <c r="N5" s="109"/>
      <c r="O5" s="109"/>
      <c r="P5" s="157"/>
    </row>
    <row r="6" spans="1:18" ht="16.5" customHeight="1" thickBot="1" x14ac:dyDescent="0.3">
      <c r="A6" s="482"/>
      <c r="B6" s="483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4"/>
      <c r="N6" s="109"/>
      <c r="O6" s="109"/>
      <c r="P6" s="157"/>
    </row>
    <row r="7" spans="1:18" ht="37.5" customHeight="1" thickBot="1" x14ac:dyDescent="0.3">
      <c r="A7" s="160" t="str">
        <f>'Planilha Mae'!A2</f>
        <v>Objeto:</v>
      </c>
      <c r="B7" s="480" t="str">
        <f>'Planilha Mae'!$B$2</f>
        <v>CONTRATAÇÃO DE EMPRESA DE CONSULTORIA PARA ELABORAÇÃO DE ESTUDOS AMBIENTAIS PARA AUTORIZAÇÃO AMBIENTAL PARA SUPRESSÃO VEGETAL NO AEROPORTO DE BONITO/MS</v>
      </c>
      <c r="C7" s="480"/>
      <c r="D7" s="480"/>
      <c r="E7" s="480"/>
      <c r="F7" s="480"/>
      <c r="G7" s="480"/>
      <c r="H7" s="480"/>
      <c r="I7" s="480"/>
      <c r="J7" s="480"/>
      <c r="K7" s="480"/>
      <c r="L7" s="480"/>
      <c r="M7" s="481"/>
      <c r="N7" s="137"/>
      <c r="O7" s="137"/>
      <c r="P7" s="137"/>
    </row>
    <row r="8" spans="1:18" ht="45.75" customHeight="1" thickBot="1" x14ac:dyDescent="0.3">
      <c r="A8" s="158" t="str">
        <f>'Planilha Mae'!A3</f>
        <v>Município:</v>
      </c>
      <c r="B8" s="40" t="str">
        <f>'Planilha Mae'!$B$3</f>
        <v>Bonito - MS</v>
      </c>
      <c r="C8" s="41"/>
      <c r="D8" s="41"/>
      <c r="E8" s="244"/>
      <c r="F8" s="244"/>
      <c r="G8" s="244"/>
      <c r="H8" s="244"/>
      <c r="I8" s="244"/>
      <c r="J8" s="244"/>
      <c r="K8" s="50"/>
      <c r="L8" s="42" t="str">
        <f>'Planilha Mae'!A9</f>
        <v>Referência:</v>
      </c>
      <c r="M8" s="39" t="str">
        <f>'Planilha Mae'!B9</f>
        <v>Tabela de consultoria DNIT SICRO</v>
      </c>
      <c r="N8" s="41"/>
      <c r="O8" s="41"/>
      <c r="P8" s="41"/>
      <c r="R8" s="61">
        <v>4</v>
      </c>
    </row>
    <row r="9" spans="1:18" x14ac:dyDescent="0.25">
      <c r="A9" s="158" t="str">
        <f>'Planilha Mae'!A4</f>
        <v>Atividade</v>
      </c>
      <c r="B9" s="40" t="str">
        <f>'Planilha Mae'!$B$4</f>
        <v xml:space="preserve">Supressão Vegetal </v>
      </c>
      <c r="C9" s="41"/>
      <c r="D9" s="41"/>
      <c r="E9" s="244"/>
      <c r="F9" s="244"/>
      <c r="G9" s="244"/>
      <c r="H9" s="244"/>
      <c r="I9" s="244"/>
      <c r="J9" s="244"/>
      <c r="K9" s="50"/>
      <c r="L9" s="41"/>
      <c r="M9" s="51"/>
      <c r="N9" s="41"/>
      <c r="O9" s="41"/>
      <c r="P9" s="41"/>
      <c r="R9" s="63">
        <v>4</v>
      </c>
    </row>
    <row r="10" spans="1:18" x14ac:dyDescent="0.25">
      <c r="A10" s="158" t="str">
        <f>'Planilha Mae'!A5</f>
        <v>Trecho:</v>
      </c>
      <c r="B10" s="40">
        <f>'Planilha Mae'!$B$5</f>
        <v>0</v>
      </c>
      <c r="C10" s="41"/>
      <c r="D10" s="41"/>
      <c r="E10" s="244"/>
      <c r="F10" s="244"/>
      <c r="G10" s="244"/>
      <c r="H10" s="244"/>
      <c r="I10" s="244"/>
      <c r="J10" s="244"/>
      <c r="K10" s="50"/>
      <c r="L10" s="44" t="s">
        <v>24</v>
      </c>
      <c r="M10" s="38">
        <f>'Planilha Mae'!B8</f>
        <v>45658</v>
      </c>
      <c r="N10" s="41"/>
      <c r="O10" s="41"/>
      <c r="P10" s="41"/>
      <c r="R10" s="62">
        <v>4</v>
      </c>
    </row>
    <row r="11" spans="1:18" ht="16.5" thickBot="1" x14ac:dyDescent="0.3">
      <c r="A11" s="158" t="str">
        <f>'Planilha Mae'!A6</f>
        <v>Extensão:</v>
      </c>
      <c r="B11" s="43">
        <f>'Planilha Mae'!$B$6</f>
        <v>0</v>
      </c>
      <c r="C11" s="41"/>
      <c r="D11" s="41"/>
      <c r="E11" s="244"/>
      <c r="F11" s="244"/>
      <c r="G11" s="244"/>
      <c r="H11" s="244"/>
      <c r="I11" s="244"/>
      <c r="J11" s="244"/>
      <c r="K11" s="50"/>
      <c r="L11" s="44" t="s">
        <v>16</v>
      </c>
      <c r="M11" s="55" t="str">
        <f>'Planilha Mae'!B7</f>
        <v>60 dias</v>
      </c>
      <c r="N11" s="41"/>
      <c r="O11" s="41"/>
      <c r="P11" s="41"/>
      <c r="R11" s="64">
        <v>4</v>
      </c>
    </row>
    <row r="12" spans="1:18" ht="8.25" customHeight="1" x14ac:dyDescent="0.25">
      <c r="A12" s="23"/>
      <c r="B12" s="187"/>
      <c r="C12" s="41"/>
      <c r="D12" s="41"/>
      <c r="E12" s="244"/>
      <c r="F12" s="244"/>
      <c r="G12" s="244"/>
      <c r="H12" s="244"/>
      <c r="I12" s="244"/>
      <c r="J12" s="244"/>
      <c r="K12" s="50"/>
      <c r="L12" s="41"/>
      <c r="M12" s="51"/>
      <c r="N12" s="41"/>
      <c r="O12" s="41"/>
      <c r="P12" s="41"/>
      <c r="R12" s="63">
        <v>2</v>
      </c>
    </row>
    <row r="13" spans="1:18" ht="16.5" thickBot="1" x14ac:dyDescent="0.3">
      <c r="A13" s="68"/>
      <c r="B13" s="138"/>
      <c r="E13" s="1"/>
      <c r="F13" s="1"/>
    </row>
    <row r="14" spans="1:18" ht="16.5" thickBot="1" x14ac:dyDescent="0.3">
      <c r="A14" s="485" t="s">
        <v>386</v>
      </c>
      <c r="B14" s="486"/>
      <c r="C14" s="486"/>
      <c r="D14" s="486"/>
      <c r="E14" s="486"/>
      <c r="F14" s="486"/>
      <c r="G14" s="486"/>
      <c r="H14" s="486"/>
      <c r="I14" s="486"/>
      <c r="J14" s="486"/>
      <c r="K14" s="486"/>
      <c r="L14" s="486"/>
      <c r="M14" s="487"/>
    </row>
    <row r="15" spans="1:18" x14ac:dyDescent="0.25">
      <c r="A15" s="488" t="s">
        <v>32</v>
      </c>
      <c r="B15" s="489"/>
      <c r="C15" s="489" t="s">
        <v>31</v>
      </c>
      <c r="D15" s="489"/>
      <c r="E15" s="489" t="s">
        <v>7</v>
      </c>
      <c r="F15" s="489" t="s">
        <v>8</v>
      </c>
      <c r="G15" s="489" t="s">
        <v>9</v>
      </c>
      <c r="H15" s="489" t="s">
        <v>10</v>
      </c>
      <c r="I15" s="489" t="s">
        <v>15</v>
      </c>
      <c r="J15" s="489" t="s">
        <v>17</v>
      </c>
      <c r="K15" s="489" t="s">
        <v>19</v>
      </c>
      <c r="L15" s="489" t="s">
        <v>25</v>
      </c>
      <c r="M15" s="492" t="s">
        <v>80</v>
      </c>
    </row>
    <row r="16" spans="1:18" x14ac:dyDescent="0.25">
      <c r="A16" s="490"/>
      <c r="B16" s="491"/>
      <c r="C16" s="491"/>
      <c r="D16" s="491"/>
      <c r="E16" s="491"/>
      <c r="F16" s="491"/>
      <c r="G16" s="491"/>
      <c r="H16" s="491"/>
      <c r="I16" s="491"/>
      <c r="J16" s="491"/>
      <c r="K16" s="491"/>
      <c r="L16" s="491"/>
      <c r="M16" s="493"/>
    </row>
    <row r="17" spans="1:13" ht="31.5" x14ac:dyDescent="0.25">
      <c r="A17" s="490"/>
      <c r="B17" s="491"/>
      <c r="C17" s="253" t="s">
        <v>2</v>
      </c>
      <c r="D17" s="253" t="s">
        <v>3</v>
      </c>
      <c r="E17" s="204" t="s">
        <v>11</v>
      </c>
      <c r="F17" s="204" t="s">
        <v>12</v>
      </c>
      <c r="G17" s="204" t="s">
        <v>13</v>
      </c>
      <c r="H17" s="204" t="s">
        <v>14</v>
      </c>
      <c r="I17" s="253" t="s">
        <v>212</v>
      </c>
      <c r="J17" s="204" t="s">
        <v>18</v>
      </c>
      <c r="K17" s="204" t="s">
        <v>23</v>
      </c>
      <c r="L17" s="204" t="s">
        <v>26</v>
      </c>
      <c r="M17" s="493"/>
    </row>
    <row r="18" spans="1:13" x14ac:dyDescent="0.25">
      <c r="A18" s="494" t="s">
        <v>389</v>
      </c>
      <c r="B18" s="495"/>
      <c r="C18" s="247" t="s">
        <v>385</v>
      </c>
      <c r="D18" s="248" t="s">
        <v>124</v>
      </c>
      <c r="E18" s="249">
        <v>1</v>
      </c>
      <c r="F18" s="249">
        <v>1</v>
      </c>
      <c r="G18" s="249">
        <v>4</v>
      </c>
      <c r="H18" s="250">
        <v>25</v>
      </c>
      <c r="I18" s="249">
        <f>E18*F18*G18*H18*220/240</f>
        <v>91.666666666666671</v>
      </c>
      <c r="J18" s="249">
        <f>I18/220</f>
        <v>0.41666666666666669</v>
      </c>
      <c r="K18" s="262">
        <f>'Tabela de Preços de Consultoria'!Y46</f>
        <v>24329.09</v>
      </c>
      <c r="L18" s="249">
        <f t="shared" ref="L18:L19" si="0">(J18*K18)</f>
        <v>10137.120833333334</v>
      </c>
      <c r="M18" s="251">
        <f t="shared" ref="M18:M19" si="1">TRUNC(SUM(L18:L18),2)</f>
        <v>10137.120000000001</v>
      </c>
    </row>
    <row r="19" spans="1:13" x14ac:dyDescent="0.25">
      <c r="A19" s="496"/>
      <c r="B19" s="497"/>
      <c r="C19" s="252" t="s">
        <v>384</v>
      </c>
      <c r="D19" s="248" t="s">
        <v>246</v>
      </c>
      <c r="E19" s="249">
        <v>1</v>
      </c>
      <c r="F19" s="249">
        <v>1</v>
      </c>
      <c r="G19" s="249">
        <v>4</v>
      </c>
      <c r="H19" s="250">
        <v>25</v>
      </c>
      <c r="I19" s="249">
        <f t="shared" ref="I19" si="2">E19*F19*G19*H19*220/240</f>
        <v>91.666666666666671</v>
      </c>
      <c r="J19" s="249">
        <f t="shared" ref="J19" si="3">I19/220</f>
        <v>0.41666666666666669</v>
      </c>
      <c r="K19" s="262">
        <f>'Tabela de Preços de Consultoria'!Y17</f>
        <v>4226.79</v>
      </c>
      <c r="L19" s="249">
        <f t="shared" si="0"/>
        <v>1761.1625000000001</v>
      </c>
      <c r="M19" s="251">
        <f t="shared" si="1"/>
        <v>1761.16</v>
      </c>
    </row>
    <row r="20" spans="1:13" ht="19.5" thickBot="1" x14ac:dyDescent="0.3">
      <c r="A20" s="207"/>
      <c r="B20" s="208"/>
      <c r="C20" s="208"/>
      <c r="D20" s="209" t="s">
        <v>80</v>
      </c>
      <c r="E20" s="210"/>
      <c r="F20" s="210">
        <f>SUM(F18:F19)</f>
        <v>2</v>
      </c>
      <c r="G20" s="211"/>
      <c r="H20" s="212"/>
      <c r="I20" s="211"/>
      <c r="J20" s="211"/>
      <c r="K20" s="211"/>
      <c r="L20" s="209" t="s">
        <v>80</v>
      </c>
      <c r="M20" s="213">
        <f>SUM(M18:M19)</f>
        <v>11898.28</v>
      </c>
    </row>
    <row r="21" spans="1:13" ht="16.5" thickBot="1" x14ac:dyDescent="0.3"/>
    <row r="22" spans="1:13" ht="16.5" thickBot="1" x14ac:dyDescent="0.3">
      <c r="A22" s="485" t="s">
        <v>387</v>
      </c>
      <c r="B22" s="486"/>
      <c r="C22" s="486"/>
      <c r="D22" s="486"/>
      <c r="E22" s="486"/>
      <c r="F22" s="486"/>
      <c r="G22" s="486"/>
      <c r="H22" s="486"/>
      <c r="I22" s="486"/>
      <c r="J22" s="486"/>
      <c r="K22" s="486"/>
      <c r="L22" s="486"/>
      <c r="M22" s="487"/>
    </row>
    <row r="23" spans="1:13" x14ac:dyDescent="0.25">
      <c r="A23" s="488" t="s">
        <v>32</v>
      </c>
      <c r="B23" s="489"/>
      <c r="C23" s="489" t="s">
        <v>31</v>
      </c>
      <c r="D23" s="489"/>
      <c r="E23" s="489" t="s">
        <v>7</v>
      </c>
      <c r="F23" s="489" t="s">
        <v>8</v>
      </c>
      <c r="G23" s="489" t="s">
        <v>9</v>
      </c>
      <c r="H23" s="489" t="s">
        <v>10</v>
      </c>
      <c r="I23" s="489" t="s">
        <v>15</v>
      </c>
      <c r="J23" s="489" t="s">
        <v>17</v>
      </c>
      <c r="K23" s="489" t="s">
        <v>19</v>
      </c>
      <c r="L23" s="489" t="s">
        <v>25</v>
      </c>
      <c r="M23" s="492" t="s">
        <v>80</v>
      </c>
    </row>
    <row r="24" spans="1:13" x14ac:dyDescent="0.25">
      <c r="A24" s="490"/>
      <c r="B24" s="491"/>
      <c r="C24" s="491"/>
      <c r="D24" s="491"/>
      <c r="E24" s="491"/>
      <c r="F24" s="491"/>
      <c r="G24" s="491"/>
      <c r="H24" s="491"/>
      <c r="I24" s="491"/>
      <c r="J24" s="491"/>
      <c r="K24" s="491"/>
      <c r="L24" s="491"/>
      <c r="M24" s="493"/>
    </row>
    <row r="25" spans="1:13" ht="31.5" x14ac:dyDescent="0.25">
      <c r="A25" s="490"/>
      <c r="B25" s="491"/>
      <c r="C25" s="253" t="s">
        <v>2</v>
      </c>
      <c r="D25" s="253" t="s">
        <v>3</v>
      </c>
      <c r="E25" s="204" t="s">
        <v>11</v>
      </c>
      <c r="F25" s="204" t="s">
        <v>12</v>
      </c>
      <c r="G25" s="204" t="s">
        <v>13</v>
      </c>
      <c r="H25" s="204" t="s">
        <v>14</v>
      </c>
      <c r="I25" s="253" t="s">
        <v>212</v>
      </c>
      <c r="J25" s="204" t="s">
        <v>18</v>
      </c>
      <c r="K25" s="204" t="s">
        <v>23</v>
      </c>
      <c r="L25" s="204" t="s">
        <v>26</v>
      </c>
      <c r="M25" s="493"/>
    </row>
    <row r="26" spans="1:13" x14ac:dyDescent="0.25">
      <c r="A26" s="494" t="s">
        <v>388</v>
      </c>
      <c r="B26" s="495"/>
      <c r="C26" s="247" t="s">
        <v>385</v>
      </c>
      <c r="D26" s="248" t="s">
        <v>124</v>
      </c>
      <c r="E26" s="249">
        <v>1</v>
      </c>
      <c r="F26" s="249">
        <v>1</v>
      </c>
      <c r="G26" s="249">
        <v>5</v>
      </c>
      <c r="H26" s="250">
        <v>30</v>
      </c>
      <c r="I26" s="249">
        <f>E26*F26*G26*H26*220/240</f>
        <v>137.5</v>
      </c>
      <c r="J26" s="249">
        <f>I26/220</f>
        <v>0.625</v>
      </c>
      <c r="K26" s="262">
        <f>'Tabela de Preços de Consultoria'!Y46</f>
        <v>24329.09</v>
      </c>
      <c r="L26" s="249">
        <f t="shared" ref="L26:L27" si="4">(J26*K26)</f>
        <v>15205.68125</v>
      </c>
      <c r="M26" s="251">
        <f t="shared" ref="M26:M27" si="5">TRUNC(SUM(L26:L26),2)</f>
        <v>15205.68</v>
      </c>
    </row>
    <row r="27" spans="1:13" x14ac:dyDescent="0.25">
      <c r="A27" s="496"/>
      <c r="B27" s="497"/>
      <c r="C27" s="252" t="s">
        <v>384</v>
      </c>
      <c r="D27" s="248" t="s">
        <v>246</v>
      </c>
      <c r="E27" s="249">
        <v>1</v>
      </c>
      <c r="F27" s="249">
        <v>1</v>
      </c>
      <c r="G27" s="249">
        <v>5</v>
      </c>
      <c r="H27" s="250">
        <v>30</v>
      </c>
      <c r="I27" s="249">
        <f t="shared" ref="I27" si="6">E27*F27*G27*H27*220/240</f>
        <v>137.5</v>
      </c>
      <c r="J27" s="249">
        <f t="shared" ref="J27" si="7">I27/220</f>
        <v>0.625</v>
      </c>
      <c r="K27" s="262">
        <f>'Tabela de Preços de Consultoria'!Y17</f>
        <v>4226.79</v>
      </c>
      <c r="L27" s="249">
        <f t="shared" si="4"/>
        <v>2641.7437500000001</v>
      </c>
      <c r="M27" s="251">
        <f t="shared" si="5"/>
        <v>2641.74</v>
      </c>
    </row>
    <row r="28" spans="1:13" ht="19.5" thickBot="1" x14ac:dyDescent="0.3">
      <c r="A28" s="207"/>
      <c r="B28" s="208"/>
      <c r="C28" s="208"/>
      <c r="D28" s="209" t="s">
        <v>80</v>
      </c>
      <c r="E28" s="210"/>
      <c r="F28" s="210">
        <f>SUM(F26:F27)</f>
        <v>2</v>
      </c>
      <c r="G28" s="211"/>
      <c r="H28" s="212"/>
      <c r="I28" s="211"/>
      <c r="J28" s="211"/>
      <c r="K28" s="211"/>
      <c r="L28" s="209" t="s">
        <v>80</v>
      </c>
      <c r="M28" s="213">
        <f>SUM(M26:M27)</f>
        <v>17847.419999999998</v>
      </c>
    </row>
    <row r="33" spans="11:11" x14ac:dyDescent="0.25">
      <c r="K33" s="20" t="s">
        <v>415</v>
      </c>
    </row>
  </sheetData>
  <mergeCells count="28">
    <mergeCell ref="A26:B27"/>
    <mergeCell ref="A18:B19"/>
    <mergeCell ref="A22:M22"/>
    <mergeCell ref="A23:B25"/>
    <mergeCell ref="C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5"/>
    <mergeCell ref="B7:M7"/>
    <mergeCell ref="A1:M6"/>
    <mergeCell ref="A14:M14"/>
    <mergeCell ref="A15:B17"/>
    <mergeCell ref="C15:D16"/>
    <mergeCell ref="E15:E16"/>
    <mergeCell ref="F15:F16"/>
    <mergeCell ref="G15:G16"/>
    <mergeCell ref="H15:H16"/>
    <mergeCell ref="I15:I16"/>
    <mergeCell ref="J15:J16"/>
    <mergeCell ref="K15:K16"/>
    <mergeCell ref="L15:L16"/>
    <mergeCell ref="M15:M17"/>
  </mergeCells>
  <phoneticPr fontId="2" type="noConversion"/>
  <printOptions horizontalCentered="1" verticalCentered="1"/>
  <pageMargins left="0.27559055118110237" right="0.15748031496062992" top="0" bottom="0" header="0" footer="0"/>
  <pageSetup paperSize="9" scale="65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2"/>
  <sheetViews>
    <sheetView topLeftCell="A2" zoomScale="85" zoomScaleNormal="85" zoomScaleSheetLayoutView="70" workbookViewId="0">
      <selection activeCell="J27" sqref="J27"/>
    </sheetView>
  </sheetViews>
  <sheetFormatPr defaultColWidth="8.88671875" defaultRowHeight="15.75" x14ac:dyDescent="0.25"/>
  <cols>
    <col min="1" max="1" width="8.88671875" style="1"/>
    <col min="2" max="2" width="36.77734375" style="1" customWidth="1"/>
    <col min="3" max="3" width="22.88671875" style="1" customWidth="1"/>
    <col min="4" max="4" width="8.88671875" style="1"/>
    <col min="5" max="9" width="8.77734375" style="4" customWidth="1"/>
    <col min="10" max="10" width="11" style="4" bestFit="1" customWidth="1"/>
    <col min="11" max="11" width="20.44140625" style="1" customWidth="1"/>
    <col min="12" max="12" width="8.88671875" style="1"/>
    <col min="13" max="13" width="21.5546875" style="1" customWidth="1"/>
    <col min="14" max="16384" width="8.88671875" style="1"/>
  </cols>
  <sheetData>
    <row r="2" spans="1:17" ht="45.6" customHeight="1" x14ac:dyDescent="0.25">
      <c r="A2" s="21" t="str">
        <f>'Planilha Mae'!A2</f>
        <v>Objeto:</v>
      </c>
      <c r="B2" s="498" t="str">
        <f>'Planilha Mae'!$B$2</f>
        <v>CONTRATAÇÃO DE EMPRESA DE CONSULTORIA PARA ELABORAÇÃO DE ESTUDOS AMBIENTAIS PARA AUTORIZAÇÃO AMBIENTAL PARA SUPRESSÃO VEGETAL NO AEROPORTO DE BONITO/MS</v>
      </c>
      <c r="C2" s="498"/>
      <c r="D2" s="498"/>
      <c r="E2" s="498"/>
      <c r="F2" s="498"/>
      <c r="G2" s="498"/>
      <c r="H2" s="498"/>
      <c r="I2" s="498"/>
      <c r="J2" s="498"/>
      <c r="K2" s="498"/>
    </row>
    <row r="3" spans="1:17" x14ac:dyDescent="0.25">
      <c r="A3" s="1" t="str">
        <f>'Planilha Mae'!A3</f>
        <v>Município:</v>
      </c>
      <c r="B3" s="6" t="str">
        <f>'Planilha Mae'!$B$3</f>
        <v>Bonito - MS</v>
      </c>
    </row>
    <row r="4" spans="1:17" x14ac:dyDescent="0.25">
      <c r="A4" s="1" t="str">
        <f>'Planilha Mae'!A4</f>
        <v>Atividade</v>
      </c>
      <c r="B4" s="6" t="str">
        <f>'Planilha Mae'!$B$4</f>
        <v xml:space="preserve">Supressão Vegetal </v>
      </c>
    </row>
    <row r="5" spans="1:17" x14ac:dyDescent="0.25">
      <c r="A5" s="1" t="str">
        <f>'Planilha Mae'!A5</f>
        <v>Trecho:</v>
      </c>
      <c r="B5" s="7">
        <f>'Planilha Mae'!$B$5</f>
        <v>0</v>
      </c>
      <c r="J5" s="8" t="s">
        <v>24</v>
      </c>
      <c r="K5" s="9">
        <f>'Planilha Mae'!B8</f>
        <v>45658</v>
      </c>
    </row>
    <row r="6" spans="1:17" x14ac:dyDescent="0.25">
      <c r="A6" s="1" t="str">
        <f>'Planilha Mae'!A6</f>
        <v>Extensão:</v>
      </c>
      <c r="B6" s="10">
        <f>'Planilha Mae'!$B$6</f>
        <v>0</v>
      </c>
    </row>
    <row r="7" spans="1:17" ht="16.5" thickBot="1" x14ac:dyDescent="0.3">
      <c r="B7" s="11"/>
    </row>
    <row r="8" spans="1:17" ht="24.95" customHeight="1" thickBot="1" x14ac:dyDescent="0.3">
      <c r="A8" s="501" t="s">
        <v>35</v>
      </c>
      <c r="B8" s="502"/>
      <c r="C8" s="502"/>
      <c r="D8" s="502"/>
      <c r="E8" s="502"/>
      <c r="F8" s="502"/>
      <c r="G8" s="502"/>
      <c r="H8" s="502"/>
      <c r="I8" s="502"/>
      <c r="J8" s="502"/>
      <c r="K8" s="503"/>
    </row>
    <row r="9" spans="1:17" ht="30" customHeight="1" x14ac:dyDescent="0.25">
      <c r="A9" s="504" t="s">
        <v>32</v>
      </c>
      <c r="B9" s="505"/>
      <c r="C9" s="510" t="s">
        <v>31</v>
      </c>
      <c r="D9" s="511"/>
      <c r="E9" s="505" t="s">
        <v>39</v>
      </c>
      <c r="F9" s="505"/>
      <c r="G9" s="505" t="s">
        <v>40</v>
      </c>
      <c r="H9" s="505"/>
      <c r="I9" s="505" t="s">
        <v>41</v>
      </c>
      <c r="J9" s="505"/>
      <c r="K9" s="514" t="s">
        <v>44</v>
      </c>
    </row>
    <row r="10" spans="1:17" x14ac:dyDescent="0.25">
      <c r="A10" s="506"/>
      <c r="B10" s="507"/>
      <c r="C10" s="512"/>
      <c r="D10" s="513"/>
      <c r="E10" s="12" t="s">
        <v>38</v>
      </c>
      <c r="F10" s="12" t="s">
        <v>37</v>
      </c>
      <c r="G10" s="12" t="s">
        <v>38</v>
      </c>
      <c r="H10" s="12" t="s">
        <v>37</v>
      </c>
      <c r="I10" s="12" t="s">
        <v>38</v>
      </c>
      <c r="J10" s="12" t="s">
        <v>37</v>
      </c>
      <c r="K10" s="515"/>
    </row>
    <row r="11" spans="1:17" x14ac:dyDescent="0.25">
      <c r="A11" s="508"/>
      <c r="B11" s="509"/>
      <c r="C11" s="18" t="s">
        <v>2</v>
      </c>
      <c r="D11" s="18" t="s">
        <v>3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42</v>
      </c>
      <c r="J11" s="3" t="s">
        <v>43</v>
      </c>
      <c r="K11" s="30" t="s">
        <v>45</v>
      </c>
    </row>
    <row r="12" spans="1:17" ht="30" customHeight="1" x14ac:dyDescent="0.25">
      <c r="A12" s="516" t="s">
        <v>75</v>
      </c>
      <c r="B12" s="517"/>
      <c r="C12" s="13" t="s">
        <v>36</v>
      </c>
      <c r="D12" s="18" t="s">
        <v>4</v>
      </c>
      <c r="E12" s="3"/>
      <c r="F12" s="14"/>
      <c r="G12" s="3">
        <v>0</v>
      </c>
      <c r="H12" s="28">
        <v>0</v>
      </c>
      <c r="I12" s="19">
        <v>0</v>
      </c>
      <c r="J12" s="25">
        <v>0</v>
      </c>
      <c r="K12" s="519">
        <f>ROUND((E12*F12)+(G12*H12)+(I12*J12)+(E13*F13)+(G13*H13)+(I13*J13),2)</f>
        <v>0</v>
      </c>
      <c r="M12"/>
      <c r="N12"/>
      <c r="O12"/>
      <c r="P12"/>
      <c r="Q12"/>
    </row>
    <row r="13" spans="1:17" ht="30" customHeight="1" x14ac:dyDescent="0.25">
      <c r="A13" s="518"/>
      <c r="B13" s="513"/>
      <c r="C13" s="13" t="s">
        <v>5</v>
      </c>
      <c r="D13" s="18" t="s">
        <v>20</v>
      </c>
      <c r="E13" s="3"/>
      <c r="F13" s="14"/>
      <c r="G13" s="3">
        <v>0</v>
      </c>
      <c r="H13" s="28">
        <v>0</v>
      </c>
      <c r="I13" s="19">
        <f>I18*G13</f>
        <v>0</v>
      </c>
      <c r="J13" s="25">
        <v>0</v>
      </c>
      <c r="K13" s="520"/>
      <c r="M13"/>
      <c r="N13"/>
      <c r="O13"/>
      <c r="P13"/>
      <c r="Q13"/>
    </row>
    <row r="14" spans="1:17" ht="30" customHeight="1" x14ac:dyDescent="0.25">
      <c r="A14" s="508" t="s">
        <v>61</v>
      </c>
      <c r="B14" s="509"/>
      <c r="C14" s="13" t="s">
        <v>66</v>
      </c>
      <c r="D14" s="18" t="s">
        <v>6</v>
      </c>
      <c r="E14" s="3"/>
      <c r="F14" s="14"/>
      <c r="G14" s="3">
        <v>0</v>
      </c>
      <c r="H14" s="28">
        <v>0</v>
      </c>
      <c r="I14" s="19">
        <v>4</v>
      </c>
      <c r="J14" s="25">
        <v>0</v>
      </c>
      <c r="K14" s="31">
        <v>0</v>
      </c>
      <c r="M14"/>
      <c r="N14"/>
      <c r="O14"/>
      <c r="P14"/>
      <c r="Q14"/>
    </row>
    <row r="15" spans="1:17" ht="30" customHeight="1" x14ac:dyDescent="0.25">
      <c r="A15" s="499" t="s">
        <v>62</v>
      </c>
      <c r="B15" s="500"/>
      <c r="C15" s="13" t="s">
        <v>67</v>
      </c>
      <c r="D15" s="18" t="s">
        <v>6</v>
      </c>
      <c r="E15" s="3"/>
      <c r="F15" s="14"/>
      <c r="G15" s="3">
        <v>0</v>
      </c>
      <c r="H15" s="28">
        <v>0</v>
      </c>
      <c r="I15" s="19">
        <v>4</v>
      </c>
      <c r="J15" s="25">
        <v>0</v>
      </c>
      <c r="K15" s="31">
        <v>0</v>
      </c>
      <c r="M15"/>
      <c r="N15"/>
      <c r="O15"/>
      <c r="P15"/>
      <c r="Q15"/>
    </row>
    <row r="16" spans="1:17" ht="30" customHeight="1" x14ac:dyDescent="0.25">
      <c r="A16" s="499" t="s">
        <v>63</v>
      </c>
      <c r="B16" s="500"/>
      <c r="C16" s="13" t="s">
        <v>68</v>
      </c>
      <c r="D16" s="18" t="s">
        <v>6</v>
      </c>
      <c r="E16" s="3"/>
      <c r="F16" s="14"/>
      <c r="G16" s="37">
        <v>0</v>
      </c>
      <c r="H16" s="28">
        <v>0</v>
      </c>
      <c r="I16" s="19">
        <v>4</v>
      </c>
      <c r="J16" s="25">
        <v>0</v>
      </c>
      <c r="K16" s="31">
        <v>0</v>
      </c>
      <c r="M16"/>
      <c r="N16"/>
      <c r="O16"/>
      <c r="P16"/>
      <c r="Q16"/>
    </row>
    <row r="17" spans="1:17" ht="30" customHeight="1" x14ac:dyDescent="0.25">
      <c r="A17" s="499" t="s">
        <v>64</v>
      </c>
      <c r="B17" s="500"/>
      <c r="C17" s="13" t="s">
        <v>69</v>
      </c>
      <c r="D17" s="18" t="s">
        <v>6</v>
      </c>
      <c r="E17" s="3"/>
      <c r="F17" s="14"/>
      <c r="G17" s="37">
        <v>0</v>
      </c>
      <c r="H17" s="28">
        <v>0</v>
      </c>
      <c r="I17" s="19">
        <v>4</v>
      </c>
      <c r="J17" s="25">
        <v>0</v>
      </c>
      <c r="K17" s="31">
        <v>0</v>
      </c>
      <c r="M17"/>
      <c r="N17"/>
      <c r="O17"/>
      <c r="P17"/>
      <c r="Q17"/>
    </row>
    <row r="18" spans="1:17" ht="30" customHeight="1" x14ac:dyDescent="0.25">
      <c r="A18" s="499" t="s">
        <v>65</v>
      </c>
      <c r="B18" s="500"/>
      <c r="C18" s="13" t="s">
        <v>70</v>
      </c>
      <c r="D18" s="18" t="s">
        <v>6</v>
      </c>
      <c r="E18" s="3"/>
      <c r="F18" s="14"/>
      <c r="G18" s="37">
        <v>0</v>
      </c>
      <c r="H18" s="28">
        <v>0</v>
      </c>
      <c r="I18" s="19">
        <v>4</v>
      </c>
      <c r="J18" s="25">
        <v>0</v>
      </c>
      <c r="K18" s="31">
        <v>0</v>
      </c>
      <c r="M18"/>
      <c r="N18"/>
      <c r="O18"/>
      <c r="P18"/>
      <c r="Q18"/>
    </row>
    <row r="19" spans="1:17" ht="30" customHeight="1" thickBot="1" x14ac:dyDescent="0.3">
      <c r="A19" s="33"/>
      <c r="B19" s="34"/>
      <c r="C19" s="34"/>
      <c r="D19" s="34"/>
      <c r="E19" s="35"/>
      <c r="F19" s="35"/>
      <c r="G19" s="35"/>
      <c r="H19" s="35"/>
      <c r="I19" s="35"/>
      <c r="J19" s="36" t="s">
        <v>44</v>
      </c>
      <c r="K19" s="32">
        <f>SUM(K12:K18)</f>
        <v>0</v>
      </c>
    </row>
    <row r="21" spans="1:17" x14ac:dyDescent="0.25">
      <c r="A21" s="26"/>
      <c r="B21" s="1" t="s">
        <v>71</v>
      </c>
    </row>
    <row r="22" spans="1:17" x14ac:dyDescent="0.25">
      <c r="A22" s="27"/>
      <c r="B22" s="1" t="s">
        <v>72</v>
      </c>
    </row>
  </sheetData>
  <mergeCells count="15">
    <mergeCell ref="B2:K2"/>
    <mergeCell ref="A18:B18"/>
    <mergeCell ref="A8:K8"/>
    <mergeCell ref="A9:B11"/>
    <mergeCell ref="C9:D10"/>
    <mergeCell ref="K9:K10"/>
    <mergeCell ref="A14:B14"/>
    <mergeCell ref="A17:B17"/>
    <mergeCell ref="E9:F9"/>
    <mergeCell ref="G9:H9"/>
    <mergeCell ref="I9:J9"/>
    <mergeCell ref="A16:B16"/>
    <mergeCell ref="A15:B15"/>
    <mergeCell ref="A12:B13"/>
    <mergeCell ref="K12:K13"/>
  </mergeCells>
  <phoneticPr fontId="2" type="noConversion"/>
  <printOptions horizontalCentered="1"/>
  <pageMargins left="0.35433070866141736" right="0.15748031496062992" top="0.9055118110236221" bottom="0.27559055118110237" header="0.31496062992125984" footer="0.31496062992125984"/>
  <pageSetup paperSize="9" scale="75" orientation="landscape" r:id="rId1"/>
  <headerFooter>
    <oddHeader xml:space="preserve">&amp;R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zoomScaleNormal="100" zoomScaleSheetLayoutView="85" workbookViewId="0">
      <selection activeCell="I21" sqref="I21"/>
    </sheetView>
  </sheetViews>
  <sheetFormatPr defaultColWidth="8.88671875" defaultRowHeight="15.75" x14ac:dyDescent="0.25"/>
  <cols>
    <col min="1" max="1" width="10.109375" style="1" customWidth="1"/>
    <col min="2" max="2" width="23.5546875" style="1" customWidth="1"/>
    <col min="3" max="3" width="20" style="1" customWidth="1"/>
    <col min="4" max="4" width="17" style="4" customWidth="1"/>
    <col min="5" max="5" width="18.33203125" style="4" customWidth="1"/>
    <col min="6" max="6" width="13.44140625" style="4" customWidth="1"/>
    <col min="7" max="7" width="14.5546875" style="4" customWidth="1"/>
    <col min="8" max="8" width="14.21875" style="4" customWidth="1"/>
    <col min="9" max="9" width="15.109375" style="4" customWidth="1"/>
    <col min="10" max="10" width="12.109375" style="4" customWidth="1"/>
    <col min="11" max="11" width="9.109375" style="4" customWidth="1"/>
    <col min="12" max="12" width="11.88671875" style="4" customWidth="1"/>
    <col min="13" max="14" width="20.77734375" style="4" customWidth="1"/>
    <col min="15" max="15" width="13.21875" style="1" customWidth="1"/>
    <col min="16" max="16384" width="8.88671875" style="1"/>
  </cols>
  <sheetData>
    <row r="1" spans="1:16" x14ac:dyDescent="0.25">
      <c r="A1" s="396"/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8"/>
      <c r="M1" s="109"/>
      <c r="N1" s="109"/>
      <c r="O1" s="41"/>
      <c r="P1" s="41"/>
    </row>
    <row r="2" spans="1:16" x14ac:dyDescent="0.25">
      <c r="A2" s="399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1"/>
      <c r="M2" s="109"/>
      <c r="N2" s="109"/>
      <c r="O2" s="41"/>
      <c r="P2" s="41"/>
    </row>
    <row r="3" spans="1:16" x14ac:dyDescent="0.25">
      <c r="A3" s="399"/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1"/>
      <c r="M3" s="109"/>
      <c r="N3" s="109"/>
      <c r="O3" s="41"/>
      <c r="P3" s="41"/>
    </row>
    <row r="4" spans="1:16" ht="21" customHeight="1" x14ac:dyDescent="0.25">
      <c r="A4" s="399"/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1"/>
      <c r="M4" s="109"/>
      <c r="N4" s="109"/>
      <c r="O4" s="41"/>
      <c r="P4" s="41"/>
    </row>
    <row r="5" spans="1:16" ht="33.75" customHeight="1" thickBot="1" x14ac:dyDescent="0.3">
      <c r="A5" s="482"/>
      <c r="B5" s="483"/>
      <c r="C5" s="483"/>
      <c r="D5" s="483"/>
      <c r="E5" s="483"/>
      <c r="F5" s="483"/>
      <c r="G5" s="483"/>
      <c r="H5" s="483"/>
      <c r="I5" s="483"/>
      <c r="J5" s="483"/>
      <c r="K5" s="483"/>
      <c r="L5" s="484"/>
      <c r="M5" s="109"/>
      <c r="N5" s="109"/>
      <c r="O5" s="41"/>
      <c r="P5" s="41"/>
    </row>
    <row r="6" spans="1:16" ht="37.15" customHeight="1" thickBot="1" x14ac:dyDescent="0.3">
      <c r="A6" s="245" t="str">
        <f>'Planilha Mae'!A2</f>
        <v>Objeto:</v>
      </c>
      <c r="B6" s="521" t="str">
        <f>'Planilha Mae'!$B$2</f>
        <v>CONTRATAÇÃO DE EMPRESA DE CONSULTORIA PARA ELABORAÇÃO DE ESTUDOS AMBIENTAIS PARA AUTORIZAÇÃO AMBIENTAL PARA SUPRESSÃO VEGETAL NO AEROPORTO DE BONITO/MS</v>
      </c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132"/>
      <c r="N6" s="132"/>
      <c r="O6" s="41"/>
      <c r="P6" s="41"/>
    </row>
    <row r="7" spans="1:16" ht="47.25" x14ac:dyDescent="0.25">
      <c r="A7" s="158" t="str">
        <f>'Planilha Mae'!A3</f>
        <v>Município:</v>
      </c>
      <c r="B7" s="40" t="str">
        <f>'Planilha Mae'!$B$3</f>
        <v>Bonito - MS</v>
      </c>
      <c r="C7" s="41"/>
      <c r="D7" s="219"/>
      <c r="E7" s="219"/>
      <c r="F7" s="219"/>
      <c r="G7" s="219"/>
      <c r="H7" s="219"/>
      <c r="I7" s="219"/>
      <c r="J7" s="219"/>
      <c r="K7" s="52" t="str">
        <f>'Planilha Mae'!A9</f>
        <v>Referência:</v>
      </c>
      <c r="L7" s="215" t="str">
        <f>'Planilha Mae'!B9</f>
        <v>Tabela de consultoria DNIT SICRO</v>
      </c>
      <c r="M7" s="133"/>
      <c r="N7" s="113"/>
    </row>
    <row r="8" spans="1:16" x14ac:dyDescent="0.25">
      <c r="A8" s="159" t="str">
        <f>'Planilha Mae'!A4</f>
        <v>Atividade</v>
      </c>
      <c r="B8" s="48" t="str">
        <f>'Planilha Mae'!$B$4</f>
        <v xml:space="preserve">Supressão Vegetal </v>
      </c>
      <c r="C8" s="41"/>
      <c r="D8" s="219"/>
      <c r="E8" s="219"/>
      <c r="F8" s="219"/>
      <c r="G8" s="219"/>
      <c r="H8" s="219"/>
      <c r="I8" s="219"/>
      <c r="J8" s="219"/>
      <c r="K8" s="44" t="s">
        <v>24</v>
      </c>
      <c r="L8" s="38">
        <f>'Planilha Mae'!B8</f>
        <v>45658</v>
      </c>
      <c r="M8" s="134"/>
      <c r="N8" s="113"/>
    </row>
    <row r="9" spans="1:16" x14ac:dyDescent="0.25">
      <c r="A9" s="159" t="str">
        <f>'Planilha Mae'!A5</f>
        <v>Trecho:</v>
      </c>
      <c r="B9" s="48">
        <f>'Planilha Mae'!$B$5</f>
        <v>0</v>
      </c>
      <c r="C9" s="41"/>
      <c r="D9" s="219"/>
      <c r="E9" s="219"/>
      <c r="F9" s="219"/>
      <c r="G9" s="41"/>
      <c r="H9" s="131"/>
      <c r="I9" s="219"/>
      <c r="J9" s="219"/>
      <c r="K9" s="52" t="str">
        <f>'Planilha Mae'!A7</f>
        <v>Prazo:</v>
      </c>
      <c r="L9" s="60" t="str">
        <f>'Planilha Mae'!B7</f>
        <v>60 dias</v>
      </c>
      <c r="M9" s="68"/>
      <c r="N9" s="113"/>
    </row>
    <row r="10" spans="1:16" x14ac:dyDescent="0.25">
      <c r="A10" s="159" t="str">
        <f>'Planilha Mae'!A6</f>
        <v>Extensão:</v>
      </c>
      <c r="B10" s="53">
        <f>'Planilha Mae'!$B$6</f>
        <v>0</v>
      </c>
      <c r="C10" s="41"/>
      <c r="D10" s="219"/>
      <c r="E10" s="219"/>
      <c r="F10" s="219"/>
      <c r="G10" s="219"/>
      <c r="H10" s="219"/>
      <c r="I10" s="52"/>
      <c r="J10" s="52"/>
      <c r="K10" s="52"/>
      <c r="L10" s="136"/>
      <c r="M10" s="135"/>
      <c r="N10" s="113"/>
    </row>
    <row r="11" spans="1:16" ht="6" customHeight="1" thickBot="1" x14ac:dyDescent="0.3">
      <c r="A11" s="23"/>
      <c r="B11" s="56"/>
      <c r="C11" s="41"/>
      <c r="D11" s="219"/>
      <c r="E11" s="219"/>
      <c r="F11" s="219"/>
      <c r="G11" s="219"/>
      <c r="H11" s="219"/>
      <c r="I11" s="219"/>
      <c r="J11" s="219"/>
      <c r="K11" s="219"/>
      <c r="L11" s="220"/>
      <c r="M11" s="113"/>
      <c r="N11" s="113"/>
    </row>
    <row r="12" spans="1:16" ht="21" x14ac:dyDescent="0.25">
      <c r="A12" s="523" t="s">
        <v>21</v>
      </c>
      <c r="B12" s="524"/>
      <c r="C12" s="524"/>
      <c r="D12" s="524"/>
      <c r="E12" s="524"/>
      <c r="F12" s="524"/>
      <c r="G12" s="524"/>
      <c r="H12" s="524"/>
      <c r="I12" s="524"/>
      <c r="J12" s="524"/>
      <c r="K12" s="524"/>
      <c r="L12" s="525"/>
      <c r="M12" s="110"/>
      <c r="N12" s="110"/>
    </row>
    <row r="13" spans="1:16" x14ac:dyDescent="0.25">
      <c r="A13" s="509" t="s">
        <v>79</v>
      </c>
      <c r="B13" s="509" t="s">
        <v>188</v>
      </c>
      <c r="C13" s="509" t="s">
        <v>137</v>
      </c>
      <c r="D13" s="509" t="s">
        <v>189</v>
      </c>
      <c r="E13" s="509"/>
      <c r="F13" s="509" t="s">
        <v>202</v>
      </c>
      <c r="G13" s="509"/>
      <c r="H13" s="509" t="s">
        <v>203</v>
      </c>
      <c r="I13" s="509"/>
      <c r="J13" s="509" t="s">
        <v>190</v>
      </c>
      <c r="K13" s="509" t="s">
        <v>193</v>
      </c>
      <c r="L13" s="527" t="s">
        <v>33</v>
      </c>
      <c r="M13" s="130"/>
      <c r="N13" s="526"/>
    </row>
    <row r="14" spans="1:16" x14ac:dyDescent="0.25">
      <c r="A14" s="509"/>
      <c r="B14" s="509"/>
      <c r="C14" s="509"/>
      <c r="D14" s="77" t="s">
        <v>204</v>
      </c>
      <c r="E14" s="77" t="s">
        <v>205</v>
      </c>
      <c r="F14" s="77" t="s">
        <v>206</v>
      </c>
      <c r="G14" s="77" t="s">
        <v>207</v>
      </c>
      <c r="H14" s="77" t="s">
        <v>208</v>
      </c>
      <c r="I14" s="77" t="s">
        <v>209</v>
      </c>
      <c r="J14" s="509"/>
      <c r="K14" s="509"/>
      <c r="L14" s="527"/>
      <c r="M14" s="113"/>
      <c r="N14" s="526"/>
    </row>
    <row r="15" spans="1:16" ht="30" hidden="1" customHeight="1" x14ac:dyDescent="0.25">
      <c r="A15" s="230" t="s">
        <v>46</v>
      </c>
      <c r="B15" s="230" t="s">
        <v>187</v>
      </c>
      <c r="C15" s="230" t="s">
        <v>210</v>
      </c>
      <c r="D15" s="237" t="e">
        <f>'Veículos Referência'!#REF!</f>
        <v>#REF!</v>
      </c>
      <c r="E15" s="237" t="e">
        <f>'Veículos Referência'!#REF!</f>
        <v>#REF!</v>
      </c>
      <c r="F15" s="14" t="e">
        <f>'Veículos Referência'!#REF!</f>
        <v>#REF!</v>
      </c>
      <c r="G15" s="19" t="e">
        <f>'Veículos Referência'!#REF!</f>
        <v>#REF!</v>
      </c>
      <c r="H15" s="19" t="e">
        <f>D15*F15</f>
        <v>#REF!</v>
      </c>
      <c r="I15" s="19" t="e">
        <f>E15*G15</f>
        <v>#REF!</v>
      </c>
      <c r="J15" s="5">
        <v>0</v>
      </c>
      <c r="K15" s="5">
        <v>6</v>
      </c>
      <c r="L15" s="5" t="e">
        <f>(H15+I15)*K15*J15</f>
        <v>#REF!</v>
      </c>
      <c r="M15" s="67"/>
      <c r="N15" s="117"/>
    </row>
    <row r="16" spans="1:16" ht="30" x14ac:dyDescent="0.25">
      <c r="A16" s="353" t="s">
        <v>399</v>
      </c>
      <c r="B16" s="372" t="s">
        <v>400</v>
      </c>
      <c r="C16" s="182" t="s">
        <v>186</v>
      </c>
      <c r="D16" s="183">
        <v>80.680000000000007</v>
      </c>
      <c r="E16" s="240">
        <v>33.64</v>
      </c>
      <c r="F16" s="256">
        <v>66</v>
      </c>
      <c r="G16" s="257">
        <v>116.49</v>
      </c>
      <c r="H16" s="255">
        <f>D16*F16</f>
        <v>5324.88</v>
      </c>
      <c r="I16" s="255">
        <f>E16*G16</f>
        <v>3918.7235999999998</v>
      </c>
      <c r="J16" s="255">
        <f>Equipe_Tecnica!H19/30</f>
        <v>0.83333333333333337</v>
      </c>
      <c r="K16" s="255">
        <f>Equipe_Tecnica!H19/30</f>
        <v>0.83333333333333337</v>
      </c>
      <c r="L16" s="255">
        <f>(H16+I16)</f>
        <v>9243.6036000000004</v>
      </c>
      <c r="M16" s="67"/>
      <c r="N16" s="117"/>
    </row>
    <row r="17" spans="1:19" ht="16.5" thickBot="1" x14ac:dyDescent="0.3">
      <c r="A17" s="231"/>
      <c r="B17" s="232"/>
      <c r="C17" s="232"/>
      <c r="D17" s="233"/>
      <c r="E17" s="233"/>
      <c r="F17" s="233"/>
      <c r="G17" s="233"/>
      <c r="H17" s="233"/>
      <c r="I17" s="234"/>
      <c r="J17" s="234"/>
      <c r="K17" s="235" t="s">
        <v>44</v>
      </c>
      <c r="L17" s="236">
        <f>L16</f>
        <v>9243.6036000000004</v>
      </c>
      <c r="M17" s="129"/>
      <c r="N17" s="117"/>
    </row>
    <row r="19" spans="1:19" x14ac:dyDescent="0.25">
      <c r="A19" s="462"/>
      <c r="B19" s="462"/>
      <c r="C19" s="462"/>
      <c r="D19" s="462"/>
      <c r="E19" s="112"/>
      <c r="F19" s="462"/>
      <c r="G19" s="462"/>
      <c r="H19" s="112"/>
      <c r="I19" s="112"/>
      <c r="J19" s="202"/>
      <c r="K19" s="112"/>
      <c r="L19" s="112"/>
      <c r="M19" s="112"/>
      <c r="N19" s="462"/>
      <c r="O19" s="462"/>
      <c r="P19" s="462"/>
      <c r="Q19" s="462"/>
      <c r="R19" s="526"/>
      <c r="S19" s="68"/>
    </row>
    <row r="20" spans="1:19" x14ac:dyDescent="0.25">
      <c r="A20" s="462"/>
      <c r="B20" s="462"/>
      <c r="C20" s="462"/>
      <c r="D20" s="462"/>
      <c r="E20" s="112"/>
      <c r="F20" s="113"/>
      <c r="G20" s="113"/>
      <c r="H20" s="113"/>
      <c r="I20" s="113"/>
      <c r="J20" s="203"/>
      <c r="K20" s="113"/>
      <c r="L20" s="113"/>
      <c r="M20" s="113"/>
      <c r="N20" s="113"/>
      <c r="O20" s="113"/>
      <c r="P20" s="113"/>
      <c r="Q20" s="113"/>
      <c r="R20" s="526"/>
      <c r="S20" s="68"/>
    </row>
    <row r="21" spans="1:19" x14ac:dyDescent="0.25">
      <c r="A21" s="462"/>
      <c r="B21" s="462"/>
      <c r="C21" s="112"/>
      <c r="D21" s="114"/>
      <c r="E21" s="114"/>
      <c r="F21" s="65"/>
      <c r="G21" s="65"/>
      <c r="H21" s="65"/>
      <c r="I21" s="65"/>
      <c r="J21" s="65"/>
      <c r="K21" s="65"/>
      <c r="L21" s="65"/>
      <c r="M21" s="65"/>
      <c r="N21" s="115"/>
      <c r="O21" s="115"/>
      <c r="P21" s="67"/>
      <c r="Q21" s="67"/>
      <c r="R21" s="117"/>
      <c r="S21" s="68"/>
    </row>
    <row r="22" spans="1:19" x14ac:dyDescent="0.25">
      <c r="A22" s="128"/>
      <c r="B22" s="128"/>
      <c r="C22" s="128"/>
      <c r="D22" s="128"/>
      <c r="E22" s="128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17"/>
      <c r="S22" s="68"/>
    </row>
  </sheetData>
  <mergeCells count="21">
    <mergeCell ref="A21:B21"/>
    <mergeCell ref="A13:A14"/>
    <mergeCell ref="B13:B14"/>
    <mergeCell ref="D13:E13"/>
    <mergeCell ref="P19:Q19"/>
    <mergeCell ref="A19:B20"/>
    <mergeCell ref="C19:C20"/>
    <mergeCell ref="D19:D20"/>
    <mergeCell ref="C13:C14"/>
    <mergeCell ref="J13:J14"/>
    <mergeCell ref="B6:L6"/>
    <mergeCell ref="A1:L5"/>
    <mergeCell ref="A12:L12"/>
    <mergeCell ref="R19:R20"/>
    <mergeCell ref="F13:G13"/>
    <mergeCell ref="H13:I13"/>
    <mergeCell ref="N13:N14"/>
    <mergeCell ref="L13:L14"/>
    <mergeCell ref="K13:K14"/>
    <mergeCell ref="F19:G19"/>
    <mergeCell ref="N19:O19"/>
  </mergeCells>
  <printOptions horizontalCentered="1" verticalCentered="1"/>
  <pageMargins left="0.23622047244094491" right="3.937007874015748E-2" top="0.74803149606299213" bottom="0.74803149606299213" header="0.31496062992125984" footer="0.31496062992125984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zoomScaleNormal="100" zoomScaleSheetLayoutView="70" workbookViewId="0">
      <selection activeCell="H15" sqref="H15"/>
    </sheetView>
  </sheetViews>
  <sheetFormatPr defaultColWidth="8.88671875" defaultRowHeight="15.75" x14ac:dyDescent="0.25"/>
  <cols>
    <col min="1" max="1" width="12" style="1" customWidth="1"/>
    <col min="2" max="2" width="10.21875" style="1" customWidth="1"/>
    <col min="3" max="3" width="17.21875" style="1" customWidth="1"/>
    <col min="4" max="8" width="20.77734375" style="4" customWidth="1"/>
    <col min="9" max="10" width="8.88671875" style="1"/>
    <col min="11" max="11" width="32.5546875" style="1" customWidth="1"/>
    <col min="12" max="12" width="11.77734375" style="1" customWidth="1"/>
    <col min="13" max="13" width="9.88671875" style="1" bestFit="1" customWidth="1"/>
    <col min="14" max="14" width="5" style="1" customWidth="1"/>
    <col min="15" max="16384" width="8.88671875" style="1"/>
  </cols>
  <sheetData>
    <row r="1" spans="1:15" x14ac:dyDescent="0.25">
      <c r="A1" s="396"/>
      <c r="B1" s="397"/>
      <c r="C1" s="397"/>
      <c r="D1" s="397"/>
      <c r="E1" s="397"/>
      <c r="F1" s="397"/>
      <c r="G1" s="397"/>
      <c r="H1" s="398"/>
    </row>
    <row r="2" spans="1:15" x14ac:dyDescent="0.25">
      <c r="A2" s="399"/>
      <c r="B2" s="400"/>
      <c r="C2" s="400"/>
      <c r="D2" s="400"/>
      <c r="E2" s="400"/>
      <c r="F2" s="400"/>
      <c r="G2" s="400"/>
      <c r="H2" s="401"/>
    </row>
    <row r="3" spans="1:15" x14ac:dyDescent="0.25">
      <c r="A3" s="399"/>
      <c r="B3" s="400"/>
      <c r="C3" s="400"/>
      <c r="D3" s="400"/>
      <c r="E3" s="400"/>
      <c r="F3" s="400"/>
      <c r="G3" s="400"/>
      <c r="H3" s="401"/>
    </row>
    <row r="4" spans="1:15" ht="18.75" customHeight="1" x14ac:dyDescent="0.25">
      <c r="A4" s="399"/>
      <c r="B4" s="400"/>
      <c r="C4" s="400"/>
      <c r="D4" s="400"/>
      <c r="E4" s="400"/>
      <c r="F4" s="400"/>
      <c r="G4" s="400"/>
      <c r="H4" s="401"/>
    </row>
    <row r="5" spans="1:15" ht="24.75" customHeight="1" thickBot="1" x14ac:dyDescent="0.3">
      <c r="A5" s="482"/>
      <c r="B5" s="483"/>
      <c r="C5" s="483"/>
      <c r="D5" s="483"/>
      <c r="E5" s="483"/>
      <c r="F5" s="483"/>
      <c r="G5" s="483"/>
      <c r="H5" s="484"/>
    </row>
    <row r="6" spans="1:15" ht="43.15" customHeight="1" x14ac:dyDescent="0.25">
      <c r="A6" s="160" t="str">
        <f>'Planilha Mae'!A2</f>
        <v>Objeto:</v>
      </c>
      <c r="B6" s="534" t="str">
        <f>'Planilha Mae'!$B$2</f>
        <v>CONTRATAÇÃO DE EMPRESA DE CONSULTORIA PARA ELABORAÇÃO DE ESTUDOS AMBIENTAIS PARA AUTORIZAÇÃO AMBIENTAL PARA SUPRESSÃO VEGETAL NO AEROPORTO DE BONITO/MS</v>
      </c>
      <c r="C6" s="534"/>
      <c r="D6" s="534"/>
      <c r="E6" s="534"/>
      <c r="F6" s="534"/>
      <c r="G6" s="534"/>
      <c r="H6" s="535"/>
    </row>
    <row r="7" spans="1:15" ht="31.5" x14ac:dyDescent="0.25">
      <c r="A7" s="158" t="str">
        <f>'Planilha Mae'!A3</f>
        <v>Município:</v>
      </c>
      <c r="B7" s="40" t="str">
        <f>'Planilha Mae'!$B$3</f>
        <v>Bonito - MS</v>
      </c>
      <c r="C7" s="41"/>
      <c r="D7" s="219"/>
      <c r="E7" s="219"/>
      <c r="F7" s="219"/>
      <c r="G7" s="52" t="str">
        <f>'Planilha Mae'!A9</f>
        <v>Referência:</v>
      </c>
      <c r="H7" s="215" t="str">
        <f>'Planilha Mae'!B9</f>
        <v>Tabela de consultoria DNIT SICRO</v>
      </c>
    </row>
    <row r="8" spans="1:15" x14ac:dyDescent="0.25">
      <c r="A8" s="158" t="str">
        <f>'Planilha Mae'!A4</f>
        <v>Atividade</v>
      </c>
      <c r="B8" s="40" t="str">
        <f>'Planilha Mae'!$B$4</f>
        <v xml:space="preserve">Supressão Vegetal </v>
      </c>
      <c r="C8" s="41"/>
      <c r="D8" s="219"/>
      <c r="E8" s="219"/>
      <c r="F8" s="219"/>
      <c r="G8" s="49"/>
      <c r="H8" s="38"/>
    </row>
    <row r="9" spans="1:15" x14ac:dyDescent="0.25">
      <c r="A9" s="158" t="str">
        <f>'Planilha Mae'!A5</f>
        <v>Trecho:</v>
      </c>
      <c r="B9" s="40">
        <f>'Planilha Mae'!$B$5</f>
        <v>0</v>
      </c>
      <c r="C9" s="41"/>
      <c r="D9" s="219"/>
      <c r="E9" s="219"/>
      <c r="F9" s="219"/>
      <c r="G9" s="52" t="s">
        <v>24</v>
      </c>
      <c r="H9" s="38">
        <f>'Planilha Mae'!B8</f>
        <v>45658</v>
      </c>
    </row>
    <row r="10" spans="1:15" x14ac:dyDescent="0.25">
      <c r="A10" s="158" t="str">
        <f>'Planilha Mae'!A6</f>
        <v>Extensão:</v>
      </c>
      <c r="B10" s="43">
        <f>'Planilha Mae'!$B$6</f>
        <v>0</v>
      </c>
      <c r="C10" s="41"/>
      <c r="D10" s="219"/>
      <c r="E10" s="219"/>
      <c r="F10" s="219"/>
      <c r="G10" s="52" t="str">
        <f>'Planilha Mae'!A7</f>
        <v>Prazo:</v>
      </c>
      <c r="H10" s="60" t="str">
        <f>'Planilha Mae'!B7</f>
        <v>60 dias</v>
      </c>
    </row>
    <row r="11" spans="1:15" ht="16.5" thickBot="1" x14ac:dyDescent="0.3">
      <c r="A11" s="45"/>
      <c r="B11" s="46"/>
      <c r="C11" s="54"/>
      <c r="D11" s="221"/>
      <c r="E11" s="221"/>
      <c r="F11" s="221"/>
      <c r="G11" s="221"/>
      <c r="H11" s="222"/>
    </row>
    <row r="12" spans="1:15" ht="24.95" customHeight="1" thickBot="1" x14ac:dyDescent="0.3">
      <c r="A12" s="528" t="s">
        <v>22</v>
      </c>
      <c r="B12" s="529"/>
      <c r="C12" s="529"/>
      <c r="D12" s="529"/>
      <c r="E12" s="529"/>
      <c r="F12" s="529"/>
      <c r="G12" s="529"/>
      <c r="H12" s="530"/>
    </row>
    <row r="13" spans="1:15" x14ac:dyDescent="0.25">
      <c r="A13" s="531" t="s">
        <v>79</v>
      </c>
      <c r="B13" s="532"/>
      <c r="C13" s="533" t="s">
        <v>188</v>
      </c>
      <c r="D13" s="532" t="s">
        <v>137</v>
      </c>
      <c r="E13" s="216" t="s">
        <v>47</v>
      </c>
      <c r="F13" s="216" t="s">
        <v>193</v>
      </c>
      <c r="G13" s="216" t="s">
        <v>48</v>
      </c>
      <c r="H13" s="228" t="s">
        <v>33</v>
      </c>
    </row>
    <row r="14" spans="1:15" x14ac:dyDescent="0.25">
      <c r="A14" s="508"/>
      <c r="B14" s="509"/>
      <c r="C14" s="505"/>
      <c r="D14" s="505"/>
      <c r="E14" s="77" t="s">
        <v>11</v>
      </c>
      <c r="F14" s="77" t="s">
        <v>12</v>
      </c>
      <c r="G14" s="77" t="s">
        <v>13</v>
      </c>
      <c r="H14" s="124" t="s">
        <v>49</v>
      </c>
    </row>
    <row r="15" spans="1:15" ht="32.25" thickBot="1" x14ac:dyDescent="0.3">
      <c r="A15" s="516" t="s">
        <v>200</v>
      </c>
      <c r="B15" s="517"/>
      <c r="C15" s="225" t="s">
        <v>152</v>
      </c>
      <c r="D15" s="13" t="s">
        <v>201</v>
      </c>
      <c r="E15" s="77">
        <v>1</v>
      </c>
      <c r="F15" s="14">
        <v>1</v>
      </c>
      <c r="G15" s="5">
        <f>'Equipamentos Referência'!F11</f>
        <v>4674.3999999999996</v>
      </c>
      <c r="H15" s="108">
        <f>E15*F15*G15</f>
        <v>4674.3999999999996</v>
      </c>
    </row>
    <row r="16" spans="1:15" ht="24" customHeight="1" thickBot="1" x14ac:dyDescent="0.3">
      <c r="A16" s="196"/>
      <c r="B16" s="197"/>
      <c r="C16" s="197"/>
      <c r="D16" s="198"/>
      <c r="E16" s="198"/>
      <c r="F16" s="198"/>
      <c r="G16" s="226" t="s">
        <v>44</v>
      </c>
      <c r="H16" s="199">
        <f>SUM(H15:H15)</f>
        <v>4674.3999999999996</v>
      </c>
      <c r="J16"/>
      <c r="K16"/>
      <c r="L16"/>
      <c r="M16"/>
      <c r="N16"/>
      <c r="O16"/>
    </row>
    <row r="17" spans="1:15" x14ac:dyDescent="0.25">
      <c r="J17"/>
      <c r="K17"/>
      <c r="L17"/>
      <c r="M17"/>
      <c r="N17"/>
      <c r="O17"/>
    </row>
    <row r="18" spans="1:15" x14ac:dyDescent="0.25">
      <c r="A18" s="68"/>
      <c r="B18" s="68"/>
      <c r="C18" s="68"/>
      <c r="J18"/>
      <c r="K18"/>
      <c r="L18"/>
      <c r="M18"/>
      <c r="N18"/>
      <c r="O18"/>
    </row>
    <row r="19" spans="1:15" x14ac:dyDescent="0.25">
      <c r="A19" s="462"/>
      <c r="B19" s="462"/>
      <c r="C19" s="462"/>
      <c r="D19" s="462"/>
      <c r="E19" s="112"/>
      <c r="F19" s="112"/>
      <c r="G19" s="112"/>
      <c r="H19" s="112"/>
      <c r="I19" s="125"/>
      <c r="J19" s="126"/>
      <c r="K19"/>
      <c r="L19"/>
      <c r="M19"/>
      <c r="N19"/>
      <c r="O19"/>
    </row>
    <row r="20" spans="1:15" x14ac:dyDescent="0.25">
      <c r="A20" s="462"/>
      <c r="B20" s="462"/>
      <c r="C20" s="462"/>
      <c r="D20" s="462"/>
      <c r="E20" s="112"/>
      <c r="F20" s="113"/>
      <c r="G20" s="113"/>
      <c r="H20" s="113"/>
      <c r="I20" s="127"/>
      <c r="J20" s="126"/>
      <c r="K20"/>
      <c r="L20"/>
      <c r="M20"/>
      <c r="N20"/>
      <c r="O20"/>
    </row>
    <row r="21" spans="1:15" x14ac:dyDescent="0.25">
      <c r="A21" s="462"/>
      <c r="B21" s="462"/>
      <c r="C21" s="112"/>
      <c r="D21" s="114"/>
      <c r="E21" s="114"/>
      <c r="F21" s="113"/>
      <c r="G21" s="115"/>
      <c r="H21" s="67"/>
      <c r="I21" s="117"/>
      <c r="J21" s="68"/>
    </row>
    <row r="22" spans="1:15" x14ac:dyDescent="0.25">
      <c r="A22" s="128"/>
      <c r="B22" s="128"/>
      <c r="C22" s="128"/>
      <c r="D22" s="128"/>
      <c r="E22" s="128"/>
      <c r="F22" s="129"/>
      <c r="G22" s="129"/>
      <c r="H22" s="129"/>
      <c r="I22" s="117"/>
      <c r="J22" s="68"/>
    </row>
    <row r="23" spans="1:15" x14ac:dyDescent="0.25">
      <c r="A23" s="68"/>
      <c r="B23" s="68"/>
      <c r="C23" s="68"/>
      <c r="D23" s="113"/>
      <c r="E23" s="113"/>
      <c r="F23" s="113"/>
      <c r="G23" s="113"/>
      <c r="H23" s="113"/>
      <c r="I23" s="68"/>
      <c r="J23" s="68"/>
    </row>
    <row r="24" spans="1:15" x14ac:dyDescent="0.25">
      <c r="A24" s="68"/>
      <c r="B24" s="68"/>
      <c r="C24" s="68"/>
    </row>
    <row r="25" spans="1:15" x14ac:dyDescent="0.25">
      <c r="A25" s="68"/>
      <c r="B25" s="68"/>
      <c r="C25" s="68"/>
    </row>
  </sheetData>
  <mergeCells count="11">
    <mergeCell ref="A19:B20"/>
    <mergeCell ref="C19:C20"/>
    <mergeCell ref="D19:D20"/>
    <mergeCell ref="A21:B21"/>
    <mergeCell ref="D13:D14"/>
    <mergeCell ref="A1:H5"/>
    <mergeCell ref="A15:B15"/>
    <mergeCell ref="A12:H12"/>
    <mergeCell ref="A13:B14"/>
    <mergeCell ref="C13:C14"/>
    <mergeCell ref="B6:H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showGridLines="0" zoomScale="80" zoomScaleNormal="80" zoomScaleSheetLayoutView="70" workbookViewId="0">
      <selection activeCell="M24" sqref="M24"/>
    </sheetView>
  </sheetViews>
  <sheetFormatPr defaultColWidth="8.88671875" defaultRowHeight="15.75" x14ac:dyDescent="0.25"/>
  <cols>
    <col min="1" max="1" width="9.44140625" style="1" customWidth="1"/>
    <col min="2" max="2" width="15.77734375" style="1" customWidth="1"/>
    <col min="3" max="3" width="12.21875" style="1" customWidth="1"/>
    <col min="4" max="5" width="20.77734375" style="4" customWidth="1"/>
    <col min="6" max="6" width="19.88671875" style="4" customWidth="1"/>
    <col min="7" max="7" width="16.33203125" style="4" customWidth="1"/>
    <col min="8" max="8" width="15.77734375" style="4" customWidth="1"/>
    <col min="9" max="9" width="13" style="4" customWidth="1"/>
    <col min="10" max="10" width="16.88671875" style="4" customWidth="1"/>
    <col min="11" max="11" width="14.5546875" style="4" customWidth="1"/>
    <col min="12" max="12" width="12.77734375" style="1" customWidth="1"/>
    <col min="13" max="16384" width="8.88671875" style="1"/>
  </cols>
  <sheetData>
    <row r="1" spans="1:12" x14ac:dyDescent="0.25">
      <c r="A1" s="396"/>
      <c r="B1" s="397"/>
      <c r="C1" s="397"/>
      <c r="D1" s="397"/>
      <c r="E1" s="397"/>
      <c r="F1" s="397"/>
      <c r="G1" s="397"/>
      <c r="H1" s="397"/>
      <c r="I1" s="397"/>
      <c r="J1" s="397"/>
      <c r="K1" s="398"/>
    </row>
    <row r="2" spans="1:12" x14ac:dyDescent="0.25">
      <c r="A2" s="399"/>
      <c r="B2" s="400"/>
      <c r="C2" s="400"/>
      <c r="D2" s="400"/>
      <c r="E2" s="400"/>
      <c r="F2" s="400"/>
      <c r="G2" s="400"/>
      <c r="H2" s="400"/>
      <c r="I2" s="400"/>
      <c r="J2" s="400"/>
      <c r="K2" s="401"/>
    </row>
    <row r="3" spans="1:12" x14ac:dyDescent="0.25">
      <c r="A3" s="399"/>
      <c r="B3" s="400"/>
      <c r="C3" s="400"/>
      <c r="D3" s="400"/>
      <c r="E3" s="400"/>
      <c r="F3" s="400"/>
      <c r="G3" s="400"/>
      <c r="H3" s="400"/>
      <c r="I3" s="400"/>
      <c r="J3" s="400"/>
      <c r="K3" s="401"/>
    </row>
    <row r="4" spans="1:12" x14ac:dyDescent="0.25">
      <c r="A4" s="399"/>
      <c r="B4" s="400"/>
      <c r="C4" s="400"/>
      <c r="D4" s="400"/>
      <c r="E4" s="400"/>
      <c r="F4" s="400"/>
      <c r="G4" s="400"/>
      <c r="H4" s="400"/>
      <c r="I4" s="400"/>
      <c r="J4" s="400"/>
      <c r="K4" s="401"/>
    </row>
    <row r="5" spans="1:12" x14ac:dyDescent="0.25">
      <c r="A5" s="399"/>
      <c r="B5" s="400"/>
      <c r="C5" s="400"/>
      <c r="D5" s="400"/>
      <c r="E5" s="400"/>
      <c r="F5" s="400"/>
      <c r="G5" s="400"/>
      <c r="H5" s="400"/>
      <c r="I5" s="400"/>
      <c r="J5" s="400"/>
      <c r="K5" s="401"/>
    </row>
    <row r="6" spans="1:12" ht="27.75" customHeight="1" thickBot="1" x14ac:dyDescent="0.3">
      <c r="A6" s="482"/>
      <c r="B6" s="483"/>
      <c r="C6" s="483"/>
      <c r="D6" s="483"/>
      <c r="E6" s="483"/>
      <c r="F6" s="483"/>
      <c r="G6" s="483"/>
      <c r="H6" s="483"/>
      <c r="I6" s="483"/>
      <c r="J6" s="483"/>
      <c r="K6" s="484"/>
    </row>
    <row r="7" spans="1:12" ht="16.5" customHeight="1" x14ac:dyDescent="0.25">
      <c r="A7" s="24"/>
      <c r="B7" s="480" t="str">
        <f>'Planilha Mae'!$B$2</f>
        <v>CONTRATAÇÃO DE EMPRESA DE CONSULTORIA PARA ELABORAÇÃO DE ESTUDOS AMBIENTAIS PARA AUTORIZAÇÃO AMBIENTAL PARA SUPRESSÃO VEGETAL NO AEROPORTO DE BONITO/MS</v>
      </c>
      <c r="C7" s="480"/>
      <c r="D7" s="480"/>
      <c r="E7" s="480"/>
      <c r="F7" s="480"/>
      <c r="G7" s="480"/>
      <c r="H7" s="480"/>
      <c r="I7" s="480"/>
      <c r="J7" s="480"/>
      <c r="K7" s="481"/>
    </row>
    <row r="8" spans="1:12" ht="21.75" customHeight="1" x14ac:dyDescent="0.25">
      <c r="A8" s="166" t="str">
        <f>'Planilha Mae'!A2</f>
        <v>Objeto:</v>
      </c>
      <c r="B8" s="402"/>
      <c r="C8" s="402"/>
      <c r="D8" s="402"/>
      <c r="E8" s="402"/>
      <c r="F8" s="402"/>
      <c r="G8" s="402"/>
      <c r="H8" s="402"/>
      <c r="I8" s="402"/>
      <c r="J8" s="402"/>
      <c r="K8" s="403"/>
      <c r="L8" s="58"/>
    </row>
    <row r="9" spans="1:12" x14ac:dyDescent="0.25">
      <c r="A9" s="167" t="str">
        <f>'Planilha Mae'!A3</f>
        <v>Município:</v>
      </c>
      <c r="B9" s="40" t="str">
        <f>'Planilha Mae'!$B$3</f>
        <v>Bonito - MS</v>
      </c>
      <c r="C9" s="41"/>
      <c r="D9" s="219"/>
      <c r="E9" s="219"/>
      <c r="F9" s="219"/>
      <c r="G9" s="219"/>
      <c r="H9" s="219"/>
      <c r="I9" s="219"/>
      <c r="J9" s="219"/>
      <c r="K9" s="57"/>
    </row>
    <row r="10" spans="1:12" ht="47.25" x14ac:dyDescent="0.25">
      <c r="A10" s="168" t="str">
        <f>'Planilha Mae'!A4</f>
        <v>Atividade</v>
      </c>
      <c r="B10" s="48" t="str">
        <f>'Planilha Mae'!$B$3</f>
        <v>Bonito - MS</v>
      </c>
      <c r="C10" s="41"/>
      <c r="D10" s="219"/>
      <c r="E10" s="219"/>
      <c r="F10" s="219"/>
      <c r="G10" s="219"/>
      <c r="H10" s="42"/>
      <c r="I10" s="42"/>
      <c r="J10" s="52" t="str">
        <f>'Planilha Mae'!A9</f>
        <v>Referência:</v>
      </c>
      <c r="K10" s="215" t="str">
        <f>'Planilha Mae'!B9</f>
        <v>Tabela de consultoria DNIT SICRO</v>
      </c>
    </row>
    <row r="11" spans="1:12" x14ac:dyDescent="0.25">
      <c r="A11" s="167" t="str">
        <f>'Planilha Mae'!A5</f>
        <v>Trecho:</v>
      </c>
      <c r="B11" s="59">
        <f>'Planilha Mae'!$B$5</f>
        <v>0</v>
      </c>
      <c r="C11" s="41"/>
      <c r="D11" s="219"/>
      <c r="E11" s="219"/>
      <c r="F11" s="219"/>
      <c r="G11" s="219"/>
      <c r="H11" s="44"/>
      <c r="I11" s="44"/>
      <c r="J11" s="52" t="s">
        <v>24</v>
      </c>
      <c r="K11" s="38">
        <f>'Planilha Mae'!B8</f>
        <v>45658</v>
      </c>
    </row>
    <row r="12" spans="1:12" x14ac:dyDescent="0.25">
      <c r="A12" s="167" t="str">
        <f>'Planilha Mae'!A6</f>
        <v>Extensão:</v>
      </c>
      <c r="B12" s="43"/>
      <c r="C12" s="41"/>
      <c r="D12" s="219"/>
      <c r="E12" s="219"/>
      <c r="F12" s="219"/>
      <c r="G12" s="219"/>
      <c r="H12" s="52"/>
      <c r="I12" s="52"/>
      <c r="J12" s="52" t="str">
        <f>'Planilha Mae'!A7</f>
        <v>Prazo:</v>
      </c>
      <c r="K12" s="60" t="str">
        <f>'Planilha Mae'!B7</f>
        <v>60 dias</v>
      </c>
    </row>
    <row r="13" spans="1:12" ht="10.5" customHeight="1" thickBot="1" x14ac:dyDescent="0.3">
      <c r="A13" s="23"/>
      <c r="B13" s="56"/>
      <c r="C13" s="41"/>
      <c r="D13" s="219"/>
      <c r="E13" s="219"/>
      <c r="F13" s="219"/>
      <c r="G13" s="219"/>
      <c r="H13" s="219"/>
      <c r="I13" s="219"/>
      <c r="J13" s="219"/>
      <c r="K13" s="163"/>
    </row>
    <row r="14" spans="1:12" ht="24.95" customHeight="1" thickBot="1" x14ac:dyDescent="0.3">
      <c r="A14" s="528" t="s">
        <v>211</v>
      </c>
      <c r="B14" s="529"/>
      <c r="C14" s="529"/>
      <c r="D14" s="529"/>
      <c r="E14" s="529"/>
      <c r="F14" s="529"/>
      <c r="G14" s="529"/>
      <c r="H14" s="529"/>
      <c r="I14" s="529"/>
      <c r="J14" s="529"/>
      <c r="K14" s="530"/>
    </row>
    <row r="15" spans="1:12" x14ac:dyDescent="0.25">
      <c r="A15" s="531" t="s">
        <v>79</v>
      </c>
      <c r="B15" s="532"/>
      <c r="C15" s="505" t="s">
        <v>188</v>
      </c>
      <c r="D15" s="505" t="s">
        <v>137</v>
      </c>
      <c r="E15" s="505" t="s">
        <v>47</v>
      </c>
      <c r="F15" s="216" t="s">
        <v>189</v>
      </c>
      <c r="G15" s="216" t="s">
        <v>190</v>
      </c>
      <c r="H15" s="505" t="s">
        <v>191</v>
      </c>
      <c r="I15" s="216" t="s">
        <v>192</v>
      </c>
      <c r="J15" s="216" t="s">
        <v>193</v>
      </c>
      <c r="K15" s="536" t="s">
        <v>44</v>
      </c>
    </row>
    <row r="16" spans="1:12" x14ac:dyDescent="0.25">
      <c r="A16" s="508"/>
      <c r="B16" s="509"/>
      <c r="C16" s="509"/>
      <c r="D16" s="509"/>
      <c r="E16" s="509"/>
      <c r="F16" s="77" t="s">
        <v>11</v>
      </c>
      <c r="G16" s="217" t="s">
        <v>12</v>
      </c>
      <c r="H16" s="509"/>
      <c r="I16" s="217" t="s">
        <v>13</v>
      </c>
      <c r="J16" s="77" t="s">
        <v>14</v>
      </c>
      <c r="K16" s="537"/>
    </row>
    <row r="17" spans="1:14" ht="32.25" thickBot="1" x14ac:dyDescent="0.3">
      <c r="A17" s="506" t="s">
        <v>194</v>
      </c>
      <c r="B17" s="507"/>
      <c r="C17" s="76" t="s">
        <v>138</v>
      </c>
      <c r="D17" s="118" t="s">
        <v>377</v>
      </c>
      <c r="E17" s="224" t="s">
        <v>195</v>
      </c>
      <c r="F17" s="119">
        <f>'Equipamentos Referência'!F4</f>
        <v>48.89</v>
      </c>
      <c r="G17" s="119">
        <v>1</v>
      </c>
      <c r="H17" s="120">
        <f>Equipe_Tecnica!F28+Equipe_Tecnica!F20</f>
        <v>4</v>
      </c>
      <c r="I17" s="121">
        <f>(G17*(57.95/2)+(4.5*H17))</f>
        <v>46.975000000000001</v>
      </c>
      <c r="J17" s="120">
        <v>1</v>
      </c>
      <c r="K17" s="108">
        <f>F17*I17*J17</f>
        <v>2296.6077500000001</v>
      </c>
    </row>
    <row r="18" spans="1:14" ht="30" customHeight="1" thickBot="1" x14ac:dyDescent="0.3">
      <c r="A18" s="15"/>
      <c r="B18" s="16"/>
      <c r="C18" s="16"/>
      <c r="D18" s="17"/>
      <c r="E18" s="17"/>
      <c r="F18" s="17"/>
      <c r="G18" s="17"/>
      <c r="H18" s="17"/>
      <c r="I18" s="17"/>
      <c r="J18" s="122" t="s">
        <v>196</v>
      </c>
      <c r="K18" s="154">
        <f>SUM(K17:K17)</f>
        <v>2296.6077500000001</v>
      </c>
    </row>
    <row r="19" spans="1:14" ht="16.5" thickBot="1" x14ac:dyDescent="0.3">
      <c r="A19" s="540" t="s">
        <v>197</v>
      </c>
      <c r="B19" s="541"/>
      <c r="C19" s="147" t="s">
        <v>154</v>
      </c>
      <c r="D19" s="147" t="s">
        <v>74</v>
      </c>
      <c r="E19" s="147" t="s">
        <v>143</v>
      </c>
      <c r="F19" s="148">
        <f>'Equipamentos Referência'!F13</f>
        <v>136.25</v>
      </c>
      <c r="G19" s="149">
        <v>1</v>
      </c>
      <c r="H19" s="148">
        <f>Equipe_Tecnica!F28</f>
        <v>2</v>
      </c>
      <c r="I19" s="150">
        <v>0</v>
      </c>
      <c r="J19" s="151">
        <v>1</v>
      </c>
      <c r="K19" s="161">
        <f>F19*G19*H19*J19</f>
        <v>272.5</v>
      </c>
    </row>
    <row r="20" spans="1:14" ht="26.25" customHeight="1" thickBot="1" x14ac:dyDescent="0.3">
      <c r="A20" s="123"/>
      <c r="B20" s="152"/>
      <c r="C20" s="152"/>
      <c r="D20" s="153"/>
      <c r="E20" s="153"/>
      <c r="F20" s="153"/>
      <c r="G20" s="153"/>
      <c r="H20" s="153"/>
      <c r="I20" s="153"/>
      <c r="J20" s="122" t="s">
        <v>198</v>
      </c>
      <c r="K20" s="162">
        <f>K19</f>
        <v>272.5</v>
      </c>
    </row>
    <row r="21" spans="1:14" ht="27" customHeight="1" thickBot="1" x14ac:dyDescent="0.3">
      <c r="A21" s="200"/>
      <c r="B21" s="201"/>
      <c r="C21" s="201"/>
      <c r="D21" s="201"/>
      <c r="E21" s="201"/>
      <c r="F21" s="201"/>
      <c r="G21" s="201"/>
      <c r="H21" s="201"/>
      <c r="I21" s="201"/>
      <c r="J21" s="227" t="s">
        <v>199</v>
      </c>
      <c r="K21" s="178">
        <f>K18+K20</f>
        <v>2569.1077500000001</v>
      </c>
      <c r="L21" s="110"/>
      <c r="M21" s="110"/>
      <c r="N21" s="110"/>
    </row>
    <row r="22" spans="1:14" ht="15.75" customHeight="1" x14ac:dyDescent="0.25">
      <c r="B22" s="462"/>
      <c r="C22" s="462"/>
      <c r="D22" s="462"/>
      <c r="E22" s="112"/>
      <c r="F22" s="462"/>
      <c r="G22" s="462"/>
      <c r="H22" s="112"/>
      <c r="I22" s="112"/>
      <c r="J22" s="112"/>
      <c r="K22" s="112"/>
      <c r="L22" s="112"/>
      <c r="M22" s="462"/>
      <c r="N22" s="112"/>
    </row>
    <row r="23" spans="1:14" x14ac:dyDescent="0.25">
      <c r="B23" s="462"/>
      <c r="C23" s="462"/>
      <c r="D23" s="462"/>
      <c r="E23" s="112"/>
      <c r="F23" s="462"/>
      <c r="G23" s="462"/>
      <c r="H23" s="112"/>
      <c r="I23" s="112"/>
      <c r="J23" s="112"/>
      <c r="K23" s="113"/>
      <c r="L23" s="112"/>
      <c r="M23" s="462"/>
      <c r="N23" s="112"/>
    </row>
    <row r="24" spans="1:14" x14ac:dyDescent="0.25">
      <c r="B24" s="462"/>
      <c r="C24" s="462"/>
      <c r="D24" s="113"/>
      <c r="E24" s="113"/>
      <c r="F24" s="114"/>
      <c r="G24" s="112"/>
      <c r="H24" s="112"/>
      <c r="I24" s="112"/>
      <c r="J24" s="112"/>
      <c r="K24" s="115"/>
      <c r="L24" s="115"/>
      <c r="M24" s="115"/>
      <c r="N24" s="115"/>
    </row>
    <row r="25" spans="1:14" x14ac:dyDescent="0.25">
      <c r="B25" s="538"/>
      <c r="C25" s="538"/>
      <c r="D25" s="538"/>
      <c r="E25" s="538"/>
      <c r="F25" s="538"/>
      <c r="G25" s="538"/>
      <c r="H25" s="538"/>
      <c r="I25" s="538"/>
      <c r="J25" s="538"/>
      <c r="K25" s="538"/>
      <c r="L25" s="538"/>
      <c r="M25" s="538"/>
      <c r="N25" s="538"/>
    </row>
    <row r="26" spans="1:14" x14ac:dyDescent="0.25">
      <c r="B26" s="539"/>
      <c r="C26" s="539"/>
      <c r="D26" s="113"/>
      <c r="E26" s="113"/>
      <c r="F26" s="113"/>
      <c r="G26" s="113"/>
      <c r="H26" s="113"/>
      <c r="I26" s="113"/>
      <c r="J26" s="113"/>
      <c r="K26" s="65"/>
      <c r="L26" s="115"/>
      <c r="M26" s="65"/>
      <c r="N26" s="116"/>
    </row>
    <row r="27" spans="1:14" x14ac:dyDescent="0.25"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</row>
    <row r="28" spans="1:14" x14ac:dyDescent="0.25"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</row>
    <row r="29" spans="1:14" x14ac:dyDescent="0.25"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</row>
  </sheetData>
  <mergeCells count="19">
    <mergeCell ref="B24:C24"/>
    <mergeCell ref="B25:N25"/>
    <mergeCell ref="B26:C26"/>
    <mergeCell ref="A17:B17"/>
    <mergeCell ref="A19:B19"/>
    <mergeCell ref="B22:C23"/>
    <mergeCell ref="D22:D23"/>
    <mergeCell ref="F22:F23"/>
    <mergeCell ref="G22:G23"/>
    <mergeCell ref="M22:M23"/>
    <mergeCell ref="A1:K6"/>
    <mergeCell ref="A14:K14"/>
    <mergeCell ref="A15:B16"/>
    <mergeCell ref="C15:C16"/>
    <mergeCell ref="B7:K8"/>
    <mergeCell ref="D15:D16"/>
    <mergeCell ref="E15:E16"/>
    <mergeCell ref="H15:H16"/>
    <mergeCell ref="K15:K1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E19" sqref="E19"/>
    </sheetView>
  </sheetViews>
  <sheetFormatPr defaultRowHeight="15" x14ac:dyDescent="0.2"/>
  <cols>
    <col min="1" max="1" width="16" customWidth="1"/>
    <col min="2" max="2" width="17" customWidth="1"/>
    <col min="3" max="3" width="20.5546875" customWidth="1"/>
    <col min="4" max="4" width="13.6640625" customWidth="1"/>
    <col min="5" max="5" width="13.44140625" customWidth="1"/>
  </cols>
  <sheetData>
    <row r="1" spans="1:6" ht="18" x14ac:dyDescent="0.25">
      <c r="A1" s="365" t="s">
        <v>441</v>
      </c>
      <c r="B1" s="366"/>
      <c r="C1" s="367"/>
      <c r="D1" s="366"/>
      <c r="E1" s="366"/>
      <c r="F1" s="366"/>
    </row>
    <row r="2" spans="1:6" ht="18" customHeight="1" x14ac:dyDescent="0.2">
      <c r="A2" s="542" t="s">
        <v>442</v>
      </c>
      <c r="B2" s="542"/>
      <c r="C2" s="542"/>
      <c r="D2" s="542"/>
      <c r="E2" s="542"/>
      <c r="F2" s="542"/>
    </row>
    <row r="3" spans="1:6" ht="47.25" x14ac:dyDescent="0.2">
      <c r="A3" s="379" t="s">
        <v>79</v>
      </c>
      <c r="B3" s="370" t="s">
        <v>188</v>
      </c>
      <c r="C3" s="549" t="s">
        <v>137</v>
      </c>
      <c r="D3" s="549"/>
      <c r="E3" s="370" t="s">
        <v>82</v>
      </c>
      <c r="F3" s="371" t="s">
        <v>383</v>
      </c>
    </row>
    <row r="4" spans="1:6" x14ac:dyDescent="0.2">
      <c r="A4" s="543" t="s">
        <v>381</v>
      </c>
      <c r="B4" s="353" t="s">
        <v>138</v>
      </c>
      <c r="C4" s="547" t="s">
        <v>402</v>
      </c>
      <c r="D4" s="548"/>
      <c r="E4" s="353" t="s">
        <v>139</v>
      </c>
      <c r="F4" s="380">
        <v>48.89</v>
      </c>
    </row>
    <row r="5" spans="1:6" x14ac:dyDescent="0.2">
      <c r="A5" s="543"/>
      <c r="B5" s="353" t="s">
        <v>140</v>
      </c>
      <c r="C5" s="547" t="s">
        <v>403</v>
      </c>
      <c r="D5" s="548"/>
      <c r="E5" s="353" t="s">
        <v>139</v>
      </c>
      <c r="F5" s="380">
        <v>46.97</v>
      </c>
    </row>
    <row r="6" spans="1:6" x14ac:dyDescent="0.2">
      <c r="A6" s="543" t="s">
        <v>141</v>
      </c>
      <c r="B6" s="353" t="s">
        <v>142</v>
      </c>
      <c r="C6" s="547" t="s">
        <v>74</v>
      </c>
      <c r="D6" s="548"/>
      <c r="E6" s="353" t="s">
        <v>143</v>
      </c>
      <c r="F6" s="380">
        <v>463.66</v>
      </c>
    </row>
    <row r="7" spans="1:6" x14ac:dyDescent="0.2">
      <c r="A7" s="543"/>
      <c r="B7" s="353" t="s">
        <v>144</v>
      </c>
      <c r="C7" s="547" t="s">
        <v>145</v>
      </c>
      <c r="D7" s="548"/>
      <c r="E7" s="353" t="s">
        <v>143</v>
      </c>
      <c r="F7" s="380">
        <v>41.81</v>
      </c>
    </row>
    <row r="8" spans="1:6" x14ac:dyDescent="0.2">
      <c r="A8" s="544" t="s">
        <v>382</v>
      </c>
      <c r="B8" s="353" t="s">
        <v>146</v>
      </c>
      <c r="C8" s="547" t="s">
        <v>147</v>
      </c>
      <c r="D8" s="548"/>
      <c r="E8" s="353" t="s">
        <v>98</v>
      </c>
      <c r="F8" s="380">
        <v>5910.44</v>
      </c>
    </row>
    <row r="9" spans="1:6" x14ac:dyDescent="0.2">
      <c r="A9" s="545"/>
      <c r="B9" s="353" t="s">
        <v>148</v>
      </c>
      <c r="C9" s="547" t="s">
        <v>149</v>
      </c>
      <c r="D9" s="548"/>
      <c r="E9" s="353" t="s">
        <v>98</v>
      </c>
      <c r="F9" s="380">
        <v>4533.32</v>
      </c>
    </row>
    <row r="10" spans="1:6" x14ac:dyDescent="0.2">
      <c r="A10" s="545"/>
      <c r="B10" s="353" t="s">
        <v>150</v>
      </c>
      <c r="C10" s="547" t="s">
        <v>151</v>
      </c>
      <c r="D10" s="548"/>
      <c r="E10" s="353" t="s">
        <v>98</v>
      </c>
      <c r="F10" s="380">
        <v>3458.86</v>
      </c>
    </row>
    <row r="11" spans="1:6" x14ac:dyDescent="0.2">
      <c r="A11" s="545"/>
      <c r="B11" s="353" t="s">
        <v>152</v>
      </c>
      <c r="C11" s="547" t="s">
        <v>50</v>
      </c>
      <c r="D11" s="548"/>
      <c r="E11" s="353" t="s">
        <v>98</v>
      </c>
      <c r="F11" s="380">
        <v>4674.3999999999996</v>
      </c>
    </row>
    <row r="12" spans="1:6" x14ac:dyDescent="0.2">
      <c r="A12" s="546"/>
      <c r="B12" s="353" t="s">
        <v>404</v>
      </c>
      <c r="C12" s="354" t="s">
        <v>405</v>
      </c>
      <c r="D12" s="355"/>
      <c r="E12" s="353" t="s">
        <v>98</v>
      </c>
      <c r="F12" s="380">
        <v>923.93</v>
      </c>
    </row>
    <row r="13" spans="1:6" x14ac:dyDescent="0.2">
      <c r="A13" s="543" t="s">
        <v>153</v>
      </c>
      <c r="B13" s="353" t="s">
        <v>154</v>
      </c>
      <c r="C13" s="547" t="s">
        <v>74</v>
      </c>
      <c r="D13" s="548"/>
      <c r="E13" s="353" t="s">
        <v>143</v>
      </c>
      <c r="F13" s="380">
        <v>136.25</v>
      </c>
    </row>
    <row r="14" spans="1:6" x14ac:dyDescent="0.2">
      <c r="A14" s="543"/>
      <c r="B14" s="353" t="s">
        <v>155</v>
      </c>
      <c r="C14" s="547" t="s">
        <v>145</v>
      </c>
      <c r="D14" s="548"/>
      <c r="E14" s="353" t="s">
        <v>143</v>
      </c>
      <c r="F14" s="380">
        <v>203.54</v>
      </c>
    </row>
    <row r="15" spans="1:6" x14ac:dyDescent="0.2">
      <c r="A15" s="375" t="s">
        <v>439</v>
      </c>
      <c r="B15" s="362"/>
      <c r="C15" s="362"/>
      <c r="D15" s="362"/>
      <c r="E15" s="362"/>
      <c r="F15" s="362"/>
    </row>
    <row r="17" spans="3:3" x14ac:dyDescent="0.2">
      <c r="C17" s="186"/>
    </row>
    <row r="20" spans="3:3" x14ac:dyDescent="0.2">
      <c r="C20" s="186"/>
    </row>
    <row r="23" spans="3:3" x14ac:dyDescent="0.2">
      <c r="C23" s="186"/>
    </row>
    <row r="26" spans="3:3" x14ac:dyDescent="0.2">
      <c r="C26" s="186"/>
    </row>
  </sheetData>
  <mergeCells count="16">
    <mergeCell ref="A2:F2"/>
    <mergeCell ref="A6:A7"/>
    <mergeCell ref="A8:A12"/>
    <mergeCell ref="C10:D10"/>
    <mergeCell ref="A13:A14"/>
    <mergeCell ref="C13:D13"/>
    <mergeCell ref="C14:D14"/>
    <mergeCell ref="A4:A5"/>
    <mergeCell ref="C11:D11"/>
    <mergeCell ref="C6:D6"/>
    <mergeCell ref="C7:D7"/>
    <mergeCell ref="C8:D8"/>
    <mergeCell ref="C9:D9"/>
    <mergeCell ref="C3:D3"/>
    <mergeCell ref="C4:D4"/>
    <mergeCell ref="C5:D5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F16" sqref="F16"/>
    </sheetView>
  </sheetViews>
  <sheetFormatPr defaultRowHeight="15" x14ac:dyDescent="0.2"/>
  <cols>
    <col min="3" max="3" width="34.77734375" customWidth="1"/>
    <col min="4" max="4" width="33.44140625" customWidth="1"/>
    <col min="5" max="5" width="8.109375" bestFit="1" customWidth="1"/>
    <col min="6" max="6" width="9.33203125" bestFit="1" customWidth="1"/>
    <col min="7" max="7" width="11.21875" bestFit="1" customWidth="1"/>
    <col min="9" max="9" width="7.5546875" bestFit="1" customWidth="1"/>
    <col min="10" max="10" width="9.33203125" bestFit="1" customWidth="1"/>
    <col min="11" max="11" width="7.5546875" bestFit="1" customWidth="1"/>
    <col min="12" max="12" width="9.33203125" bestFit="1" customWidth="1"/>
  </cols>
  <sheetData>
    <row r="1" spans="1:11" x14ac:dyDescent="0.2">
      <c r="A1" s="106" t="s">
        <v>440</v>
      </c>
      <c r="B1" s="106"/>
      <c r="C1" s="106"/>
      <c r="D1" s="107"/>
      <c r="E1" s="107"/>
      <c r="F1" s="107"/>
      <c r="H1" s="107"/>
      <c r="I1" s="107"/>
      <c r="J1" s="107"/>
      <c r="K1" s="107"/>
    </row>
    <row r="2" spans="1:11" x14ac:dyDescent="0.2">
      <c r="A2" s="362"/>
      <c r="B2" s="363">
        <v>45658</v>
      </c>
      <c r="C2" s="362"/>
      <c r="D2" s="362"/>
      <c r="E2" s="362"/>
      <c r="F2" s="362"/>
      <c r="G2" s="362"/>
    </row>
    <row r="3" spans="1:11" ht="16.5" customHeight="1" x14ac:dyDescent="0.25">
      <c r="A3" s="364"/>
      <c r="B3" s="365" t="s">
        <v>434</v>
      </c>
      <c r="C3" s="366"/>
      <c r="D3" s="367"/>
      <c r="E3" s="366"/>
      <c r="F3" s="366"/>
      <c r="G3" s="366"/>
    </row>
    <row r="4" spans="1:11" ht="30" customHeight="1" x14ac:dyDescent="0.25">
      <c r="A4" s="364"/>
      <c r="B4" s="368" t="str">
        <f>"Tabela de Preços de Consultoria - mês de referência: "&amp;TEXT(B2,"MMMM")&amp;" de "&amp;TEXT(B2,"AAAA")</f>
        <v>Tabela de Preços de Consultoria - mês de referência: janeiro de 2025</v>
      </c>
      <c r="C4" s="369"/>
      <c r="D4" s="369"/>
      <c r="E4" s="369"/>
      <c r="F4" s="369"/>
      <c r="G4" s="369"/>
    </row>
    <row r="5" spans="1:11" ht="15.75" customHeight="1" x14ac:dyDescent="0.2">
      <c r="A5" s="362"/>
      <c r="B5" s="551" t="s">
        <v>79</v>
      </c>
      <c r="C5" s="549" t="s">
        <v>188</v>
      </c>
      <c r="D5" s="549" t="s">
        <v>137</v>
      </c>
      <c r="E5" s="549" t="s">
        <v>82</v>
      </c>
      <c r="F5" s="549" t="s">
        <v>181</v>
      </c>
      <c r="G5" s="550"/>
    </row>
    <row r="6" spans="1:11" ht="69.75" customHeight="1" x14ac:dyDescent="0.2">
      <c r="A6" s="362"/>
      <c r="B6" s="551"/>
      <c r="C6" s="549"/>
      <c r="D6" s="549"/>
      <c r="E6" s="549"/>
      <c r="F6" s="370" t="s">
        <v>182</v>
      </c>
      <c r="G6" s="371" t="s">
        <v>183</v>
      </c>
    </row>
    <row r="7" spans="1:11" x14ac:dyDescent="0.2">
      <c r="A7" s="362"/>
      <c r="B7" s="543" t="s">
        <v>46</v>
      </c>
      <c r="C7" s="353" t="s">
        <v>184</v>
      </c>
      <c r="D7" s="372" t="s">
        <v>185</v>
      </c>
      <c r="E7" s="353" t="s">
        <v>186</v>
      </c>
      <c r="F7" s="373">
        <v>35.28</v>
      </c>
      <c r="G7" s="374">
        <v>6.33</v>
      </c>
    </row>
    <row r="8" spans="1:11" x14ac:dyDescent="0.2">
      <c r="A8" s="362"/>
      <c r="B8" s="543"/>
      <c r="C8" s="353" t="s">
        <v>399</v>
      </c>
      <c r="D8" s="372" t="s">
        <v>400</v>
      </c>
      <c r="E8" s="353" t="s">
        <v>186</v>
      </c>
      <c r="F8" s="373">
        <v>62.59</v>
      </c>
      <c r="G8" s="374">
        <v>33.64</v>
      </c>
    </row>
    <row r="9" spans="1:11" ht="45" x14ac:dyDescent="0.2">
      <c r="A9" s="362"/>
      <c r="B9" s="543"/>
      <c r="C9" s="353" t="s">
        <v>187</v>
      </c>
      <c r="D9" s="372" t="s">
        <v>401</v>
      </c>
      <c r="E9" s="353" t="s">
        <v>186</v>
      </c>
      <c r="F9" s="373">
        <v>78.47</v>
      </c>
      <c r="G9" s="374">
        <v>22.75</v>
      </c>
    </row>
    <row r="10" spans="1:11" ht="30" x14ac:dyDescent="0.2">
      <c r="A10" s="362"/>
      <c r="B10" s="543"/>
      <c r="C10" s="353" t="s">
        <v>435</v>
      </c>
      <c r="D10" s="372" t="s">
        <v>436</v>
      </c>
      <c r="E10" s="353" t="s">
        <v>186</v>
      </c>
      <c r="F10" s="373">
        <v>55.73</v>
      </c>
      <c r="G10" s="374">
        <v>17.2</v>
      </c>
    </row>
    <row r="11" spans="1:11" ht="30" x14ac:dyDescent="0.2">
      <c r="A11" s="362"/>
      <c r="B11" s="543"/>
      <c r="C11" s="353" t="s">
        <v>437</v>
      </c>
      <c r="D11" s="372" t="s">
        <v>438</v>
      </c>
      <c r="E11" s="353" t="s">
        <v>186</v>
      </c>
      <c r="F11" s="373">
        <v>83.04</v>
      </c>
      <c r="G11" s="374">
        <v>44.51</v>
      </c>
    </row>
    <row r="12" spans="1:11" x14ac:dyDescent="0.2">
      <c r="A12" s="362"/>
      <c r="B12" s="375" t="s">
        <v>439</v>
      </c>
      <c r="C12" s="376"/>
      <c r="D12" s="377"/>
      <c r="E12" s="376"/>
      <c r="F12" s="378"/>
      <c r="G12" s="378"/>
    </row>
  </sheetData>
  <mergeCells count="6">
    <mergeCell ref="F5:G5"/>
    <mergeCell ref="B7:B11"/>
    <mergeCell ref="B5:B6"/>
    <mergeCell ref="C5:C6"/>
    <mergeCell ref="D5:D6"/>
    <mergeCell ref="E5:E6"/>
  </mergeCells>
  <printOptions horizontalCentered="1" verticalCentered="1"/>
  <pageMargins left="0.31496062992125984" right="0.51181102362204722" top="0.78740157480314965" bottom="0.78740157480314965" header="0.31496062992125984" footer="0.31496062992125984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sqref="A1:D1"/>
    </sheetView>
  </sheetViews>
  <sheetFormatPr defaultRowHeight="15" x14ac:dyDescent="0.2"/>
  <cols>
    <col min="1" max="1" width="19.88671875" customWidth="1"/>
    <col min="2" max="2" width="20.88671875" customWidth="1"/>
    <col min="3" max="3" width="12.21875" customWidth="1"/>
    <col min="4" max="4" width="13.33203125" customWidth="1"/>
    <col min="5" max="5" width="14.6640625" customWidth="1"/>
    <col min="6" max="6" width="14.77734375" customWidth="1"/>
    <col min="7" max="7" width="15.6640625" customWidth="1"/>
    <col min="8" max="8" width="19.109375" customWidth="1"/>
  </cols>
  <sheetData>
    <row r="1" spans="1:8" ht="15.75" thickBot="1" x14ac:dyDescent="0.25">
      <c r="A1" s="560" t="s">
        <v>450</v>
      </c>
      <c r="B1" s="560"/>
      <c r="C1" s="560"/>
      <c r="D1" s="560"/>
      <c r="E1" s="552" t="s">
        <v>449</v>
      </c>
      <c r="F1" s="552"/>
      <c r="G1" s="552"/>
      <c r="H1" s="552"/>
    </row>
    <row r="2" spans="1:8" ht="16.5" thickBot="1" x14ac:dyDescent="0.3">
      <c r="A2" s="561" t="s">
        <v>156</v>
      </c>
      <c r="B2" s="562"/>
      <c r="C2" s="562"/>
      <c r="D2" s="563"/>
    </row>
    <row r="3" spans="1:8" ht="16.5" thickBot="1" x14ac:dyDescent="0.3">
      <c r="A3" s="564" t="s">
        <v>157</v>
      </c>
      <c r="B3" s="565"/>
      <c r="C3" s="78" t="s">
        <v>158</v>
      </c>
      <c r="D3" s="79" t="s">
        <v>159</v>
      </c>
    </row>
    <row r="4" spans="1:8" x14ac:dyDescent="0.2">
      <c r="A4" s="80" t="s">
        <v>160</v>
      </c>
      <c r="B4" s="81" t="s">
        <v>161</v>
      </c>
      <c r="C4" s="82">
        <v>6.9</v>
      </c>
      <c r="D4" s="83">
        <v>10</v>
      </c>
      <c r="E4" s="185"/>
    </row>
    <row r="5" spans="1:8" x14ac:dyDescent="0.2">
      <c r="A5" s="84" t="s">
        <v>162</v>
      </c>
      <c r="B5" s="85" t="s">
        <v>433</v>
      </c>
      <c r="C5" s="86">
        <v>1.03</v>
      </c>
      <c r="D5" s="87">
        <v>1.49</v>
      </c>
    </row>
    <row r="6" spans="1:8" x14ac:dyDescent="0.2">
      <c r="A6" s="84" t="s">
        <v>163</v>
      </c>
      <c r="B6" s="85" t="s">
        <v>164</v>
      </c>
      <c r="C6" s="86">
        <v>0.5</v>
      </c>
      <c r="D6" s="87">
        <v>0.73</v>
      </c>
    </row>
    <row r="7" spans="1:8" x14ac:dyDescent="0.2">
      <c r="A7" s="84" t="s">
        <v>165</v>
      </c>
      <c r="B7" s="85" t="s">
        <v>166</v>
      </c>
      <c r="C7" s="86">
        <v>0.1</v>
      </c>
      <c r="D7" s="87">
        <v>0.15</v>
      </c>
    </row>
    <row r="8" spans="1:8" ht="16.5" thickBot="1" x14ac:dyDescent="0.3">
      <c r="A8" s="566" t="s">
        <v>167</v>
      </c>
      <c r="B8" s="567"/>
      <c r="C8" s="88">
        <f>SUM(C4:C7)</f>
        <v>8.5299999999999994</v>
      </c>
      <c r="D8" s="89">
        <f>SUM(D4:D7)</f>
        <v>12.370000000000001</v>
      </c>
    </row>
    <row r="9" spans="1:8" ht="16.5" thickBot="1" x14ac:dyDescent="0.3">
      <c r="A9" s="553" t="s">
        <v>168</v>
      </c>
      <c r="B9" s="554"/>
      <c r="C9" s="90" t="s">
        <v>158</v>
      </c>
      <c r="D9" s="91" t="s">
        <v>159</v>
      </c>
    </row>
    <row r="10" spans="1:8" x14ac:dyDescent="0.2">
      <c r="A10" s="92" t="s">
        <v>169</v>
      </c>
      <c r="B10" s="93" t="s">
        <v>161</v>
      </c>
      <c r="C10" s="94">
        <v>8.27</v>
      </c>
      <c r="D10" s="95">
        <v>12</v>
      </c>
    </row>
    <row r="11" spans="1:8" x14ac:dyDescent="0.2">
      <c r="A11" s="96"/>
      <c r="B11" s="97"/>
      <c r="C11" s="98"/>
      <c r="D11" s="99"/>
    </row>
    <row r="12" spans="1:8" ht="16.5" thickBot="1" x14ac:dyDescent="0.3">
      <c r="A12" s="566" t="s">
        <v>170</v>
      </c>
      <c r="B12" s="567"/>
      <c r="C12" s="88">
        <f>SUM(C10:C11)</f>
        <v>8.27</v>
      </c>
      <c r="D12" s="89">
        <f>SUM(D10:D11)</f>
        <v>12</v>
      </c>
    </row>
    <row r="13" spans="1:8" ht="16.5" thickBot="1" x14ac:dyDescent="0.3">
      <c r="A13" s="553" t="s">
        <v>171</v>
      </c>
      <c r="B13" s="554"/>
      <c r="C13" s="90" t="s">
        <v>158</v>
      </c>
      <c r="D13" s="91" t="s">
        <v>159</v>
      </c>
    </row>
    <row r="14" spans="1:8" x14ac:dyDescent="0.2">
      <c r="A14" s="100" t="s">
        <v>172</v>
      </c>
      <c r="B14" s="101" t="s">
        <v>173</v>
      </c>
      <c r="C14" s="345">
        <v>1.65</v>
      </c>
      <c r="D14" s="102">
        <v>2.39</v>
      </c>
    </row>
    <row r="15" spans="1:8" x14ac:dyDescent="0.2">
      <c r="A15" s="84" t="s">
        <v>174</v>
      </c>
      <c r="B15" s="85" t="s">
        <v>175</v>
      </c>
      <c r="C15" s="346">
        <v>7.6</v>
      </c>
      <c r="D15" s="103">
        <v>11.02</v>
      </c>
    </row>
    <row r="16" spans="1:8" x14ac:dyDescent="0.2">
      <c r="A16" s="84" t="s">
        <v>176</v>
      </c>
      <c r="B16" s="85" t="s">
        <v>177</v>
      </c>
      <c r="C16" s="346">
        <v>5</v>
      </c>
      <c r="D16" s="103">
        <v>7.25</v>
      </c>
    </row>
    <row r="17" spans="1:4" ht="16.5" thickBot="1" x14ac:dyDescent="0.3">
      <c r="A17" s="555" t="s">
        <v>178</v>
      </c>
      <c r="B17" s="556"/>
      <c r="C17" s="104">
        <f>SUM(C14:C16)</f>
        <v>14.25</v>
      </c>
      <c r="D17" s="105">
        <f>SUM(D14:D16)</f>
        <v>20.66</v>
      </c>
    </row>
    <row r="18" spans="1:4" ht="16.5" thickBot="1" x14ac:dyDescent="0.3">
      <c r="A18" s="557" t="s">
        <v>179</v>
      </c>
      <c r="B18" s="558"/>
      <c r="C18" s="164">
        <f>C17+C12+C8</f>
        <v>31.049999999999997</v>
      </c>
      <c r="D18" s="165">
        <f>D17+D12+D8</f>
        <v>45.03</v>
      </c>
    </row>
    <row r="19" spans="1:4" x14ac:dyDescent="0.2">
      <c r="A19" s="559" t="s">
        <v>180</v>
      </c>
      <c r="B19" s="559"/>
      <c r="C19" s="559"/>
      <c r="D19" s="559"/>
    </row>
    <row r="20" spans="1:4" x14ac:dyDescent="0.2">
      <c r="A20" s="559"/>
      <c r="B20" s="559"/>
      <c r="C20" s="559"/>
      <c r="D20" s="559"/>
    </row>
    <row r="22" spans="1:4" x14ac:dyDescent="0.2">
      <c r="C22" s="185"/>
    </row>
  </sheetData>
  <mergeCells count="11">
    <mergeCell ref="E1:H1"/>
    <mergeCell ref="A13:B13"/>
    <mergeCell ref="A17:B17"/>
    <mergeCell ref="A18:B18"/>
    <mergeCell ref="A19:D20"/>
    <mergeCell ref="A1:D1"/>
    <mergeCell ref="A2:D2"/>
    <mergeCell ref="A3:B3"/>
    <mergeCell ref="A8:B8"/>
    <mergeCell ref="A9:B9"/>
    <mergeCell ref="A12:B12"/>
  </mergeCells>
  <printOptions horizontalCentered="1" verticalCentered="1"/>
  <pageMargins left="0.51181102362204722" right="0.51181102362204722" top="0.59055118110236227" bottom="0.59055118110236227" header="0.31496062992125984" footer="0.31496062992125984"/>
  <pageSetup paperSize="9" scale="6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4"/>
  <sheetViews>
    <sheetView workbookViewId="0">
      <pane xSplit="25" ySplit="1" topLeftCell="Z2" activePane="bottomRight" state="frozen"/>
      <selection pane="topRight" activeCell="Z1" sqref="Z1"/>
      <selection pane="bottomLeft" activeCell="A4" sqref="A4"/>
      <selection pane="bottomRight" activeCell="Z2" sqref="Z2"/>
    </sheetView>
  </sheetViews>
  <sheetFormatPr defaultRowHeight="15" x14ac:dyDescent="0.2"/>
  <cols>
    <col min="1" max="1" width="6.44140625" bestFit="1" customWidth="1"/>
    <col min="2" max="2" width="15.77734375" customWidth="1"/>
    <col min="3" max="3" width="4.88671875" bestFit="1" customWidth="1"/>
    <col min="4" max="4" width="9.6640625" customWidth="1"/>
    <col min="5" max="5" width="6.21875" bestFit="1" customWidth="1"/>
    <col min="6" max="6" width="9.44140625" customWidth="1"/>
    <col min="7" max="7" width="6.21875" bestFit="1" customWidth="1"/>
    <col min="8" max="8" width="5.6640625" bestFit="1" customWidth="1"/>
    <col min="9" max="9" width="5.33203125" bestFit="1" customWidth="1"/>
    <col min="10" max="10" width="4.77734375" bestFit="1" customWidth="1"/>
    <col min="11" max="11" width="5.33203125" bestFit="1" customWidth="1"/>
    <col min="12" max="12" width="3.88671875" bestFit="1" customWidth="1"/>
    <col min="13" max="13" width="5.33203125" bestFit="1" customWidth="1"/>
    <col min="14" max="14" width="5.6640625" bestFit="1" customWidth="1"/>
    <col min="15" max="15" width="5.33203125" bestFit="1" customWidth="1"/>
    <col min="16" max="16" width="4.88671875" customWidth="1"/>
    <col min="17" max="17" width="5.33203125" bestFit="1" customWidth="1"/>
    <col min="18" max="18" width="3.88671875" bestFit="1" customWidth="1"/>
    <col min="19" max="19" width="6.21875" bestFit="1" customWidth="1"/>
    <col min="20" max="20" width="5.6640625" bestFit="1" customWidth="1"/>
    <col min="21" max="21" width="5.33203125" bestFit="1" customWidth="1"/>
    <col min="22" max="22" width="3.88671875" bestFit="1" customWidth="1"/>
    <col min="23" max="23" width="7.109375" bestFit="1" customWidth="1"/>
    <col min="24" max="24" width="10.21875" customWidth="1"/>
    <col min="25" max="25" width="9.21875" bestFit="1" customWidth="1"/>
  </cols>
  <sheetData>
    <row r="1" spans="1:30" x14ac:dyDescent="0.2">
      <c r="A1" s="570" t="s">
        <v>188</v>
      </c>
      <c r="B1" s="568" t="s">
        <v>31</v>
      </c>
      <c r="C1" s="568" t="s">
        <v>47</v>
      </c>
      <c r="D1" s="568" t="s">
        <v>83</v>
      </c>
      <c r="E1" s="568" t="s">
        <v>220</v>
      </c>
      <c r="F1" s="568"/>
      <c r="G1" s="568" t="s">
        <v>84</v>
      </c>
      <c r="H1" s="568"/>
      <c r="I1" s="568"/>
      <c r="J1" s="568"/>
      <c r="K1" s="568"/>
      <c r="L1" s="568"/>
      <c r="M1" s="568"/>
      <c r="N1" s="568"/>
      <c r="O1" s="568"/>
      <c r="P1" s="568"/>
      <c r="Q1" s="568" t="s">
        <v>85</v>
      </c>
      <c r="R1" s="568"/>
      <c r="S1" s="568"/>
      <c r="T1" s="568"/>
      <c r="U1" s="568"/>
      <c r="V1" s="568"/>
      <c r="W1" s="568" t="s">
        <v>86</v>
      </c>
      <c r="X1" s="568"/>
      <c r="Y1" s="569" t="s">
        <v>87</v>
      </c>
      <c r="Z1" s="361"/>
      <c r="AA1" s="361"/>
      <c r="AB1" s="361"/>
      <c r="AC1" s="361"/>
      <c r="AD1" s="361"/>
    </row>
    <row r="2" spans="1:30" x14ac:dyDescent="0.2">
      <c r="A2" s="570"/>
      <c r="B2" s="568"/>
      <c r="C2" s="568"/>
      <c r="D2" s="568"/>
      <c r="E2" s="568"/>
      <c r="F2" s="568"/>
      <c r="G2" s="568" t="s">
        <v>88</v>
      </c>
      <c r="H2" s="568"/>
      <c r="I2" s="568" t="s">
        <v>89</v>
      </c>
      <c r="J2" s="568"/>
      <c r="K2" s="568" t="s">
        <v>90</v>
      </c>
      <c r="L2" s="568"/>
      <c r="M2" s="568" t="s">
        <v>91</v>
      </c>
      <c r="N2" s="568"/>
      <c r="O2" s="568" t="s">
        <v>221</v>
      </c>
      <c r="P2" s="568"/>
      <c r="Q2" s="568" t="s">
        <v>92</v>
      </c>
      <c r="R2" s="568"/>
      <c r="S2" s="568" t="s">
        <v>93</v>
      </c>
      <c r="T2" s="568"/>
      <c r="U2" s="568" t="s">
        <v>94</v>
      </c>
      <c r="V2" s="568"/>
      <c r="W2" s="568"/>
      <c r="X2" s="568"/>
      <c r="Y2" s="569"/>
    </row>
    <row r="3" spans="1:30" x14ac:dyDescent="0.2">
      <c r="A3" s="570"/>
      <c r="B3" s="568"/>
      <c r="C3" s="568"/>
      <c r="D3" s="357" t="s">
        <v>95</v>
      </c>
      <c r="E3" s="357" t="s">
        <v>56</v>
      </c>
      <c r="F3" s="357" t="s">
        <v>95</v>
      </c>
      <c r="G3" s="357" t="s">
        <v>56</v>
      </c>
      <c r="H3" s="357" t="s">
        <v>95</v>
      </c>
      <c r="I3" s="357" t="s">
        <v>56</v>
      </c>
      <c r="J3" s="357" t="s">
        <v>95</v>
      </c>
      <c r="K3" s="357" t="s">
        <v>56</v>
      </c>
      <c r="L3" s="357" t="s">
        <v>95</v>
      </c>
      <c r="M3" s="357" t="s">
        <v>56</v>
      </c>
      <c r="N3" s="357" t="s">
        <v>95</v>
      </c>
      <c r="O3" s="357" t="s">
        <v>56</v>
      </c>
      <c r="P3" s="357" t="s">
        <v>95</v>
      </c>
      <c r="Q3" s="357" t="s">
        <v>56</v>
      </c>
      <c r="R3" s="357" t="s">
        <v>95</v>
      </c>
      <c r="S3" s="357" t="s">
        <v>56</v>
      </c>
      <c r="T3" s="357" t="s">
        <v>95</v>
      </c>
      <c r="U3" s="357" t="s">
        <v>56</v>
      </c>
      <c r="V3" s="357" t="s">
        <v>95</v>
      </c>
      <c r="W3" s="357" t="s">
        <v>56</v>
      </c>
      <c r="X3" s="357" t="s">
        <v>95</v>
      </c>
      <c r="Y3" s="358" t="s">
        <v>95</v>
      </c>
    </row>
    <row r="4" spans="1:30" x14ac:dyDescent="0.2">
      <c r="A4" s="359" t="s">
        <v>428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</row>
    <row r="5" spans="1:30" x14ac:dyDescent="0.2">
      <c r="A5" s="356" t="s">
        <v>222</v>
      </c>
      <c r="B5" s="181" t="s">
        <v>223</v>
      </c>
      <c r="C5" s="182" t="s">
        <v>98</v>
      </c>
      <c r="D5" s="183">
        <v>4915.72</v>
      </c>
      <c r="E5" s="184">
        <v>0.79300000000000004</v>
      </c>
      <c r="F5" s="183">
        <v>3898.16</v>
      </c>
      <c r="G5" s="184">
        <v>0.14990000000000001</v>
      </c>
      <c r="H5" s="183">
        <v>736.74</v>
      </c>
      <c r="I5" s="184">
        <v>5.4999999999999997E-3</v>
      </c>
      <c r="J5" s="183">
        <v>26.96</v>
      </c>
      <c r="K5" s="184">
        <v>0</v>
      </c>
      <c r="L5" s="183">
        <v>0</v>
      </c>
      <c r="M5" s="184">
        <v>0</v>
      </c>
      <c r="N5" s="183">
        <v>0</v>
      </c>
      <c r="O5" s="184">
        <v>5.9999999999999995E-4</v>
      </c>
      <c r="P5" s="183">
        <v>2.86</v>
      </c>
      <c r="Q5" s="184">
        <v>0</v>
      </c>
      <c r="R5" s="183">
        <v>0</v>
      </c>
      <c r="S5" s="184">
        <v>6.3E-2</v>
      </c>
      <c r="T5" s="183">
        <v>309.62</v>
      </c>
      <c r="U5" s="184">
        <v>2E-3</v>
      </c>
      <c r="V5" s="183">
        <v>9.98</v>
      </c>
      <c r="W5" s="184">
        <v>1.014</v>
      </c>
      <c r="X5" s="183">
        <v>4984.34</v>
      </c>
      <c r="Y5" s="240">
        <v>9900.0499999999993</v>
      </c>
    </row>
    <row r="6" spans="1:30" x14ac:dyDescent="0.2">
      <c r="A6" s="356" t="s">
        <v>224</v>
      </c>
      <c r="B6" s="181" t="s">
        <v>225</v>
      </c>
      <c r="C6" s="182" t="s">
        <v>98</v>
      </c>
      <c r="D6" s="183">
        <v>6554.29</v>
      </c>
      <c r="E6" s="184">
        <v>0.79300000000000004</v>
      </c>
      <c r="F6" s="183">
        <v>5197.55</v>
      </c>
      <c r="G6" s="184">
        <v>0.1124</v>
      </c>
      <c r="H6" s="183">
        <v>736.74</v>
      </c>
      <c r="I6" s="184">
        <v>4.1000000000000003E-3</v>
      </c>
      <c r="J6" s="183">
        <v>26.96</v>
      </c>
      <c r="K6" s="184">
        <v>0</v>
      </c>
      <c r="L6" s="183">
        <v>0</v>
      </c>
      <c r="M6" s="184">
        <v>0</v>
      </c>
      <c r="N6" s="183">
        <v>0</v>
      </c>
      <c r="O6" s="184">
        <v>4.0000000000000002E-4</v>
      </c>
      <c r="P6" s="183">
        <v>2.86</v>
      </c>
      <c r="Q6" s="184">
        <v>0</v>
      </c>
      <c r="R6" s="183">
        <v>0</v>
      </c>
      <c r="S6" s="184">
        <v>4.7199999999999999E-2</v>
      </c>
      <c r="T6" s="183">
        <v>309.62</v>
      </c>
      <c r="U6" s="184">
        <v>1.5E-3</v>
      </c>
      <c r="V6" s="183">
        <v>9.98</v>
      </c>
      <c r="W6" s="184">
        <v>0.9587</v>
      </c>
      <c r="X6" s="183">
        <v>6283.72</v>
      </c>
      <c r="Y6" s="240">
        <v>12838.01</v>
      </c>
    </row>
    <row r="7" spans="1:30" x14ac:dyDescent="0.2">
      <c r="A7" s="356" t="s">
        <v>226</v>
      </c>
      <c r="B7" s="181" t="s">
        <v>227</v>
      </c>
      <c r="C7" s="182" t="s">
        <v>98</v>
      </c>
      <c r="D7" s="183">
        <v>12196.82</v>
      </c>
      <c r="E7" s="184">
        <v>0.79300000000000004</v>
      </c>
      <c r="F7" s="183">
        <v>9672.08</v>
      </c>
      <c r="G7" s="184">
        <v>6.0400000000000002E-2</v>
      </c>
      <c r="H7" s="183">
        <v>736.74</v>
      </c>
      <c r="I7" s="184">
        <v>2.2000000000000001E-3</v>
      </c>
      <c r="J7" s="183">
        <v>26.96</v>
      </c>
      <c r="K7" s="184">
        <v>0</v>
      </c>
      <c r="L7" s="183">
        <v>0</v>
      </c>
      <c r="M7" s="184">
        <v>0</v>
      </c>
      <c r="N7" s="183">
        <v>0</v>
      </c>
      <c r="O7" s="184">
        <v>2.0000000000000001E-4</v>
      </c>
      <c r="P7" s="183">
        <v>2.86</v>
      </c>
      <c r="Q7" s="184">
        <v>0</v>
      </c>
      <c r="R7" s="183">
        <v>0</v>
      </c>
      <c r="S7" s="184">
        <v>2.5399999999999999E-2</v>
      </c>
      <c r="T7" s="183">
        <v>309.62</v>
      </c>
      <c r="U7" s="184">
        <v>8.0000000000000004E-4</v>
      </c>
      <c r="V7" s="183">
        <v>9.98</v>
      </c>
      <c r="W7" s="184">
        <v>0.8821</v>
      </c>
      <c r="X7" s="183">
        <v>10758.25</v>
      </c>
      <c r="Y7" s="240">
        <v>22955.07</v>
      </c>
    </row>
    <row r="8" spans="1:30" ht="42.75" x14ac:dyDescent="0.2">
      <c r="A8" s="356" t="s">
        <v>228</v>
      </c>
      <c r="B8" s="181" t="s">
        <v>229</v>
      </c>
      <c r="C8" s="182" t="s">
        <v>98</v>
      </c>
      <c r="D8" s="183">
        <v>4417.8100000000004</v>
      </c>
      <c r="E8" s="184">
        <v>0.79590000000000005</v>
      </c>
      <c r="F8" s="183">
        <v>3516.13</v>
      </c>
      <c r="G8" s="184">
        <v>0.1668</v>
      </c>
      <c r="H8" s="183">
        <v>736.74</v>
      </c>
      <c r="I8" s="184">
        <v>0</v>
      </c>
      <c r="J8" s="183">
        <v>0</v>
      </c>
      <c r="K8" s="184">
        <v>0</v>
      </c>
      <c r="L8" s="183">
        <v>0</v>
      </c>
      <c r="M8" s="184">
        <v>0</v>
      </c>
      <c r="N8" s="183">
        <v>0</v>
      </c>
      <c r="O8" s="184">
        <v>8.0000000000000004E-4</v>
      </c>
      <c r="P8" s="183">
        <v>3.5</v>
      </c>
      <c r="Q8" s="184">
        <v>0</v>
      </c>
      <c r="R8" s="183">
        <v>0</v>
      </c>
      <c r="S8" s="184">
        <v>7.0099999999999996E-2</v>
      </c>
      <c r="T8" s="183">
        <v>309.62</v>
      </c>
      <c r="U8" s="184">
        <v>2.3E-3</v>
      </c>
      <c r="V8" s="183">
        <v>9.98</v>
      </c>
      <c r="W8" s="184">
        <v>1.0358000000000001</v>
      </c>
      <c r="X8" s="183">
        <v>4575.97</v>
      </c>
      <c r="Y8" s="240">
        <v>8993.7800000000007</v>
      </c>
    </row>
    <row r="9" spans="1:30" ht="42.75" x14ac:dyDescent="0.2">
      <c r="A9" s="356" t="s">
        <v>230</v>
      </c>
      <c r="B9" s="181" t="s">
        <v>231</v>
      </c>
      <c r="C9" s="182" t="s">
        <v>98</v>
      </c>
      <c r="D9" s="183">
        <v>5699.98</v>
      </c>
      <c r="E9" s="184">
        <v>0.79590000000000005</v>
      </c>
      <c r="F9" s="183">
        <v>4536.6099999999997</v>
      </c>
      <c r="G9" s="184">
        <v>0.1293</v>
      </c>
      <c r="H9" s="183">
        <v>736.74</v>
      </c>
      <c r="I9" s="184">
        <v>0</v>
      </c>
      <c r="J9" s="183">
        <v>0</v>
      </c>
      <c r="K9" s="184">
        <v>0</v>
      </c>
      <c r="L9" s="183">
        <v>0</v>
      </c>
      <c r="M9" s="184">
        <v>0</v>
      </c>
      <c r="N9" s="183">
        <v>0</v>
      </c>
      <c r="O9" s="184">
        <v>5.9999999999999995E-4</v>
      </c>
      <c r="P9" s="183">
        <v>3.5</v>
      </c>
      <c r="Q9" s="184">
        <v>0</v>
      </c>
      <c r="R9" s="183">
        <v>0</v>
      </c>
      <c r="S9" s="184">
        <v>5.4300000000000001E-2</v>
      </c>
      <c r="T9" s="183">
        <v>309.62</v>
      </c>
      <c r="U9" s="184">
        <v>1.8E-3</v>
      </c>
      <c r="V9" s="183">
        <v>9.98</v>
      </c>
      <c r="W9" s="184">
        <v>0.98180000000000001</v>
      </c>
      <c r="X9" s="183">
        <v>5596.45</v>
      </c>
      <c r="Y9" s="240">
        <v>11296.43</v>
      </c>
    </row>
    <row r="10" spans="1:30" ht="42.75" x14ac:dyDescent="0.2">
      <c r="A10" s="356" t="s">
        <v>232</v>
      </c>
      <c r="B10" s="181" t="s">
        <v>233</v>
      </c>
      <c r="C10" s="182" t="s">
        <v>98</v>
      </c>
      <c r="D10" s="183">
        <v>10119.99</v>
      </c>
      <c r="E10" s="184">
        <v>0.79590000000000005</v>
      </c>
      <c r="F10" s="183">
        <v>8054.5</v>
      </c>
      <c r="G10" s="184">
        <v>7.2800000000000004E-2</v>
      </c>
      <c r="H10" s="183">
        <v>736.74</v>
      </c>
      <c r="I10" s="184">
        <v>0</v>
      </c>
      <c r="J10" s="183">
        <v>0</v>
      </c>
      <c r="K10" s="184">
        <v>0</v>
      </c>
      <c r="L10" s="183">
        <v>0</v>
      </c>
      <c r="M10" s="184">
        <v>0</v>
      </c>
      <c r="N10" s="183">
        <v>0</v>
      </c>
      <c r="O10" s="184">
        <v>2.9999999999999997E-4</v>
      </c>
      <c r="P10" s="183">
        <v>3.5</v>
      </c>
      <c r="Q10" s="184">
        <v>0</v>
      </c>
      <c r="R10" s="183">
        <v>0</v>
      </c>
      <c r="S10" s="184">
        <v>3.0599999999999999E-2</v>
      </c>
      <c r="T10" s="183">
        <v>309.62</v>
      </c>
      <c r="U10" s="184">
        <v>1E-3</v>
      </c>
      <c r="V10" s="183">
        <v>9.98</v>
      </c>
      <c r="W10" s="184">
        <v>0.90059999999999996</v>
      </c>
      <c r="X10" s="183">
        <v>9114.34</v>
      </c>
      <c r="Y10" s="240">
        <v>19234.34</v>
      </c>
    </row>
    <row r="11" spans="1:30" x14ac:dyDescent="0.2">
      <c r="A11" s="356" t="s">
        <v>234</v>
      </c>
      <c r="B11" s="181" t="s">
        <v>235</v>
      </c>
      <c r="C11" s="182" t="s">
        <v>98</v>
      </c>
      <c r="D11" s="183">
        <v>12903</v>
      </c>
      <c r="E11" s="184">
        <v>0.79300000000000004</v>
      </c>
      <c r="F11" s="183">
        <v>10232.08</v>
      </c>
      <c r="G11" s="184">
        <v>5.7099999999999998E-2</v>
      </c>
      <c r="H11" s="183">
        <v>736.74</v>
      </c>
      <c r="I11" s="184">
        <v>2.0999999999999999E-3</v>
      </c>
      <c r="J11" s="183">
        <v>26.96</v>
      </c>
      <c r="K11" s="184">
        <v>0</v>
      </c>
      <c r="L11" s="183">
        <v>0</v>
      </c>
      <c r="M11" s="184">
        <v>0</v>
      </c>
      <c r="N11" s="183">
        <v>0</v>
      </c>
      <c r="O11" s="184">
        <v>2.0000000000000001E-4</v>
      </c>
      <c r="P11" s="183">
        <v>2.73</v>
      </c>
      <c r="Q11" s="184">
        <v>0</v>
      </c>
      <c r="R11" s="183">
        <v>0</v>
      </c>
      <c r="S11" s="184">
        <v>2.4E-2</v>
      </c>
      <c r="T11" s="183">
        <v>309.62</v>
      </c>
      <c r="U11" s="184">
        <v>8.0000000000000004E-4</v>
      </c>
      <c r="V11" s="183">
        <v>9.98</v>
      </c>
      <c r="W11" s="184">
        <v>0.87719999999999998</v>
      </c>
      <c r="X11" s="183">
        <v>11318.12</v>
      </c>
      <c r="Y11" s="240">
        <v>24221.119999999999</v>
      </c>
    </row>
    <row r="12" spans="1:30" x14ac:dyDescent="0.2">
      <c r="A12" s="356" t="s">
        <v>236</v>
      </c>
      <c r="B12" s="181" t="s">
        <v>237</v>
      </c>
      <c r="C12" s="182" t="s">
        <v>98</v>
      </c>
      <c r="D12" s="183">
        <v>13128.58</v>
      </c>
      <c r="E12" s="184">
        <v>0.79300000000000004</v>
      </c>
      <c r="F12" s="183">
        <v>10410.969999999999</v>
      </c>
      <c r="G12" s="184">
        <v>5.6099999999999997E-2</v>
      </c>
      <c r="H12" s="183">
        <v>736.74</v>
      </c>
      <c r="I12" s="184">
        <v>2.0999999999999999E-3</v>
      </c>
      <c r="J12" s="183">
        <v>26.96</v>
      </c>
      <c r="K12" s="184">
        <v>0</v>
      </c>
      <c r="L12" s="183">
        <v>0</v>
      </c>
      <c r="M12" s="184">
        <v>0</v>
      </c>
      <c r="N12" s="183">
        <v>0</v>
      </c>
      <c r="O12" s="184">
        <v>2.0000000000000001E-4</v>
      </c>
      <c r="P12" s="183">
        <v>2.73</v>
      </c>
      <c r="Q12" s="184">
        <v>0</v>
      </c>
      <c r="R12" s="183">
        <v>0</v>
      </c>
      <c r="S12" s="184">
        <v>2.3599999999999999E-2</v>
      </c>
      <c r="T12" s="183">
        <v>309.62</v>
      </c>
      <c r="U12" s="184">
        <v>8.0000000000000004E-4</v>
      </c>
      <c r="V12" s="183">
        <v>9.98</v>
      </c>
      <c r="W12" s="184">
        <v>0.87570000000000003</v>
      </c>
      <c r="X12" s="183">
        <v>11497.01</v>
      </c>
      <c r="Y12" s="240">
        <v>24625.59</v>
      </c>
    </row>
    <row r="13" spans="1:30" x14ac:dyDescent="0.2">
      <c r="A13" s="356" t="s">
        <v>238</v>
      </c>
      <c r="B13" s="181" t="s">
        <v>239</v>
      </c>
      <c r="C13" s="182" t="s">
        <v>98</v>
      </c>
      <c r="D13" s="183">
        <v>15998.46</v>
      </c>
      <c r="E13" s="184">
        <v>0.79300000000000004</v>
      </c>
      <c r="F13" s="183">
        <v>12686.78</v>
      </c>
      <c r="G13" s="184">
        <v>4.6100000000000002E-2</v>
      </c>
      <c r="H13" s="183">
        <v>736.74</v>
      </c>
      <c r="I13" s="184">
        <v>1.6999999999999999E-3</v>
      </c>
      <c r="J13" s="183">
        <v>26.96</v>
      </c>
      <c r="K13" s="184">
        <v>0</v>
      </c>
      <c r="L13" s="183">
        <v>0</v>
      </c>
      <c r="M13" s="184">
        <v>0</v>
      </c>
      <c r="N13" s="183">
        <v>0</v>
      </c>
      <c r="O13" s="184">
        <v>2.0000000000000001E-4</v>
      </c>
      <c r="P13" s="183">
        <v>2.73</v>
      </c>
      <c r="Q13" s="184">
        <v>0</v>
      </c>
      <c r="R13" s="183">
        <v>0</v>
      </c>
      <c r="S13" s="184">
        <v>1.9400000000000001E-2</v>
      </c>
      <c r="T13" s="183">
        <v>309.62</v>
      </c>
      <c r="U13" s="184">
        <v>5.9999999999999995E-4</v>
      </c>
      <c r="V13" s="183">
        <v>9.98</v>
      </c>
      <c r="W13" s="184">
        <v>0.8609</v>
      </c>
      <c r="X13" s="183">
        <v>13772.82</v>
      </c>
      <c r="Y13" s="240">
        <v>29771.29</v>
      </c>
    </row>
    <row r="14" spans="1:30" ht="28.5" x14ac:dyDescent="0.2">
      <c r="A14" s="356" t="s">
        <v>240</v>
      </c>
      <c r="B14" s="181" t="s">
        <v>241</v>
      </c>
      <c r="C14" s="182" t="s">
        <v>98</v>
      </c>
      <c r="D14" s="183">
        <v>3294.18</v>
      </c>
      <c r="E14" s="184">
        <v>0.80049999999999999</v>
      </c>
      <c r="F14" s="183">
        <v>2636.99</v>
      </c>
      <c r="G14" s="184">
        <v>0.22370000000000001</v>
      </c>
      <c r="H14" s="183">
        <v>736.74</v>
      </c>
      <c r="I14" s="184">
        <v>8.2000000000000007E-3</v>
      </c>
      <c r="J14" s="183">
        <v>26.96</v>
      </c>
      <c r="K14" s="184">
        <v>0</v>
      </c>
      <c r="L14" s="183">
        <v>0</v>
      </c>
      <c r="M14" s="184">
        <v>1.5599999999999999E-2</v>
      </c>
      <c r="N14" s="183">
        <v>51.25</v>
      </c>
      <c r="O14" s="184">
        <v>1.1999999999999999E-3</v>
      </c>
      <c r="P14" s="183">
        <v>4.1100000000000003</v>
      </c>
      <c r="Q14" s="184">
        <v>0</v>
      </c>
      <c r="R14" s="183">
        <v>0</v>
      </c>
      <c r="S14" s="184">
        <v>9.4E-2</v>
      </c>
      <c r="T14" s="183">
        <v>309.62</v>
      </c>
      <c r="U14" s="184">
        <v>3.0000000000000001E-3</v>
      </c>
      <c r="V14" s="183">
        <v>9.98</v>
      </c>
      <c r="W14" s="184">
        <v>1.1462000000000001</v>
      </c>
      <c r="X14" s="183">
        <v>3775.66</v>
      </c>
      <c r="Y14" s="240">
        <v>7069.84</v>
      </c>
    </row>
    <row r="15" spans="1:30" ht="28.5" x14ac:dyDescent="0.2">
      <c r="A15" s="356" t="s">
        <v>242</v>
      </c>
      <c r="B15" s="181" t="s">
        <v>243</v>
      </c>
      <c r="C15" s="182" t="s">
        <v>98</v>
      </c>
      <c r="D15" s="183">
        <v>4392.24</v>
      </c>
      <c r="E15" s="184">
        <v>0.80049999999999999</v>
      </c>
      <c r="F15" s="183">
        <v>3515.99</v>
      </c>
      <c r="G15" s="184">
        <v>0.16769999999999999</v>
      </c>
      <c r="H15" s="183">
        <v>736.74</v>
      </c>
      <c r="I15" s="184">
        <v>6.1000000000000004E-3</v>
      </c>
      <c r="J15" s="183">
        <v>26.96</v>
      </c>
      <c r="K15" s="184">
        <v>0</v>
      </c>
      <c r="L15" s="183">
        <v>0</v>
      </c>
      <c r="M15" s="184">
        <v>0</v>
      </c>
      <c r="N15" s="183">
        <v>0</v>
      </c>
      <c r="O15" s="184">
        <v>8.9999999999999998E-4</v>
      </c>
      <c r="P15" s="183">
        <v>4.1100000000000003</v>
      </c>
      <c r="Q15" s="184">
        <v>0</v>
      </c>
      <c r="R15" s="183">
        <v>0</v>
      </c>
      <c r="S15" s="184">
        <v>7.0499999999999993E-2</v>
      </c>
      <c r="T15" s="183">
        <v>309.62</v>
      </c>
      <c r="U15" s="184">
        <v>2.3E-3</v>
      </c>
      <c r="V15" s="183">
        <v>9.98</v>
      </c>
      <c r="W15" s="184">
        <v>1.0481</v>
      </c>
      <c r="X15" s="183">
        <v>4603.41</v>
      </c>
      <c r="Y15" s="240">
        <v>8995.65</v>
      </c>
    </row>
    <row r="16" spans="1:30" ht="28.5" x14ac:dyDescent="0.2">
      <c r="A16" s="356" t="s">
        <v>244</v>
      </c>
      <c r="B16" s="181" t="s">
        <v>245</v>
      </c>
      <c r="C16" s="182" t="s">
        <v>98</v>
      </c>
      <c r="D16" s="183">
        <v>7474.93</v>
      </c>
      <c r="E16" s="184">
        <v>0.80049999999999999</v>
      </c>
      <c r="F16" s="183">
        <v>5983.68</v>
      </c>
      <c r="G16" s="184">
        <v>9.8599999999999993E-2</v>
      </c>
      <c r="H16" s="183">
        <v>736.74</v>
      </c>
      <c r="I16" s="184">
        <v>3.5999999999999999E-3</v>
      </c>
      <c r="J16" s="183">
        <v>26.96</v>
      </c>
      <c r="K16" s="184">
        <v>0</v>
      </c>
      <c r="L16" s="183">
        <v>0</v>
      </c>
      <c r="M16" s="184">
        <v>0</v>
      </c>
      <c r="N16" s="183">
        <v>0</v>
      </c>
      <c r="O16" s="184">
        <v>5.9999999999999995E-4</v>
      </c>
      <c r="P16" s="183">
        <v>4.1100000000000003</v>
      </c>
      <c r="Q16" s="184">
        <v>0</v>
      </c>
      <c r="R16" s="183">
        <v>0</v>
      </c>
      <c r="S16" s="184">
        <v>4.1399999999999999E-2</v>
      </c>
      <c r="T16" s="183">
        <v>309.62</v>
      </c>
      <c r="U16" s="184">
        <v>1.2999999999999999E-3</v>
      </c>
      <c r="V16" s="183">
        <v>9.98</v>
      </c>
      <c r="W16" s="184">
        <v>0.94599999999999995</v>
      </c>
      <c r="X16" s="183">
        <v>7071.1</v>
      </c>
      <c r="Y16" s="240">
        <v>14546.04</v>
      </c>
    </row>
    <row r="17" spans="1:25" x14ac:dyDescent="0.2">
      <c r="A17" s="356" t="s">
        <v>246</v>
      </c>
      <c r="B17" s="181" t="s">
        <v>247</v>
      </c>
      <c r="C17" s="182" t="s">
        <v>98</v>
      </c>
      <c r="D17" s="183">
        <v>1639.47</v>
      </c>
      <c r="E17" s="184">
        <v>0.81720000000000004</v>
      </c>
      <c r="F17" s="183">
        <v>1339.78</v>
      </c>
      <c r="G17" s="184">
        <v>0.44940000000000002</v>
      </c>
      <c r="H17" s="183">
        <v>736.74</v>
      </c>
      <c r="I17" s="184">
        <v>0.02</v>
      </c>
      <c r="J17" s="183">
        <v>32.83</v>
      </c>
      <c r="K17" s="184">
        <v>1E-3</v>
      </c>
      <c r="L17" s="183">
        <v>1.68</v>
      </c>
      <c r="M17" s="184">
        <v>9.1800000000000007E-2</v>
      </c>
      <c r="N17" s="183">
        <v>150.53</v>
      </c>
      <c r="O17" s="184">
        <v>3.8E-3</v>
      </c>
      <c r="P17" s="183">
        <v>6.15</v>
      </c>
      <c r="Q17" s="184">
        <v>0</v>
      </c>
      <c r="R17" s="183">
        <v>0</v>
      </c>
      <c r="S17" s="184">
        <v>0.18890000000000001</v>
      </c>
      <c r="T17" s="183">
        <v>309.62</v>
      </c>
      <c r="U17" s="184">
        <v>6.1000000000000004E-3</v>
      </c>
      <c r="V17" s="183">
        <v>9.98</v>
      </c>
      <c r="W17" s="184">
        <v>1.5781000000000001</v>
      </c>
      <c r="X17" s="183">
        <v>2587.3200000000002</v>
      </c>
      <c r="Y17" s="240">
        <v>4226.79</v>
      </c>
    </row>
    <row r="18" spans="1:25" ht="28.5" x14ac:dyDescent="0.2">
      <c r="A18" s="356" t="s">
        <v>248</v>
      </c>
      <c r="B18" s="181" t="s">
        <v>249</v>
      </c>
      <c r="C18" s="182" t="s">
        <v>98</v>
      </c>
      <c r="D18" s="183">
        <v>1914.95</v>
      </c>
      <c r="E18" s="184">
        <v>0.80200000000000005</v>
      </c>
      <c r="F18" s="183">
        <v>1535.79</v>
      </c>
      <c r="G18" s="184">
        <v>0.38469999999999999</v>
      </c>
      <c r="H18" s="183">
        <v>736.74</v>
      </c>
      <c r="I18" s="184">
        <v>0</v>
      </c>
      <c r="J18" s="183">
        <v>0</v>
      </c>
      <c r="K18" s="184">
        <v>0</v>
      </c>
      <c r="L18" s="183">
        <v>0</v>
      </c>
      <c r="M18" s="184">
        <v>7.0000000000000007E-2</v>
      </c>
      <c r="N18" s="183">
        <v>134</v>
      </c>
      <c r="O18" s="184">
        <v>2E-3</v>
      </c>
      <c r="P18" s="183">
        <v>3.75</v>
      </c>
      <c r="Q18" s="184">
        <v>0</v>
      </c>
      <c r="R18" s="183">
        <v>0</v>
      </c>
      <c r="S18" s="184">
        <v>0.16170000000000001</v>
      </c>
      <c r="T18" s="183">
        <v>309.62</v>
      </c>
      <c r="U18" s="184">
        <v>5.1999999999999998E-3</v>
      </c>
      <c r="V18" s="183">
        <v>9.98</v>
      </c>
      <c r="W18" s="184">
        <v>1.4256</v>
      </c>
      <c r="X18" s="183">
        <v>2729.89</v>
      </c>
      <c r="Y18" s="240">
        <v>4644.83</v>
      </c>
    </row>
    <row r="19" spans="1:25" ht="28.5" x14ac:dyDescent="0.2">
      <c r="A19" s="356" t="s">
        <v>250</v>
      </c>
      <c r="B19" s="181" t="s">
        <v>251</v>
      </c>
      <c r="C19" s="182" t="s">
        <v>98</v>
      </c>
      <c r="D19" s="183">
        <v>1810.44</v>
      </c>
      <c r="E19" s="184">
        <v>0.80369999999999997</v>
      </c>
      <c r="F19" s="183">
        <v>1455.05</v>
      </c>
      <c r="G19" s="184">
        <v>0.40689999999999998</v>
      </c>
      <c r="H19" s="183">
        <v>736.74</v>
      </c>
      <c r="I19" s="184">
        <v>1.8100000000000002E-2</v>
      </c>
      <c r="J19" s="183">
        <v>32.83</v>
      </c>
      <c r="K19" s="184">
        <v>1.9E-3</v>
      </c>
      <c r="L19" s="183">
        <v>3.47</v>
      </c>
      <c r="M19" s="184">
        <v>7.7499999999999999E-2</v>
      </c>
      <c r="N19" s="183">
        <v>140.27000000000001</v>
      </c>
      <c r="O19" s="184">
        <v>2.3E-3</v>
      </c>
      <c r="P19" s="183">
        <v>4.09</v>
      </c>
      <c r="Q19" s="184">
        <v>0</v>
      </c>
      <c r="R19" s="183">
        <v>0</v>
      </c>
      <c r="S19" s="184">
        <v>0.17100000000000001</v>
      </c>
      <c r="T19" s="183">
        <v>309.62</v>
      </c>
      <c r="U19" s="184">
        <v>5.4999999999999997E-3</v>
      </c>
      <c r="V19" s="183">
        <v>9.98</v>
      </c>
      <c r="W19" s="184">
        <v>1.4870000000000001</v>
      </c>
      <c r="X19" s="183">
        <v>2692.05</v>
      </c>
      <c r="Y19" s="240">
        <v>4502.4799999999996</v>
      </c>
    </row>
    <row r="20" spans="1:25" x14ac:dyDescent="0.2">
      <c r="A20" s="356" t="s">
        <v>96</v>
      </c>
      <c r="B20" s="181" t="s">
        <v>97</v>
      </c>
      <c r="C20" s="182" t="s">
        <v>98</v>
      </c>
      <c r="D20" s="183">
        <v>1639.47</v>
      </c>
      <c r="E20" s="184">
        <v>0.80589999999999995</v>
      </c>
      <c r="F20" s="183">
        <v>1321.25</v>
      </c>
      <c r="G20" s="184">
        <v>0.44940000000000002</v>
      </c>
      <c r="H20" s="183">
        <v>736.74</v>
      </c>
      <c r="I20" s="184">
        <v>0.02</v>
      </c>
      <c r="J20" s="183">
        <v>32.83</v>
      </c>
      <c r="K20" s="184">
        <v>8.9999999999999998E-4</v>
      </c>
      <c r="L20" s="183">
        <v>1.46</v>
      </c>
      <c r="M20" s="184">
        <v>9.1800000000000007E-2</v>
      </c>
      <c r="N20" s="183">
        <v>150.53</v>
      </c>
      <c r="O20" s="184">
        <v>2.7000000000000001E-3</v>
      </c>
      <c r="P20" s="183">
        <v>4.42</v>
      </c>
      <c r="Q20" s="184">
        <v>0</v>
      </c>
      <c r="R20" s="183">
        <v>0</v>
      </c>
      <c r="S20" s="184">
        <v>0.18890000000000001</v>
      </c>
      <c r="T20" s="183">
        <v>309.62</v>
      </c>
      <c r="U20" s="184">
        <v>6.1000000000000004E-3</v>
      </c>
      <c r="V20" s="183">
        <v>9.98</v>
      </c>
      <c r="W20" s="184">
        <v>1.5657000000000001</v>
      </c>
      <c r="X20" s="183">
        <v>2566.84</v>
      </c>
      <c r="Y20" s="240">
        <v>4206.32</v>
      </c>
    </row>
    <row r="21" spans="1:25" x14ac:dyDescent="0.2">
      <c r="A21" s="356" t="s">
        <v>99</v>
      </c>
      <c r="B21" s="181" t="s">
        <v>252</v>
      </c>
      <c r="C21" s="182" t="s">
        <v>98</v>
      </c>
      <c r="D21" s="183">
        <v>3221.45</v>
      </c>
      <c r="E21" s="184">
        <v>0.79690000000000005</v>
      </c>
      <c r="F21" s="183">
        <v>2567.17</v>
      </c>
      <c r="G21" s="184">
        <v>0.22869999999999999</v>
      </c>
      <c r="H21" s="183">
        <v>736.74</v>
      </c>
      <c r="I21" s="184">
        <v>8.3999999999999995E-3</v>
      </c>
      <c r="J21" s="183">
        <v>26.96</v>
      </c>
      <c r="K21" s="184">
        <v>0</v>
      </c>
      <c r="L21" s="183">
        <v>0</v>
      </c>
      <c r="M21" s="184">
        <v>1.7299999999999999E-2</v>
      </c>
      <c r="N21" s="183">
        <v>55.61</v>
      </c>
      <c r="O21" s="184">
        <v>1.1000000000000001E-3</v>
      </c>
      <c r="P21" s="183">
        <v>3.69</v>
      </c>
      <c r="Q21" s="184">
        <v>0</v>
      </c>
      <c r="R21" s="183">
        <v>0</v>
      </c>
      <c r="S21" s="184">
        <v>9.6100000000000005E-2</v>
      </c>
      <c r="T21" s="183">
        <v>309.62</v>
      </c>
      <c r="U21" s="184">
        <v>3.0999999999999999E-3</v>
      </c>
      <c r="V21" s="183">
        <v>9.98</v>
      </c>
      <c r="W21" s="184">
        <v>1.1516</v>
      </c>
      <c r="X21" s="183">
        <v>3709.78</v>
      </c>
      <c r="Y21" s="240">
        <v>6931.23</v>
      </c>
    </row>
    <row r="22" spans="1:25" x14ac:dyDescent="0.2">
      <c r="A22" s="356" t="s">
        <v>100</v>
      </c>
      <c r="B22" s="181" t="s">
        <v>101</v>
      </c>
      <c r="C22" s="182" t="s">
        <v>98</v>
      </c>
      <c r="D22" s="183">
        <v>4295.2700000000004</v>
      </c>
      <c r="E22" s="184">
        <v>0.79690000000000005</v>
      </c>
      <c r="F22" s="183">
        <v>3422.9</v>
      </c>
      <c r="G22" s="184">
        <v>0.17150000000000001</v>
      </c>
      <c r="H22" s="183">
        <v>736.74</v>
      </c>
      <c r="I22" s="184">
        <v>6.3E-3</v>
      </c>
      <c r="J22" s="183">
        <v>26.96</v>
      </c>
      <c r="K22" s="184">
        <v>0</v>
      </c>
      <c r="L22" s="183">
        <v>0</v>
      </c>
      <c r="M22" s="184">
        <v>0</v>
      </c>
      <c r="N22" s="183">
        <v>0</v>
      </c>
      <c r="O22" s="184">
        <v>8.9999999999999998E-4</v>
      </c>
      <c r="P22" s="183">
        <v>3.69</v>
      </c>
      <c r="Q22" s="184">
        <v>0</v>
      </c>
      <c r="R22" s="183">
        <v>0</v>
      </c>
      <c r="S22" s="184">
        <v>7.2099999999999997E-2</v>
      </c>
      <c r="T22" s="183">
        <v>309.62</v>
      </c>
      <c r="U22" s="184">
        <v>2.3E-3</v>
      </c>
      <c r="V22" s="183">
        <v>9.98</v>
      </c>
      <c r="W22" s="184">
        <v>1.05</v>
      </c>
      <c r="X22" s="183">
        <v>4509.8900000000003</v>
      </c>
      <c r="Y22" s="240">
        <v>8805.16</v>
      </c>
    </row>
    <row r="23" spans="1:25" x14ac:dyDescent="0.2">
      <c r="A23" s="356" t="s">
        <v>102</v>
      </c>
      <c r="B23" s="181" t="s">
        <v>103</v>
      </c>
      <c r="C23" s="182" t="s">
        <v>98</v>
      </c>
      <c r="D23" s="183">
        <v>7705.82</v>
      </c>
      <c r="E23" s="184">
        <v>0.79690000000000005</v>
      </c>
      <c r="F23" s="183">
        <v>6140.77</v>
      </c>
      <c r="G23" s="184">
        <v>9.5600000000000004E-2</v>
      </c>
      <c r="H23" s="183">
        <v>736.74</v>
      </c>
      <c r="I23" s="184">
        <v>3.5000000000000001E-3</v>
      </c>
      <c r="J23" s="183">
        <v>26.96</v>
      </c>
      <c r="K23" s="184">
        <v>0</v>
      </c>
      <c r="L23" s="183">
        <v>0</v>
      </c>
      <c r="M23" s="184">
        <v>0</v>
      </c>
      <c r="N23" s="183">
        <v>0</v>
      </c>
      <c r="O23" s="184">
        <v>5.0000000000000001E-4</v>
      </c>
      <c r="P23" s="183">
        <v>3.69</v>
      </c>
      <c r="Q23" s="184">
        <v>0</v>
      </c>
      <c r="R23" s="183">
        <v>0</v>
      </c>
      <c r="S23" s="184">
        <v>4.02E-2</v>
      </c>
      <c r="T23" s="183">
        <v>309.62</v>
      </c>
      <c r="U23" s="184">
        <v>1.2999999999999999E-3</v>
      </c>
      <c r="V23" s="183">
        <v>9.98</v>
      </c>
      <c r="W23" s="184">
        <v>0.93799999999999994</v>
      </c>
      <c r="X23" s="183">
        <v>7227.76</v>
      </c>
      <c r="Y23" s="240">
        <v>14933.58</v>
      </c>
    </row>
    <row r="24" spans="1:25" x14ac:dyDescent="0.2">
      <c r="A24" s="356" t="s">
        <v>253</v>
      </c>
      <c r="B24" s="181" t="s">
        <v>254</v>
      </c>
      <c r="C24" s="182" t="s">
        <v>98</v>
      </c>
      <c r="D24" s="183">
        <v>3631.5</v>
      </c>
      <c r="E24" s="184">
        <v>0.79410000000000003</v>
      </c>
      <c r="F24" s="183">
        <v>2883.77</v>
      </c>
      <c r="G24" s="184">
        <v>0.2029</v>
      </c>
      <c r="H24" s="183">
        <v>736.74</v>
      </c>
      <c r="I24" s="184">
        <v>0</v>
      </c>
      <c r="J24" s="183">
        <v>0</v>
      </c>
      <c r="K24" s="184">
        <v>0</v>
      </c>
      <c r="L24" s="183">
        <v>0</v>
      </c>
      <c r="M24" s="184">
        <v>8.5000000000000006E-3</v>
      </c>
      <c r="N24" s="183">
        <v>31.01</v>
      </c>
      <c r="O24" s="184">
        <v>8.0000000000000004E-4</v>
      </c>
      <c r="P24" s="183">
        <v>2.98</v>
      </c>
      <c r="Q24" s="184">
        <v>0</v>
      </c>
      <c r="R24" s="183">
        <v>0</v>
      </c>
      <c r="S24" s="184">
        <v>8.5300000000000001E-2</v>
      </c>
      <c r="T24" s="183">
        <v>309.62</v>
      </c>
      <c r="U24" s="184">
        <v>2.7000000000000001E-3</v>
      </c>
      <c r="V24" s="183">
        <v>9.98</v>
      </c>
      <c r="W24" s="184">
        <v>1.0943000000000001</v>
      </c>
      <c r="X24" s="183">
        <v>3974.11</v>
      </c>
      <c r="Y24" s="240">
        <v>7605.6</v>
      </c>
    </row>
    <row r="25" spans="1:25" x14ac:dyDescent="0.2">
      <c r="A25" s="356" t="s">
        <v>255</v>
      </c>
      <c r="B25" s="181" t="s">
        <v>256</v>
      </c>
      <c r="C25" s="182" t="s">
        <v>98</v>
      </c>
      <c r="D25" s="183">
        <v>4212.83</v>
      </c>
      <c r="E25" s="184">
        <v>0.7944</v>
      </c>
      <c r="F25" s="183">
        <v>3346.67</v>
      </c>
      <c r="G25" s="184">
        <v>0.1749</v>
      </c>
      <c r="H25" s="183">
        <v>736.74</v>
      </c>
      <c r="I25" s="184">
        <v>0</v>
      </c>
      <c r="J25" s="183">
        <v>0</v>
      </c>
      <c r="K25" s="184">
        <v>0</v>
      </c>
      <c r="L25" s="183">
        <v>0</v>
      </c>
      <c r="M25" s="184">
        <v>0</v>
      </c>
      <c r="N25" s="183">
        <v>0</v>
      </c>
      <c r="O25" s="184">
        <v>6.9999999999999999E-4</v>
      </c>
      <c r="P25" s="183">
        <v>2.79</v>
      </c>
      <c r="Q25" s="184">
        <v>0</v>
      </c>
      <c r="R25" s="183">
        <v>0</v>
      </c>
      <c r="S25" s="184">
        <v>7.3499999999999996E-2</v>
      </c>
      <c r="T25" s="183">
        <v>309.62</v>
      </c>
      <c r="U25" s="184">
        <v>2.3999999999999998E-3</v>
      </c>
      <c r="V25" s="183">
        <v>9.98</v>
      </c>
      <c r="W25" s="184">
        <v>1.0458000000000001</v>
      </c>
      <c r="X25" s="183">
        <v>4405.8</v>
      </c>
      <c r="Y25" s="240">
        <v>8618.6299999999992</v>
      </c>
    </row>
    <row r="26" spans="1:25" x14ac:dyDescent="0.2">
      <c r="A26" s="356" t="s">
        <v>257</v>
      </c>
      <c r="B26" s="181" t="s">
        <v>258</v>
      </c>
      <c r="C26" s="182" t="s">
        <v>98</v>
      </c>
      <c r="D26" s="183">
        <v>5617.1</v>
      </c>
      <c r="E26" s="184">
        <v>0.7944</v>
      </c>
      <c r="F26" s="183">
        <v>4462.2299999999996</v>
      </c>
      <c r="G26" s="184">
        <v>0.13120000000000001</v>
      </c>
      <c r="H26" s="183">
        <v>736.74</v>
      </c>
      <c r="I26" s="184">
        <v>0</v>
      </c>
      <c r="J26" s="183">
        <v>0</v>
      </c>
      <c r="K26" s="184">
        <v>0</v>
      </c>
      <c r="L26" s="183">
        <v>0</v>
      </c>
      <c r="M26" s="184">
        <v>0</v>
      </c>
      <c r="N26" s="183">
        <v>0</v>
      </c>
      <c r="O26" s="184">
        <v>5.0000000000000001E-4</v>
      </c>
      <c r="P26" s="183">
        <v>2.79</v>
      </c>
      <c r="Q26" s="184">
        <v>0</v>
      </c>
      <c r="R26" s="183">
        <v>0</v>
      </c>
      <c r="S26" s="184">
        <v>5.5100000000000003E-2</v>
      </c>
      <c r="T26" s="183">
        <v>309.62</v>
      </c>
      <c r="U26" s="184">
        <v>1.8E-3</v>
      </c>
      <c r="V26" s="183">
        <v>9.98</v>
      </c>
      <c r="W26" s="184">
        <v>0.98299999999999998</v>
      </c>
      <c r="X26" s="183">
        <v>5521.36</v>
      </c>
      <c r="Y26" s="240">
        <v>11138.46</v>
      </c>
    </row>
    <row r="27" spans="1:25" x14ac:dyDescent="0.2">
      <c r="A27" s="356" t="s">
        <v>259</v>
      </c>
      <c r="B27" s="181" t="s">
        <v>260</v>
      </c>
      <c r="C27" s="182" t="s">
        <v>98</v>
      </c>
      <c r="D27" s="183">
        <v>10692.34</v>
      </c>
      <c r="E27" s="184">
        <v>0.7944</v>
      </c>
      <c r="F27" s="183">
        <v>8494</v>
      </c>
      <c r="G27" s="184">
        <v>6.8900000000000003E-2</v>
      </c>
      <c r="H27" s="183">
        <v>736.74</v>
      </c>
      <c r="I27" s="184">
        <v>0</v>
      </c>
      <c r="J27" s="183">
        <v>0</v>
      </c>
      <c r="K27" s="184">
        <v>0</v>
      </c>
      <c r="L27" s="183">
        <v>0</v>
      </c>
      <c r="M27" s="184">
        <v>0</v>
      </c>
      <c r="N27" s="183">
        <v>0</v>
      </c>
      <c r="O27" s="184">
        <v>2.9999999999999997E-4</v>
      </c>
      <c r="P27" s="183">
        <v>2.79</v>
      </c>
      <c r="Q27" s="184">
        <v>0</v>
      </c>
      <c r="R27" s="183">
        <v>0</v>
      </c>
      <c r="S27" s="184">
        <v>2.9000000000000001E-2</v>
      </c>
      <c r="T27" s="183">
        <v>309.62</v>
      </c>
      <c r="U27" s="184">
        <v>8.9999999999999998E-4</v>
      </c>
      <c r="V27" s="183">
        <v>9.98</v>
      </c>
      <c r="W27" s="184">
        <v>0.89349999999999996</v>
      </c>
      <c r="X27" s="183">
        <v>9553.1200000000008</v>
      </c>
      <c r="Y27" s="240">
        <v>20245.46</v>
      </c>
    </row>
    <row r="28" spans="1:25" ht="28.5" x14ac:dyDescent="0.2">
      <c r="A28" s="356" t="s">
        <v>104</v>
      </c>
      <c r="B28" s="181" t="s">
        <v>398</v>
      </c>
      <c r="C28" s="182" t="s">
        <v>98</v>
      </c>
      <c r="D28" s="183">
        <v>18439.32</v>
      </c>
      <c r="E28" s="184">
        <v>0.79820000000000002</v>
      </c>
      <c r="F28" s="183">
        <v>14718.27</v>
      </c>
      <c r="G28" s="184">
        <v>0.04</v>
      </c>
      <c r="H28" s="183">
        <v>736.74</v>
      </c>
      <c r="I28" s="184">
        <v>1.2999999999999999E-3</v>
      </c>
      <c r="J28" s="183">
        <v>24.63</v>
      </c>
      <c r="K28" s="184">
        <v>0</v>
      </c>
      <c r="L28" s="183">
        <v>0</v>
      </c>
      <c r="M28" s="184">
        <v>0</v>
      </c>
      <c r="N28" s="183">
        <v>0</v>
      </c>
      <c r="O28" s="184">
        <v>2.0000000000000001E-4</v>
      </c>
      <c r="P28" s="183">
        <v>4.07</v>
      </c>
      <c r="Q28" s="184">
        <v>0</v>
      </c>
      <c r="R28" s="183">
        <v>0</v>
      </c>
      <c r="S28" s="184">
        <v>1.6799999999999999E-2</v>
      </c>
      <c r="T28" s="183">
        <v>309.62</v>
      </c>
      <c r="U28" s="184">
        <v>5.0000000000000001E-4</v>
      </c>
      <c r="V28" s="183">
        <v>9.98</v>
      </c>
      <c r="W28" s="184">
        <v>0.85699999999999998</v>
      </c>
      <c r="X28" s="183">
        <v>15803.31</v>
      </c>
      <c r="Y28" s="240">
        <v>34242.629999999997</v>
      </c>
    </row>
    <row r="29" spans="1:25" x14ac:dyDescent="0.2">
      <c r="A29" s="356" t="s">
        <v>261</v>
      </c>
      <c r="B29" s="181" t="s">
        <v>262</v>
      </c>
      <c r="C29" s="182" t="s">
        <v>98</v>
      </c>
      <c r="D29" s="183">
        <v>4867.04</v>
      </c>
      <c r="E29" s="184">
        <v>0.78600000000000003</v>
      </c>
      <c r="F29" s="183">
        <v>3825.49</v>
      </c>
      <c r="G29" s="184">
        <v>0.15140000000000001</v>
      </c>
      <c r="H29" s="183">
        <v>736.74</v>
      </c>
      <c r="I29" s="184">
        <v>0</v>
      </c>
      <c r="J29" s="183">
        <v>0</v>
      </c>
      <c r="K29" s="184">
        <v>0</v>
      </c>
      <c r="L29" s="183">
        <v>0</v>
      </c>
      <c r="M29" s="184">
        <v>0</v>
      </c>
      <c r="N29" s="183">
        <v>0</v>
      </c>
      <c r="O29" s="184">
        <v>4.0000000000000002E-4</v>
      </c>
      <c r="P29" s="183">
        <v>1.87</v>
      </c>
      <c r="Q29" s="184">
        <v>0</v>
      </c>
      <c r="R29" s="183">
        <v>0</v>
      </c>
      <c r="S29" s="184">
        <v>6.3600000000000004E-2</v>
      </c>
      <c r="T29" s="183">
        <v>309.62</v>
      </c>
      <c r="U29" s="184">
        <v>2.0999999999999999E-3</v>
      </c>
      <c r="V29" s="183">
        <v>9.98</v>
      </c>
      <c r="W29" s="184">
        <v>1.0034000000000001</v>
      </c>
      <c r="X29" s="183">
        <v>4883.71</v>
      </c>
      <c r="Y29" s="240">
        <v>9750.74</v>
      </c>
    </row>
    <row r="30" spans="1:25" x14ac:dyDescent="0.2">
      <c r="A30" s="356" t="s">
        <v>263</v>
      </c>
      <c r="B30" s="181" t="s">
        <v>264</v>
      </c>
      <c r="C30" s="182" t="s">
        <v>98</v>
      </c>
      <c r="D30" s="183">
        <v>6489.38</v>
      </c>
      <c r="E30" s="184">
        <v>0.78600000000000003</v>
      </c>
      <c r="F30" s="183">
        <v>5100.6499999999996</v>
      </c>
      <c r="G30" s="184">
        <v>0.1135</v>
      </c>
      <c r="H30" s="183">
        <v>736.74</v>
      </c>
      <c r="I30" s="184">
        <v>0</v>
      </c>
      <c r="J30" s="183">
        <v>0</v>
      </c>
      <c r="K30" s="184">
        <v>0</v>
      </c>
      <c r="L30" s="183">
        <v>0</v>
      </c>
      <c r="M30" s="184">
        <v>0</v>
      </c>
      <c r="N30" s="183">
        <v>0</v>
      </c>
      <c r="O30" s="184">
        <v>2.9999999999999997E-4</v>
      </c>
      <c r="P30" s="183">
        <v>1.87</v>
      </c>
      <c r="Q30" s="184">
        <v>0</v>
      </c>
      <c r="R30" s="183">
        <v>0</v>
      </c>
      <c r="S30" s="184">
        <v>4.7699999999999999E-2</v>
      </c>
      <c r="T30" s="183">
        <v>309.62</v>
      </c>
      <c r="U30" s="184">
        <v>1.5E-3</v>
      </c>
      <c r="V30" s="183">
        <v>9.98</v>
      </c>
      <c r="W30" s="184">
        <v>0.94910000000000005</v>
      </c>
      <c r="X30" s="183">
        <v>6158.87</v>
      </c>
      <c r="Y30" s="240">
        <v>12648.25</v>
      </c>
    </row>
    <row r="31" spans="1:25" x14ac:dyDescent="0.2">
      <c r="A31" s="356" t="s">
        <v>265</v>
      </c>
      <c r="B31" s="181" t="s">
        <v>266</v>
      </c>
      <c r="C31" s="182" t="s">
        <v>98</v>
      </c>
      <c r="D31" s="183">
        <v>9957.27</v>
      </c>
      <c r="E31" s="184">
        <v>0.78600000000000003</v>
      </c>
      <c r="F31" s="183">
        <v>7826.41</v>
      </c>
      <c r="G31" s="184">
        <v>7.3999999999999996E-2</v>
      </c>
      <c r="H31" s="183">
        <v>736.74</v>
      </c>
      <c r="I31" s="184">
        <v>0</v>
      </c>
      <c r="J31" s="183">
        <v>0</v>
      </c>
      <c r="K31" s="184">
        <v>0</v>
      </c>
      <c r="L31" s="183">
        <v>0</v>
      </c>
      <c r="M31" s="184">
        <v>0</v>
      </c>
      <c r="N31" s="183">
        <v>0</v>
      </c>
      <c r="O31" s="184">
        <v>2.0000000000000001E-4</v>
      </c>
      <c r="P31" s="183">
        <v>1.87</v>
      </c>
      <c r="Q31" s="184">
        <v>0</v>
      </c>
      <c r="R31" s="183">
        <v>0</v>
      </c>
      <c r="S31" s="184">
        <v>3.1099999999999999E-2</v>
      </c>
      <c r="T31" s="183">
        <v>309.62</v>
      </c>
      <c r="U31" s="184">
        <v>1E-3</v>
      </c>
      <c r="V31" s="183">
        <v>9.98</v>
      </c>
      <c r="W31" s="184">
        <v>0.89229999999999998</v>
      </c>
      <c r="X31" s="183">
        <v>8884.6299999999992</v>
      </c>
      <c r="Y31" s="240">
        <v>18841.900000000001</v>
      </c>
    </row>
    <row r="32" spans="1:25" ht="28.5" x14ac:dyDescent="0.2">
      <c r="A32" s="356" t="s">
        <v>105</v>
      </c>
      <c r="B32" s="181" t="s">
        <v>267</v>
      </c>
      <c r="C32" s="182" t="s">
        <v>98</v>
      </c>
      <c r="D32" s="183">
        <v>12903</v>
      </c>
      <c r="E32" s="184">
        <v>0.79249999999999998</v>
      </c>
      <c r="F32" s="183">
        <v>10225.629999999999</v>
      </c>
      <c r="G32" s="184">
        <v>5.7099999999999998E-2</v>
      </c>
      <c r="H32" s="183">
        <v>736.74</v>
      </c>
      <c r="I32" s="184">
        <v>2.0999999999999999E-3</v>
      </c>
      <c r="J32" s="183">
        <v>26.96</v>
      </c>
      <c r="K32" s="184">
        <v>0</v>
      </c>
      <c r="L32" s="183">
        <v>0</v>
      </c>
      <c r="M32" s="184">
        <v>0</v>
      </c>
      <c r="N32" s="183">
        <v>0</v>
      </c>
      <c r="O32" s="184">
        <v>2.0000000000000001E-4</v>
      </c>
      <c r="P32" s="183">
        <v>3.08</v>
      </c>
      <c r="Q32" s="184">
        <v>0</v>
      </c>
      <c r="R32" s="183">
        <v>0</v>
      </c>
      <c r="S32" s="184">
        <v>2.4E-2</v>
      </c>
      <c r="T32" s="183">
        <v>309.62</v>
      </c>
      <c r="U32" s="184">
        <v>8.0000000000000004E-4</v>
      </c>
      <c r="V32" s="183">
        <v>9.98</v>
      </c>
      <c r="W32" s="184">
        <v>0.87670000000000003</v>
      </c>
      <c r="X32" s="183">
        <v>11312.01</v>
      </c>
      <c r="Y32" s="240">
        <v>24215.01</v>
      </c>
    </row>
    <row r="33" spans="1:25" ht="28.5" x14ac:dyDescent="0.2">
      <c r="A33" s="356" t="s">
        <v>106</v>
      </c>
      <c r="B33" s="181" t="s">
        <v>107</v>
      </c>
      <c r="C33" s="182" t="s">
        <v>98</v>
      </c>
      <c r="D33" s="183">
        <v>13536</v>
      </c>
      <c r="E33" s="184">
        <v>0.79249999999999998</v>
      </c>
      <c r="F33" s="183">
        <v>10727.28</v>
      </c>
      <c r="G33" s="184">
        <v>5.4399999999999997E-2</v>
      </c>
      <c r="H33" s="183">
        <v>736.74</v>
      </c>
      <c r="I33" s="184">
        <v>2E-3</v>
      </c>
      <c r="J33" s="183">
        <v>26.96</v>
      </c>
      <c r="K33" s="184">
        <v>0</v>
      </c>
      <c r="L33" s="183">
        <v>0</v>
      </c>
      <c r="M33" s="184">
        <v>0</v>
      </c>
      <c r="N33" s="183">
        <v>0</v>
      </c>
      <c r="O33" s="184">
        <v>2.0000000000000001E-4</v>
      </c>
      <c r="P33" s="183">
        <v>3.08</v>
      </c>
      <c r="Q33" s="184">
        <v>0</v>
      </c>
      <c r="R33" s="183">
        <v>0</v>
      </c>
      <c r="S33" s="184">
        <v>2.29E-2</v>
      </c>
      <c r="T33" s="183">
        <v>309.62</v>
      </c>
      <c r="U33" s="184">
        <v>6.9999999999999999E-4</v>
      </c>
      <c r="V33" s="183">
        <v>9.98</v>
      </c>
      <c r="W33" s="184">
        <v>0.87280000000000002</v>
      </c>
      <c r="X33" s="183">
        <v>11813.67</v>
      </c>
      <c r="Y33" s="240">
        <v>25349.67</v>
      </c>
    </row>
    <row r="34" spans="1:25" ht="28.5" x14ac:dyDescent="0.2">
      <c r="A34" s="356" t="s">
        <v>108</v>
      </c>
      <c r="B34" s="181" t="s">
        <v>109</v>
      </c>
      <c r="C34" s="182" t="s">
        <v>98</v>
      </c>
      <c r="D34" s="183">
        <v>14169</v>
      </c>
      <c r="E34" s="184">
        <v>0.79249999999999998</v>
      </c>
      <c r="F34" s="183">
        <v>11228.93</v>
      </c>
      <c r="G34" s="184">
        <v>5.1999999999999998E-2</v>
      </c>
      <c r="H34" s="183">
        <v>736.74</v>
      </c>
      <c r="I34" s="184">
        <v>1.9E-3</v>
      </c>
      <c r="J34" s="183">
        <v>26.96</v>
      </c>
      <c r="K34" s="184">
        <v>0</v>
      </c>
      <c r="L34" s="183">
        <v>0</v>
      </c>
      <c r="M34" s="184">
        <v>0</v>
      </c>
      <c r="N34" s="183">
        <v>0</v>
      </c>
      <c r="O34" s="184">
        <v>2.0000000000000001E-4</v>
      </c>
      <c r="P34" s="183">
        <v>3.08</v>
      </c>
      <c r="Q34" s="184">
        <v>0</v>
      </c>
      <c r="R34" s="183">
        <v>0</v>
      </c>
      <c r="S34" s="184">
        <v>2.1899999999999999E-2</v>
      </c>
      <c r="T34" s="183">
        <v>309.62</v>
      </c>
      <c r="U34" s="184">
        <v>6.9999999999999999E-4</v>
      </c>
      <c r="V34" s="183">
        <v>9.98</v>
      </c>
      <c r="W34" s="184">
        <v>0.86919999999999997</v>
      </c>
      <c r="X34" s="183">
        <v>12315.32</v>
      </c>
      <c r="Y34" s="240">
        <v>26484.32</v>
      </c>
    </row>
    <row r="35" spans="1:25" ht="28.5" x14ac:dyDescent="0.2">
      <c r="A35" s="356" t="s">
        <v>110</v>
      </c>
      <c r="B35" s="181" t="s">
        <v>268</v>
      </c>
      <c r="C35" s="182" t="s">
        <v>98</v>
      </c>
      <c r="D35" s="183">
        <v>12903</v>
      </c>
      <c r="E35" s="184">
        <v>0.80159999999999998</v>
      </c>
      <c r="F35" s="183">
        <v>10343.040000000001</v>
      </c>
      <c r="G35" s="184">
        <v>5.7099999999999998E-2</v>
      </c>
      <c r="H35" s="183">
        <v>736.74</v>
      </c>
      <c r="I35" s="184">
        <v>2.0999999999999999E-3</v>
      </c>
      <c r="J35" s="183">
        <v>26.96</v>
      </c>
      <c r="K35" s="184">
        <v>0</v>
      </c>
      <c r="L35" s="183">
        <v>0</v>
      </c>
      <c r="M35" s="184">
        <v>0</v>
      </c>
      <c r="N35" s="183">
        <v>0</v>
      </c>
      <c r="O35" s="184">
        <v>4.0000000000000002E-4</v>
      </c>
      <c r="P35" s="183">
        <v>4.7</v>
      </c>
      <c r="Q35" s="184">
        <v>0</v>
      </c>
      <c r="R35" s="183">
        <v>0</v>
      </c>
      <c r="S35" s="184">
        <v>2.4E-2</v>
      </c>
      <c r="T35" s="183">
        <v>309.62</v>
      </c>
      <c r="U35" s="184">
        <v>8.0000000000000004E-4</v>
      </c>
      <c r="V35" s="183">
        <v>9.98</v>
      </c>
      <c r="W35" s="184">
        <v>0.88590000000000002</v>
      </c>
      <c r="X35" s="183">
        <v>11431.05</v>
      </c>
      <c r="Y35" s="240">
        <v>24334.05</v>
      </c>
    </row>
    <row r="36" spans="1:25" ht="28.5" x14ac:dyDescent="0.2">
      <c r="A36" s="356" t="s">
        <v>111</v>
      </c>
      <c r="B36" s="181" t="s">
        <v>112</v>
      </c>
      <c r="C36" s="182" t="s">
        <v>98</v>
      </c>
      <c r="D36" s="183">
        <v>14000.63</v>
      </c>
      <c r="E36" s="184">
        <v>0.80159999999999998</v>
      </c>
      <c r="F36" s="183">
        <v>11222.91</v>
      </c>
      <c r="G36" s="184">
        <v>5.2600000000000001E-2</v>
      </c>
      <c r="H36" s="183">
        <v>736.74</v>
      </c>
      <c r="I36" s="184">
        <v>1.9E-3</v>
      </c>
      <c r="J36" s="183">
        <v>26.96</v>
      </c>
      <c r="K36" s="184">
        <v>0</v>
      </c>
      <c r="L36" s="183">
        <v>0</v>
      </c>
      <c r="M36" s="184">
        <v>0</v>
      </c>
      <c r="N36" s="183">
        <v>0</v>
      </c>
      <c r="O36" s="184">
        <v>2.9999999999999997E-4</v>
      </c>
      <c r="P36" s="183">
        <v>4.7</v>
      </c>
      <c r="Q36" s="184">
        <v>0</v>
      </c>
      <c r="R36" s="183">
        <v>0</v>
      </c>
      <c r="S36" s="184">
        <v>2.2100000000000002E-2</v>
      </c>
      <c r="T36" s="183">
        <v>309.62</v>
      </c>
      <c r="U36" s="184">
        <v>6.9999999999999999E-4</v>
      </c>
      <c r="V36" s="183">
        <v>9.98</v>
      </c>
      <c r="W36" s="184">
        <v>0.87929999999999997</v>
      </c>
      <c r="X36" s="183">
        <v>12310.92</v>
      </c>
      <c r="Y36" s="240">
        <v>26311.55</v>
      </c>
    </row>
    <row r="37" spans="1:25" ht="28.5" x14ac:dyDescent="0.2">
      <c r="A37" s="356" t="s">
        <v>113</v>
      </c>
      <c r="B37" s="181" t="s">
        <v>114</v>
      </c>
      <c r="C37" s="182" t="s">
        <v>98</v>
      </c>
      <c r="D37" s="183">
        <v>15098.27</v>
      </c>
      <c r="E37" s="184">
        <v>0.80159999999999998</v>
      </c>
      <c r="F37" s="183">
        <v>12102.77</v>
      </c>
      <c r="G37" s="184">
        <v>4.8800000000000003E-2</v>
      </c>
      <c r="H37" s="183">
        <v>736.74</v>
      </c>
      <c r="I37" s="184">
        <v>1.8E-3</v>
      </c>
      <c r="J37" s="183">
        <v>26.96</v>
      </c>
      <c r="K37" s="184">
        <v>0</v>
      </c>
      <c r="L37" s="183">
        <v>0</v>
      </c>
      <c r="M37" s="184">
        <v>0</v>
      </c>
      <c r="N37" s="183">
        <v>0</v>
      </c>
      <c r="O37" s="184">
        <v>2.9999999999999997E-4</v>
      </c>
      <c r="P37" s="183">
        <v>4.7</v>
      </c>
      <c r="Q37" s="184">
        <v>0</v>
      </c>
      <c r="R37" s="183">
        <v>0</v>
      </c>
      <c r="S37" s="184">
        <v>2.0500000000000001E-2</v>
      </c>
      <c r="T37" s="183">
        <v>309.62</v>
      </c>
      <c r="U37" s="184">
        <v>6.9999999999999999E-4</v>
      </c>
      <c r="V37" s="183">
        <v>9.98</v>
      </c>
      <c r="W37" s="184">
        <v>0.87370000000000003</v>
      </c>
      <c r="X37" s="183">
        <v>13190.78</v>
      </c>
      <c r="Y37" s="240">
        <v>28289.05</v>
      </c>
    </row>
    <row r="38" spans="1:25" ht="28.5" x14ac:dyDescent="0.2">
      <c r="A38" s="356" t="s">
        <v>115</v>
      </c>
      <c r="B38" s="181" t="s">
        <v>116</v>
      </c>
      <c r="C38" s="182" t="s">
        <v>98</v>
      </c>
      <c r="D38" s="183">
        <v>22395.59</v>
      </c>
      <c r="E38" s="184">
        <v>0.79730000000000001</v>
      </c>
      <c r="F38" s="183">
        <v>17856</v>
      </c>
      <c r="G38" s="184">
        <v>3.2899999999999999E-2</v>
      </c>
      <c r="H38" s="183">
        <v>736.74</v>
      </c>
      <c r="I38" s="184">
        <v>1.1000000000000001E-3</v>
      </c>
      <c r="J38" s="183">
        <v>24.63</v>
      </c>
      <c r="K38" s="184">
        <v>0</v>
      </c>
      <c r="L38" s="183">
        <v>0</v>
      </c>
      <c r="M38" s="184">
        <v>0</v>
      </c>
      <c r="N38" s="183">
        <v>0</v>
      </c>
      <c r="O38" s="184">
        <v>2.0000000000000001E-4</v>
      </c>
      <c r="P38" s="183">
        <v>3.91</v>
      </c>
      <c r="Q38" s="184">
        <v>0</v>
      </c>
      <c r="R38" s="183">
        <v>0</v>
      </c>
      <c r="S38" s="184">
        <v>1.38E-2</v>
      </c>
      <c r="T38" s="183">
        <v>309.62</v>
      </c>
      <c r="U38" s="184">
        <v>4.0000000000000002E-4</v>
      </c>
      <c r="V38" s="183">
        <v>9.98</v>
      </c>
      <c r="W38" s="184">
        <v>0.84570000000000001</v>
      </c>
      <c r="X38" s="183">
        <v>18940.89</v>
      </c>
      <c r="Y38" s="240">
        <v>41336.480000000003</v>
      </c>
    </row>
    <row r="39" spans="1:25" ht="28.5" x14ac:dyDescent="0.2">
      <c r="A39" s="356" t="s">
        <v>117</v>
      </c>
      <c r="B39" s="181" t="s">
        <v>118</v>
      </c>
      <c r="C39" s="182" t="s">
        <v>98</v>
      </c>
      <c r="D39" s="183">
        <v>18662.990000000002</v>
      </c>
      <c r="E39" s="184">
        <v>0.79730000000000001</v>
      </c>
      <c r="F39" s="183">
        <v>14880</v>
      </c>
      <c r="G39" s="184">
        <v>3.95E-2</v>
      </c>
      <c r="H39" s="183">
        <v>736.74</v>
      </c>
      <c r="I39" s="184">
        <v>1.2999999999999999E-3</v>
      </c>
      <c r="J39" s="183">
        <v>24.63</v>
      </c>
      <c r="K39" s="184">
        <v>0</v>
      </c>
      <c r="L39" s="183">
        <v>0</v>
      </c>
      <c r="M39" s="184">
        <v>0</v>
      </c>
      <c r="N39" s="183">
        <v>0</v>
      </c>
      <c r="O39" s="184">
        <v>2.0000000000000001E-4</v>
      </c>
      <c r="P39" s="183">
        <v>3.91</v>
      </c>
      <c r="Q39" s="184">
        <v>0</v>
      </c>
      <c r="R39" s="183">
        <v>0</v>
      </c>
      <c r="S39" s="184">
        <v>1.66E-2</v>
      </c>
      <c r="T39" s="183">
        <v>309.62</v>
      </c>
      <c r="U39" s="184">
        <v>5.0000000000000001E-4</v>
      </c>
      <c r="V39" s="183">
        <v>9.98</v>
      </c>
      <c r="W39" s="184">
        <v>0.85540000000000005</v>
      </c>
      <c r="X39" s="183">
        <v>15964.89</v>
      </c>
      <c r="Y39" s="240">
        <v>34627.879999999997</v>
      </c>
    </row>
    <row r="40" spans="1:25" ht="28.5" x14ac:dyDescent="0.2">
      <c r="A40" s="356" t="s">
        <v>269</v>
      </c>
      <c r="B40" s="181" t="s">
        <v>270</v>
      </c>
      <c r="C40" s="182" t="s">
        <v>98</v>
      </c>
      <c r="D40" s="183">
        <v>12903</v>
      </c>
      <c r="E40" s="184">
        <v>0.80130000000000001</v>
      </c>
      <c r="F40" s="183">
        <v>10339.17</v>
      </c>
      <c r="G40" s="184">
        <v>5.7099999999999998E-2</v>
      </c>
      <c r="H40" s="183">
        <v>736.74</v>
      </c>
      <c r="I40" s="184">
        <v>2.0999999999999999E-3</v>
      </c>
      <c r="J40" s="183">
        <v>26.96</v>
      </c>
      <c r="K40" s="184">
        <v>0</v>
      </c>
      <c r="L40" s="183">
        <v>0</v>
      </c>
      <c r="M40" s="184">
        <v>0</v>
      </c>
      <c r="N40" s="183">
        <v>0</v>
      </c>
      <c r="O40" s="184">
        <v>2.9999999999999997E-4</v>
      </c>
      <c r="P40" s="183">
        <v>3.61</v>
      </c>
      <c r="Q40" s="184">
        <v>0</v>
      </c>
      <c r="R40" s="183">
        <v>0</v>
      </c>
      <c r="S40" s="184">
        <v>2.4E-2</v>
      </c>
      <c r="T40" s="183">
        <v>309.62</v>
      </c>
      <c r="U40" s="184">
        <v>8.0000000000000004E-4</v>
      </c>
      <c r="V40" s="183">
        <v>9.98</v>
      </c>
      <c r="W40" s="184">
        <v>0.88549999999999995</v>
      </c>
      <c r="X40" s="183">
        <v>11426.09</v>
      </c>
      <c r="Y40" s="240">
        <v>24329.09</v>
      </c>
    </row>
    <row r="41" spans="1:25" ht="28.5" x14ac:dyDescent="0.2">
      <c r="A41" s="356" t="s">
        <v>271</v>
      </c>
      <c r="B41" s="181" t="s">
        <v>272</v>
      </c>
      <c r="C41" s="182" t="s">
        <v>98</v>
      </c>
      <c r="D41" s="183">
        <v>14139.75</v>
      </c>
      <c r="E41" s="184">
        <v>0.80130000000000001</v>
      </c>
      <c r="F41" s="183">
        <v>11330.18</v>
      </c>
      <c r="G41" s="184">
        <v>5.21E-2</v>
      </c>
      <c r="H41" s="183">
        <v>736.74</v>
      </c>
      <c r="I41" s="184">
        <v>1.9E-3</v>
      </c>
      <c r="J41" s="183">
        <v>26.96</v>
      </c>
      <c r="K41" s="184">
        <v>0</v>
      </c>
      <c r="L41" s="183">
        <v>0</v>
      </c>
      <c r="M41" s="184">
        <v>0</v>
      </c>
      <c r="N41" s="183">
        <v>0</v>
      </c>
      <c r="O41" s="184">
        <v>2.9999999999999997E-4</v>
      </c>
      <c r="P41" s="183">
        <v>3.61</v>
      </c>
      <c r="Q41" s="184">
        <v>0</v>
      </c>
      <c r="R41" s="183">
        <v>0</v>
      </c>
      <c r="S41" s="184">
        <v>2.1899999999999999E-2</v>
      </c>
      <c r="T41" s="183">
        <v>309.62</v>
      </c>
      <c r="U41" s="184">
        <v>6.9999999999999999E-4</v>
      </c>
      <c r="V41" s="183">
        <v>9.98</v>
      </c>
      <c r="W41" s="184">
        <v>0.87819999999999998</v>
      </c>
      <c r="X41" s="183">
        <v>12417.1</v>
      </c>
      <c r="Y41" s="240">
        <v>26556.85</v>
      </c>
    </row>
    <row r="42" spans="1:25" ht="28.5" x14ac:dyDescent="0.2">
      <c r="A42" s="356" t="s">
        <v>273</v>
      </c>
      <c r="B42" s="181" t="s">
        <v>274</v>
      </c>
      <c r="C42" s="182" t="s">
        <v>98</v>
      </c>
      <c r="D42" s="183">
        <v>15376.5</v>
      </c>
      <c r="E42" s="184">
        <v>0.80130000000000001</v>
      </c>
      <c r="F42" s="183">
        <v>12321.19</v>
      </c>
      <c r="G42" s="184">
        <v>4.7899999999999998E-2</v>
      </c>
      <c r="H42" s="183">
        <v>736.74</v>
      </c>
      <c r="I42" s="184">
        <v>1.8E-3</v>
      </c>
      <c r="J42" s="183">
        <v>26.96</v>
      </c>
      <c r="K42" s="184">
        <v>0</v>
      </c>
      <c r="L42" s="183">
        <v>0</v>
      </c>
      <c r="M42" s="184">
        <v>0</v>
      </c>
      <c r="N42" s="183">
        <v>0</v>
      </c>
      <c r="O42" s="184">
        <v>2.0000000000000001E-4</v>
      </c>
      <c r="P42" s="183">
        <v>3.61</v>
      </c>
      <c r="Q42" s="184">
        <v>0</v>
      </c>
      <c r="R42" s="183">
        <v>0</v>
      </c>
      <c r="S42" s="184">
        <v>2.01E-2</v>
      </c>
      <c r="T42" s="183">
        <v>309.62</v>
      </c>
      <c r="U42" s="184">
        <v>5.9999999999999995E-4</v>
      </c>
      <c r="V42" s="183">
        <v>9.98</v>
      </c>
      <c r="W42" s="184">
        <v>0.872</v>
      </c>
      <c r="X42" s="183">
        <v>13408.11</v>
      </c>
      <c r="Y42" s="240">
        <v>28784.61</v>
      </c>
    </row>
    <row r="43" spans="1:25" ht="28.5" x14ac:dyDescent="0.2">
      <c r="A43" s="356" t="s">
        <v>119</v>
      </c>
      <c r="B43" s="181" t="s">
        <v>275</v>
      </c>
      <c r="C43" s="182" t="s">
        <v>98</v>
      </c>
      <c r="D43" s="183">
        <v>12903</v>
      </c>
      <c r="E43" s="184">
        <v>0.79730000000000001</v>
      </c>
      <c r="F43" s="183">
        <v>10287.56</v>
      </c>
      <c r="G43" s="184">
        <v>5.7099999999999998E-2</v>
      </c>
      <c r="H43" s="183">
        <v>736.74</v>
      </c>
      <c r="I43" s="184">
        <v>2.0999999999999999E-3</v>
      </c>
      <c r="J43" s="183">
        <v>26.96</v>
      </c>
      <c r="K43" s="184">
        <v>0</v>
      </c>
      <c r="L43" s="183">
        <v>0</v>
      </c>
      <c r="M43" s="184">
        <v>0</v>
      </c>
      <c r="N43" s="183">
        <v>0</v>
      </c>
      <c r="O43" s="184">
        <v>2.9999999999999997E-4</v>
      </c>
      <c r="P43" s="183">
        <v>3.91</v>
      </c>
      <c r="Q43" s="184">
        <v>0</v>
      </c>
      <c r="R43" s="183">
        <v>0</v>
      </c>
      <c r="S43" s="184">
        <v>2.4E-2</v>
      </c>
      <c r="T43" s="183">
        <v>309.62</v>
      </c>
      <c r="U43" s="184">
        <v>8.0000000000000004E-4</v>
      </c>
      <c r="V43" s="183">
        <v>9.98</v>
      </c>
      <c r="W43" s="184">
        <v>0.88160000000000005</v>
      </c>
      <c r="X43" s="183">
        <v>11374.78</v>
      </c>
      <c r="Y43" s="240">
        <v>24277.78</v>
      </c>
    </row>
    <row r="44" spans="1:25" ht="28.5" x14ac:dyDescent="0.2">
      <c r="A44" s="356" t="s">
        <v>120</v>
      </c>
      <c r="B44" s="181" t="s">
        <v>121</v>
      </c>
      <c r="C44" s="182" t="s">
        <v>98</v>
      </c>
      <c r="D44" s="183">
        <v>13163.74</v>
      </c>
      <c r="E44" s="184">
        <v>0.79730000000000001</v>
      </c>
      <c r="F44" s="183">
        <v>10495.45</v>
      </c>
      <c r="G44" s="184">
        <v>5.6000000000000001E-2</v>
      </c>
      <c r="H44" s="183">
        <v>736.74</v>
      </c>
      <c r="I44" s="184">
        <v>2E-3</v>
      </c>
      <c r="J44" s="183">
        <v>26.96</v>
      </c>
      <c r="K44" s="184">
        <v>0</v>
      </c>
      <c r="L44" s="183">
        <v>0</v>
      </c>
      <c r="M44" s="184">
        <v>0</v>
      </c>
      <c r="N44" s="183">
        <v>0</v>
      </c>
      <c r="O44" s="184">
        <v>2.9999999999999997E-4</v>
      </c>
      <c r="P44" s="183">
        <v>3.91</v>
      </c>
      <c r="Q44" s="184">
        <v>0</v>
      </c>
      <c r="R44" s="183">
        <v>0</v>
      </c>
      <c r="S44" s="184">
        <v>2.35E-2</v>
      </c>
      <c r="T44" s="183">
        <v>309.62</v>
      </c>
      <c r="U44" s="184">
        <v>8.0000000000000004E-4</v>
      </c>
      <c r="V44" s="183">
        <v>9.98</v>
      </c>
      <c r="W44" s="184">
        <v>0.87990000000000002</v>
      </c>
      <c r="X44" s="183">
        <v>11582.67</v>
      </c>
      <c r="Y44" s="240">
        <v>24746.41</v>
      </c>
    </row>
    <row r="45" spans="1:25" ht="28.5" x14ac:dyDescent="0.2">
      <c r="A45" s="356" t="s">
        <v>122</v>
      </c>
      <c r="B45" s="181" t="s">
        <v>123</v>
      </c>
      <c r="C45" s="182" t="s">
        <v>98</v>
      </c>
      <c r="D45" s="183">
        <v>16396.560000000001</v>
      </c>
      <c r="E45" s="184">
        <v>0.79730000000000001</v>
      </c>
      <c r="F45" s="183">
        <v>13072.98</v>
      </c>
      <c r="G45" s="184">
        <v>4.4900000000000002E-2</v>
      </c>
      <c r="H45" s="183">
        <v>736.74</v>
      </c>
      <c r="I45" s="184">
        <v>1.6000000000000001E-3</v>
      </c>
      <c r="J45" s="183">
        <v>26.96</v>
      </c>
      <c r="K45" s="184">
        <v>0</v>
      </c>
      <c r="L45" s="183">
        <v>0</v>
      </c>
      <c r="M45" s="184">
        <v>0</v>
      </c>
      <c r="N45" s="183">
        <v>0</v>
      </c>
      <c r="O45" s="184">
        <v>2.0000000000000001E-4</v>
      </c>
      <c r="P45" s="183">
        <v>3.91</v>
      </c>
      <c r="Q45" s="184">
        <v>0</v>
      </c>
      <c r="R45" s="183">
        <v>0</v>
      </c>
      <c r="S45" s="184">
        <v>1.89E-2</v>
      </c>
      <c r="T45" s="183">
        <v>309.62</v>
      </c>
      <c r="U45" s="184">
        <v>5.9999999999999995E-4</v>
      </c>
      <c r="V45" s="183">
        <v>9.98</v>
      </c>
      <c r="W45" s="184">
        <v>0.86360000000000003</v>
      </c>
      <c r="X45" s="183">
        <v>14160.2</v>
      </c>
      <c r="Y45" s="240">
        <v>30556.77</v>
      </c>
    </row>
    <row r="46" spans="1:25" ht="28.5" x14ac:dyDescent="0.2">
      <c r="A46" s="356" t="s">
        <v>124</v>
      </c>
      <c r="B46" s="181" t="s">
        <v>276</v>
      </c>
      <c r="C46" s="182" t="s">
        <v>98</v>
      </c>
      <c r="D46" s="183">
        <v>12903</v>
      </c>
      <c r="E46" s="184">
        <v>0.80130000000000001</v>
      </c>
      <c r="F46" s="183">
        <v>10339.17</v>
      </c>
      <c r="G46" s="184">
        <v>5.7099999999999998E-2</v>
      </c>
      <c r="H46" s="183">
        <v>736.74</v>
      </c>
      <c r="I46" s="184">
        <v>2.0999999999999999E-3</v>
      </c>
      <c r="J46" s="183">
        <v>26.96</v>
      </c>
      <c r="K46" s="184">
        <v>0</v>
      </c>
      <c r="L46" s="183">
        <v>0</v>
      </c>
      <c r="M46" s="184">
        <v>0</v>
      </c>
      <c r="N46" s="183">
        <v>0</v>
      </c>
      <c r="O46" s="184">
        <v>2.9999999999999997E-4</v>
      </c>
      <c r="P46" s="183">
        <v>3.61</v>
      </c>
      <c r="Q46" s="184">
        <v>0</v>
      </c>
      <c r="R46" s="183">
        <v>0</v>
      </c>
      <c r="S46" s="184">
        <v>2.4E-2</v>
      </c>
      <c r="T46" s="183">
        <v>309.62</v>
      </c>
      <c r="U46" s="184">
        <v>8.0000000000000004E-4</v>
      </c>
      <c r="V46" s="183">
        <v>9.98</v>
      </c>
      <c r="W46" s="184">
        <v>0.88549999999999995</v>
      </c>
      <c r="X46" s="183">
        <v>11426.09</v>
      </c>
      <c r="Y46" s="240">
        <v>24329.09</v>
      </c>
    </row>
    <row r="47" spans="1:25" ht="28.5" x14ac:dyDescent="0.2">
      <c r="A47" s="356" t="s">
        <v>125</v>
      </c>
      <c r="B47" s="181" t="s">
        <v>126</v>
      </c>
      <c r="C47" s="182" t="s">
        <v>98</v>
      </c>
      <c r="D47" s="183">
        <v>14139.75</v>
      </c>
      <c r="E47" s="184">
        <v>0.80130000000000001</v>
      </c>
      <c r="F47" s="183">
        <v>11330.18</v>
      </c>
      <c r="G47" s="184">
        <v>5.21E-2</v>
      </c>
      <c r="H47" s="183">
        <v>736.74</v>
      </c>
      <c r="I47" s="184">
        <v>1.9E-3</v>
      </c>
      <c r="J47" s="183">
        <v>26.96</v>
      </c>
      <c r="K47" s="184">
        <v>0</v>
      </c>
      <c r="L47" s="183">
        <v>0</v>
      </c>
      <c r="M47" s="184">
        <v>0</v>
      </c>
      <c r="N47" s="183">
        <v>0</v>
      </c>
      <c r="O47" s="184">
        <v>2.9999999999999997E-4</v>
      </c>
      <c r="P47" s="183">
        <v>3.61</v>
      </c>
      <c r="Q47" s="184">
        <v>0</v>
      </c>
      <c r="R47" s="183">
        <v>0</v>
      </c>
      <c r="S47" s="184">
        <v>2.1899999999999999E-2</v>
      </c>
      <c r="T47" s="183">
        <v>309.62</v>
      </c>
      <c r="U47" s="184">
        <v>6.9999999999999999E-4</v>
      </c>
      <c r="V47" s="183">
        <v>9.98</v>
      </c>
      <c r="W47" s="184">
        <v>0.87819999999999998</v>
      </c>
      <c r="X47" s="183">
        <v>12417.1</v>
      </c>
      <c r="Y47" s="240">
        <v>26556.85</v>
      </c>
    </row>
    <row r="48" spans="1:25" ht="28.5" x14ac:dyDescent="0.2">
      <c r="A48" s="356" t="s">
        <v>127</v>
      </c>
      <c r="B48" s="181" t="s">
        <v>128</v>
      </c>
      <c r="C48" s="182" t="s">
        <v>98</v>
      </c>
      <c r="D48" s="183">
        <v>15376.5</v>
      </c>
      <c r="E48" s="184">
        <v>0.80130000000000001</v>
      </c>
      <c r="F48" s="183">
        <v>12321.19</v>
      </c>
      <c r="G48" s="184">
        <v>4.7899999999999998E-2</v>
      </c>
      <c r="H48" s="183">
        <v>736.74</v>
      </c>
      <c r="I48" s="184">
        <v>1.8E-3</v>
      </c>
      <c r="J48" s="183">
        <v>26.96</v>
      </c>
      <c r="K48" s="184">
        <v>0</v>
      </c>
      <c r="L48" s="183">
        <v>0</v>
      </c>
      <c r="M48" s="184">
        <v>0</v>
      </c>
      <c r="N48" s="183">
        <v>0</v>
      </c>
      <c r="O48" s="184">
        <v>2.0000000000000001E-4</v>
      </c>
      <c r="P48" s="183">
        <v>3.61</v>
      </c>
      <c r="Q48" s="184">
        <v>0</v>
      </c>
      <c r="R48" s="183">
        <v>0</v>
      </c>
      <c r="S48" s="184">
        <v>2.01E-2</v>
      </c>
      <c r="T48" s="183">
        <v>309.62</v>
      </c>
      <c r="U48" s="184">
        <v>5.9999999999999995E-4</v>
      </c>
      <c r="V48" s="183">
        <v>9.98</v>
      </c>
      <c r="W48" s="184">
        <v>0.872</v>
      </c>
      <c r="X48" s="183">
        <v>13408.11</v>
      </c>
      <c r="Y48" s="240">
        <v>28784.61</v>
      </c>
    </row>
    <row r="49" spans="1:25" x14ac:dyDescent="0.2">
      <c r="A49" s="356" t="s">
        <v>277</v>
      </c>
      <c r="B49" s="181" t="s">
        <v>278</v>
      </c>
      <c r="C49" s="182" t="s">
        <v>98</v>
      </c>
      <c r="D49" s="183">
        <v>12903</v>
      </c>
      <c r="E49" s="184">
        <v>0.80089999999999995</v>
      </c>
      <c r="F49" s="183">
        <v>10334.01</v>
      </c>
      <c r="G49" s="184">
        <v>5.5E-2</v>
      </c>
      <c r="H49" s="183">
        <v>709.66</v>
      </c>
      <c r="I49" s="184">
        <v>2.0999999999999999E-3</v>
      </c>
      <c r="J49" s="183">
        <v>26.96</v>
      </c>
      <c r="K49" s="184">
        <v>0</v>
      </c>
      <c r="L49" s="183">
        <v>0</v>
      </c>
      <c r="M49" s="184">
        <v>0</v>
      </c>
      <c r="N49" s="183">
        <v>0</v>
      </c>
      <c r="O49" s="184">
        <v>2.9999999999999997E-4</v>
      </c>
      <c r="P49" s="183">
        <v>3.55</v>
      </c>
      <c r="Q49" s="184">
        <v>0</v>
      </c>
      <c r="R49" s="183">
        <v>0</v>
      </c>
      <c r="S49" s="184">
        <v>2.4E-2</v>
      </c>
      <c r="T49" s="183">
        <v>309.62</v>
      </c>
      <c r="U49" s="184">
        <v>8.0000000000000004E-4</v>
      </c>
      <c r="V49" s="183">
        <v>9.98</v>
      </c>
      <c r="W49" s="184">
        <v>0.88300000000000001</v>
      </c>
      <c r="X49" s="183">
        <v>11393.79</v>
      </c>
      <c r="Y49" s="240">
        <v>24296.79</v>
      </c>
    </row>
    <row r="50" spans="1:25" x14ac:dyDescent="0.2">
      <c r="A50" s="356" t="s">
        <v>279</v>
      </c>
      <c r="B50" s="181" t="s">
        <v>280</v>
      </c>
      <c r="C50" s="182" t="s">
        <v>98</v>
      </c>
      <c r="D50" s="183">
        <v>13467.8</v>
      </c>
      <c r="E50" s="184">
        <v>0.80089999999999995</v>
      </c>
      <c r="F50" s="183">
        <v>10786.36</v>
      </c>
      <c r="G50" s="184">
        <v>5.2699999999999997E-2</v>
      </c>
      <c r="H50" s="183">
        <v>709.66</v>
      </c>
      <c r="I50" s="184">
        <v>2E-3</v>
      </c>
      <c r="J50" s="183">
        <v>26.96</v>
      </c>
      <c r="K50" s="184">
        <v>0</v>
      </c>
      <c r="L50" s="183">
        <v>0</v>
      </c>
      <c r="M50" s="184">
        <v>0</v>
      </c>
      <c r="N50" s="183">
        <v>0</v>
      </c>
      <c r="O50" s="184">
        <v>2.9999999999999997E-4</v>
      </c>
      <c r="P50" s="183">
        <v>3.55</v>
      </c>
      <c r="Q50" s="184">
        <v>0</v>
      </c>
      <c r="R50" s="183">
        <v>0</v>
      </c>
      <c r="S50" s="184">
        <v>2.3E-2</v>
      </c>
      <c r="T50" s="183">
        <v>309.62</v>
      </c>
      <c r="U50" s="184">
        <v>6.9999999999999999E-4</v>
      </c>
      <c r="V50" s="183">
        <v>9.98</v>
      </c>
      <c r="W50" s="184">
        <v>0.87960000000000005</v>
      </c>
      <c r="X50" s="183">
        <v>11846.14</v>
      </c>
      <c r="Y50" s="240">
        <v>25313.93</v>
      </c>
    </row>
    <row r="51" spans="1:25" x14ac:dyDescent="0.2">
      <c r="A51" s="356" t="s">
        <v>281</v>
      </c>
      <c r="B51" s="181" t="s">
        <v>282</v>
      </c>
      <c r="C51" s="182" t="s">
        <v>98</v>
      </c>
      <c r="D51" s="183">
        <v>14032.59</v>
      </c>
      <c r="E51" s="184">
        <v>0.80089999999999995</v>
      </c>
      <c r="F51" s="183">
        <v>11238.7</v>
      </c>
      <c r="G51" s="184">
        <v>5.0599999999999999E-2</v>
      </c>
      <c r="H51" s="183">
        <v>709.66</v>
      </c>
      <c r="I51" s="184">
        <v>1.9E-3</v>
      </c>
      <c r="J51" s="183">
        <v>26.96</v>
      </c>
      <c r="K51" s="184">
        <v>0</v>
      </c>
      <c r="L51" s="183">
        <v>0</v>
      </c>
      <c r="M51" s="184">
        <v>0</v>
      </c>
      <c r="N51" s="183">
        <v>0</v>
      </c>
      <c r="O51" s="184">
        <v>2.9999999999999997E-4</v>
      </c>
      <c r="P51" s="183">
        <v>3.55</v>
      </c>
      <c r="Q51" s="184">
        <v>0</v>
      </c>
      <c r="R51" s="183">
        <v>0</v>
      </c>
      <c r="S51" s="184">
        <v>2.2100000000000002E-2</v>
      </c>
      <c r="T51" s="183">
        <v>309.62</v>
      </c>
      <c r="U51" s="184">
        <v>6.9999999999999999E-4</v>
      </c>
      <c r="V51" s="183">
        <v>9.98</v>
      </c>
      <c r="W51" s="184">
        <v>0.87639999999999996</v>
      </c>
      <c r="X51" s="183">
        <v>12298.48</v>
      </c>
      <c r="Y51" s="240">
        <v>26331.08</v>
      </c>
    </row>
    <row r="52" spans="1:25" x14ac:dyDescent="0.2">
      <c r="A52" s="356" t="s">
        <v>283</v>
      </c>
      <c r="B52" s="181" t="s">
        <v>284</v>
      </c>
      <c r="C52" s="182" t="s">
        <v>98</v>
      </c>
      <c r="D52" s="183">
        <v>3219.33</v>
      </c>
      <c r="E52" s="184">
        <v>0.79559999999999997</v>
      </c>
      <c r="F52" s="183">
        <v>2561.3000000000002</v>
      </c>
      <c r="G52" s="184">
        <v>0.2288</v>
      </c>
      <c r="H52" s="183">
        <v>736.74</v>
      </c>
      <c r="I52" s="184">
        <v>8.3999999999999995E-3</v>
      </c>
      <c r="J52" s="183">
        <v>26.96</v>
      </c>
      <c r="K52" s="184">
        <v>0</v>
      </c>
      <c r="L52" s="183">
        <v>0</v>
      </c>
      <c r="M52" s="184">
        <v>1.7299999999999999E-2</v>
      </c>
      <c r="N52" s="183">
        <v>55.74</v>
      </c>
      <c r="O52" s="184">
        <v>8.0000000000000004E-4</v>
      </c>
      <c r="P52" s="183">
        <v>2.66</v>
      </c>
      <c r="Q52" s="184">
        <v>0</v>
      </c>
      <c r="R52" s="183">
        <v>0</v>
      </c>
      <c r="S52" s="184">
        <v>9.6199999999999994E-2</v>
      </c>
      <c r="T52" s="183">
        <v>309.62</v>
      </c>
      <c r="U52" s="184">
        <v>3.0999999999999999E-3</v>
      </c>
      <c r="V52" s="183">
        <v>9.98</v>
      </c>
      <c r="W52" s="184">
        <v>1.1501999999999999</v>
      </c>
      <c r="X52" s="183">
        <v>3703.01</v>
      </c>
      <c r="Y52" s="240">
        <v>6922.35</v>
      </c>
    </row>
    <row r="53" spans="1:25" x14ac:dyDescent="0.2">
      <c r="A53" s="356" t="s">
        <v>285</v>
      </c>
      <c r="B53" s="181" t="s">
        <v>286</v>
      </c>
      <c r="C53" s="182" t="s">
        <v>98</v>
      </c>
      <c r="D53" s="183">
        <v>4292.4399999999996</v>
      </c>
      <c r="E53" s="184">
        <v>0.79559999999999997</v>
      </c>
      <c r="F53" s="183">
        <v>3415.07</v>
      </c>
      <c r="G53" s="184">
        <v>0.1716</v>
      </c>
      <c r="H53" s="183">
        <v>736.74</v>
      </c>
      <c r="I53" s="184">
        <v>6.3E-3</v>
      </c>
      <c r="J53" s="183">
        <v>26.96</v>
      </c>
      <c r="K53" s="184">
        <v>0</v>
      </c>
      <c r="L53" s="183">
        <v>0</v>
      </c>
      <c r="M53" s="184">
        <v>0</v>
      </c>
      <c r="N53" s="183">
        <v>0</v>
      </c>
      <c r="O53" s="184">
        <v>5.9999999999999995E-4</v>
      </c>
      <c r="P53" s="183">
        <v>2.66</v>
      </c>
      <c r="Q53" s="184">
        <v>0</v>
      </c>
      <c r="R53" s="183">
        <v>0</v>
      </c>
      <c r="S53" s="184">
        <v>7.2099999999999997E-2</v>
      </c>
      <c r="T53" s="183">
        <v>309.62</v>
      </c>
      <c r="U53" s="184">
        <v>2.3E-3</v>
      </c>
      <c r="V53" s="183">
        <v>9.98</v>
      </c>
      <c r="W53" s="184">
        <v>1.0486</v>
      </c>
      <c r="X53" s="183">
        <v>4501.04</v>
      </c>
      <c r="Y53" s="240">
        <v>8793.48</v>
      </c>
    </row>
    <row r="54" spans="1:25" x14ac:dyDescent="0.2">
      <c r="A54" s="356" t="s">
        <v>287</v>
      </c>
      <c r="B54" s="181" t="s">
        <v>288</v>
      </c>
      <c r="C54" s="182" t="s">
        <v>98</v>
      </c>
      <c r="D54" s="183">
        <v>8187.79</v>
      </c>
      <c r="E54" s="184">
        <v>0.79559999999999997</v>
      </c>
      <c r="F54" s="183">
        <v>6514.21</v>
      </c>
      <c r="G54" s="184">
        <v>0.09</v>
      </c>
      <c r="H54" s="183">
        <v>736.74</v>
      </c>
      <c r="I54" s="184">
        <v>3.3E-3</v>
      </c>
      <c r="J54" s="183">
        <v>26.96</v>
      </c>
      <c r="K54" s="184">
        <v>0</v>
      </c>
      <c r="L54" s="183">
        <v>0</v>
      </c>
      <c r="M54" s="184">
        <v>0</v>
      </c>
      <c r="N54" s="183">
        <v>0</v>
      </c>
      <c r="O54" s="184">
        <v>2.9999999999999997E-4</v>
      </c>
      <c r="P54" s="183">
        <v>2.66</v>
      </c>
      <c r="Q54" s="184">
        <v>0</v>
      </c>
      <c r="R54" s="183">
        <v>0</v>
      </c>
      <c r="S54" s="184">
        <v>3.78E-2</v>
      </c>
      <c r="T54" s="183">
        <v>309.62</v>
      </c>
      <c r="U54" s="184">
        <v>1.1999999999999999E-3</v>
      </c>
      <c r="V54" s="183">
        <v>9.98</v>
      </c>
      <c r="W54" s="184">
        <v>0.92820000000000003</v>
      </c>
      <c r="X54" s="183">
        <v>7600.18</v>
      </c>
      <c r="Y54" s="240">
        <v>15787.98</v>
      </c>
    </row>
    <row r="55" spans="1:25" x14ac:dyDescent="0.2">
      <c r="A55" s="356" t="s">
        <v>289</v>
      </c>
      <c r="B55" s="181" t="s">
        <v>290</v>
      </c>
      <c r="C55" s="182" t="s">
        <v>98</v>
      </c>
      <c r="D55" s="183">
        <v>2413.91</v>
      </c>
      <c r="E55" s="184">
        <v>0.80369999999999997</v>
      </c>
      <c r="F55" s="183">
        <v>1940.06</v>
      </c>
      <c r="G55" s="184">
        <v>0.30520000000000003</v>
      </c>
      <c r="H55" s="183">
        <v>736.74</v>
      </c>
      <c r="I55" s="184">
        <v>1.2500000000000001E-2</v>
      </c>
      <c r="J55" s="183">
        <v>30.23</v>
      </c>
      <c r="K55" s="184">
        <v>0</v>
      </c>
      <c r="L55" s="183">
        <v>0</v>
      </c>
      <c r="M55" s="184">
        <v>4.3099999999999999E-2</v>
      </c>
      <c r="N55" s="183">
        <v>104.07</v>
      </c>
      <c r="O55" s="184">
        <v>1.6999999999999999E-3</v>
      </c>
      <c r="P55" s="183">
        <v>4.09</v>
      </c>
      <c r="Q55" s="184">
        <v>0</v>
      </c>
      <c r="R55" s="183">
        <v>0</v>
      </c>
      <c r="S55" s="184">
        <v>0.1283</v>
      </c>
      <c r="T55" s="183">
        <v>309.62</v>
      </c>
      <c r="U55" s="184">
        <v>4.1000000000000003E-3</v>
      </c>
      <c r="V55" s="183">
        <v>9.98</v>
      </c>
      <c r="W55" s="184">
        <v>1.2986</v>
      </c>
      <c r="X55" s="183">
        <v>3134.79</v>
      </c>
      <c r="Y55" s="240">
        <v>5548.7</v>
      </c>
    </row>
    <row r="56" spans="1:25" x14ac:dyDescent="0.2">
      <c r="A56" s="356" t="s">
        <v>291</v>
      </c>
      <c r="B56" s="181" t="s">
        <v>292</v>
      </c>
      <c r="C56" s="182" t="s">
        <v>98</v>
      </c>
      <c r="D56" s="183">
        <v>12903</v>
      </c>
      <c r="E56" s="184">
        <v>0.79010000000000002</v>
      </c>
      <c r="F56" s="183">
        <v>10194.66</v>
      </c>
      <c r="G56" s="184">
        <v>5.7099999999999998E-2</v>
      </c>
      <c r="H56" s="183">
        <v>736.74</v>
      </c>
      <c r="I56" s="184">
        <v>2.0999999999999999E-3</v>
      </c>
      <c r="J56" s="183">
        <v>26.96</v>
      </c>
      <c r="K56" s="184">
        <v>0</v>
      </c>
      <c r="L56" s="183">
        <v>0</v>
      </c>
      <c r="M56" s="184">
        <v>0</v>
      </c>
      <c r="N56" s="183">
        <v>0</v>
      </c>
      <c r="O56" s="184">
        <v>2.0000000000000001E-4</v>
      </c>
      <c r="P56" s="183">
        <v>2.62</v>
      </c>
      <c r="Q56" s="184">
        <v>0</v>
      </c>
      <c r="R56" s="183">
        <v>0</v>
      </c>
      <c r="S56" s="184">
        <v>2.4E-2</v>
      </c>
      <c r="T56" s="183">
        <v>309.62</v>
      </c>
      <c r="U56" s="184">
        <v>8.0000000000000004E-4</v>
      </c>
      <c r="V56" s="183">
        <v>9.98</v>
      </c>
      <c r="W56" s="184">
        <v>0.87429999999999997</v>
      </c>
      <c r="X56" s="183">
        <v>11280.59</v>
      </c>
      <c r="Y56" s="240">
        <v>24183.59</v>
      </c>
    </row>
    <row r="57" spans="1:25" x14ac:dyDescent="0.2">
      <c r="A57" s="356" t="s">
        <v>293</v>
      </c>
      <c r="B57" s="181" t="s">
        <v>294</v>
      </c>
      <c r="C57" s="182" t="s">
        <v>98</v>
      </c>
      <c r="D57" s="183">
        <v>5313.76</v>
      </c>
      <c r="E57" s="184">
        <v>0.79759999999999998</v>
      </c>
      <c r="F57" s="183">
        <v>4238.26</v>
      </c>
      <c r="G57" s="184">
        <v>0.1386</v>
      </c>
      <c r="H57" s="183">
        <v>736.74</v>
      </c>
      <c r="I57" s="184">
        <v>5.1000000000000004E-3</v>
      </c>
      <c r="J57" s="183">
        <v>26.96</v>
      </c>
      <c r="K57" s="184">
        <v>0</v>
      </c>
      <c r="L57" s="183">
        <v>0</v>
      </c>
      <c r="M57" s="184">
        <v>0</v>
      </c>
      <c r="N57" s="183">
        <v>0</v>
      </c>
      <c r="O57" s="184">
        <v>8.0000000000000004E-4</v>
      </c>
      <c r="P57" s="183">
        <v>4.16</v>
      </c>
      <c r="Q57" s="184">
        <v>0</v>
      </c>
      <c r="R57" s="183">
        <v>0</v>
      </c>
      <c r="S57" s="184">
        <v>5.8299999999999998E-2</v>
      </c>
      <c r="T57" s="183">
        <v>309.62</v>
      </c>
      <c r="U57" s="184">
        <v>1.9E-3</v>
      </c>
      <c r="V57" s="183">
        <v>9.98</v>
      </c>
      <c r="W57" s="184">
        <v>1.0023</v>
      </c>
      <c r="X57" s="183">
        <v>5325.72</v>
      </c>
      <c r="Y57" s="240">
        <v>10639.48</v>
      </c>
    </row>
    <row r="58" spans="1:25" x14ac:dyDescent="0.2">
      <c r="A58" s="356" t="s">
        <v>295</v>
      </c>
      <c r="B58" s="181" t="s">
        <v>296</v>
      </c>
      <c r="C58" s="182" t="s">
        <v>98</v>
      </c>
      <c r="D58" s="183">
        <v>7085.02</v>
      </c>
      <c r="E58" s="184">
        <v>0.79759999999999998</v>
      </c>
      <c r="F58" s="183">
        <v>5651.01</v>
      </c>
      <c r="G58" s="184">
        <v>0.104</v>
      </c>
      <c r="H58" s="183">
        <v>736.74</v>
      </c>
      <c r="I58" s="184">
        <v>3.8E-3</v>
      </c>
      <c r="J58" s="183">
        <v>26.96</v>
      </c>
      <c r="K58" s="184">
        <v>0</v>
      </c>
      <c r="L58" s="183">
        <v>0</v>
      </c>
      <c r="M58" s="184">
        <v>0</v>
      </c>
      <c r="N58" s="183">
        <v>0</v>
      </c>
      <c r="O58" s="184">
        <v>5.9999999999999995E-4</v>
      </c>
      <c r="P58" s="183">
        <v>4.16</v>
      </c>
      <c r="Q58" s="184">
        <v>0</v>
      </c>
      <c r="R58" s="183">
        <v>0</v>
      </c>
      <c r="S58" s="184">
        <v>4.3700000000000003E-2</v>
      </c>
      <c r="T58" s="183">
        <v>309.62</v>
      </c>
      <c r="U58" s="184">
        <v>1.4E-3</v>
      </c>
      <c r="V58" s="183">
        <v>9.98</v>
      </c>
      <c r="W58" s="184">
        <v>0.95109999999999995</v>
      </c>
      <c r="X58" s="183">
        <v>6738.47</v>
      </c>
      <c r="Y58" s="240">
        <v>13823.49</v>
      </c>
    </row>
    <row r="59" spans="1:25" ht="28.5" x14ac:dyDescent="0.2">
      <c r="A59" s="356" t="s">
        <v>297</v>
      </c>
      <c r="B59" s="181" t="s">
        <v>298</v>
      </c>
      <c r="C59" s="182" t="s">
        <v>98</v>
      </c>
      <c r="D59" s="183">
        <v>11703</v>
      </c>
      <c r="E59" s="184">
        <v>0.79759999999999998</v>
      </c>
      <c r="F59" s="183">
        <v>9334.31</v>
      </c>
      <c r="G59" s="184">
        <v>6.3E-2</v>
      </c>
      <c r="H59" s="183">
        <v>736.74</v>
      </c>
      <c r="I59" s="184">
        <v>2.3E-3</v>
      </c>
      <c r="J59" s="183">
        <v>26.96</v>
      </c>
      <c r="K59" s="184">
        <v>0</v>
      </c>
      <c r="L59" s="183">
        <v>0</v>
      </c>
      <c r="M59" s="184">
        <v>0</v>
      </c>
      <c r="N59" s="183">
        <v>0</v>
      </c>
      <c r="O59" s="184">
        <v>4.0000000000000002E-4</v>
      </c>
      <c r="P59" s="183">
        <v>4.16</v>
      </c>
      <c r="Q59" s="184">
        <v>0</v>
      </c>
      <c r="R59" s="183">
        <v>0</v>
      </c>
      <c r="S59" s="184">
        <v>2.6499999999999999E-2</v>
      </c>
      <c r="T59" s="183">
        <v>309.62</v>
      </c>
      <c r="U59" s="184">
        <v>8.9999999999999998E-4</v>
      </c>
      <c r="V59" s="183">
        <v>9.98</v>
      </c>
      <c r="W59" s="184">
        <v>0.89049999999999996</v>
      </c>
      <c r="X59" s="183">
        <v>10421.780000000001</v>
      </c>
      <c r="Y59" s="240">
        <v>22124.77</v>
      </c>
    </row>
    <row r="60" spans="1:25" ht="28.5" x14ac:dyDescent="0.2">
      <c r="A60" s="356" t="s">
        <v>299</v>
      </c>
      <c r="B60" s="181" t="s">
        <v>300</v>
      </c>
      <c r="C60" s="182" t="s">
        <v>98</v>
      </c>
      <c r="D60" s="183">
        <v>2427.21</v>
      </c>
      <c r="E60" s="184">
        <v>0.80559999999999998</v>
      </c>
      <c r="F60" s="183">
        <v>1955.36</v>
      </c>
      <c r="G60" s="184">
        <v>0.30349999999999999</v>
      </c>
      <c r="H60" s="183">
        <v>736.74</v>
      </c>
      <c r="I60" s="184">
        <v>1.35E-2</v>
      </c>
      <c r="J60" s="183">
        <v>32.83</v>
      </c>
      <c r="K60" s="184">
        <v>0</v>
      </c>
      <c r="L60" s="183">
        <v>0</v>
      </c>
      <c r="M60" s="184">
        <v>4.2500000000000003E-2</v>
      </c>
      <c r="N60" s="183">
        <v>103.27</v>
      </c>
      <c r="O60" s="184">
        <v>1.8E-3</v>
      </c>
      <c r="P60" s="183">
        <v>4.2699999999999996</v>
      </c>
      <c r="Q60" s="184">
        <v>0</v>
      </c>
      <c r="R60" s="183">
        <v>0</v>
      </c>
      <c r="S60" s="184">
        <v>0.12759999999999999</v>
      </c>
      <c r="T60" s="183">
        <v>309.62</v>
      </c>
      <c r="U60" s="184">
        <v>4.1000000000000003E-3</v>
      </c>
      <c r="V60" s="183">
        <v>9.98</v>
      </c>
      <c r="W60" s="184">
        <v>1.2986</v>
      </c>
      <c r="X60" s="183">
        <v>3152.07</v>
      </c>
      <c r="Y60" s="240">
        <v>5579.28</v>
      </c>
    </row>
    <row r="61" spans="1:25" ht="28.5" x14ac:dyDescent="0.2">
      <c r="A61" s="356" t="s">
        <v>129</v>
      </c>
      <c r="B61" s="181" t="s">
        <v>130</v>
      </c>
      <c r="C61" s="182" t="s">
        <v>98</v>
      </c>
      <c r="D61" s="183">
        <v>2131.79</v>
      </c>
      <c r="E61" s="184">
        <v>0.80120000000000002</v>
      </c>
      <c r="F61" s="183">
        <v>1707.99</v>
      </c>
      <c r="G61" s="184">
        <v>0.34560000000000002</v>
      </c>
      <c r="H61" s="183">
        <v>736.74</v>
      </c>
      <c r="I61" s="184">
        <v>1.54E-2</v>
      </c>
      <c r="J61" s="183">
        <v>32.83</v>
      </c>
      <c r="K61" s="184">
        <v>0</v>
      </c>
      <c r="L61" s="183">
        <v>0</v>
      </c>
      <c r="M61" s="184">
        <v>5.6800000000000003E-2</v>
      </c>
      <c r="N61" s="183">
        <v>120.99</v>
      </c>
      <c r="O61" s="184">
        <v>1.8E-3</v>
      </c>
      <c r="P61" s="183">
        <v>3.85</v>
      </c>
      <c r="Q61" s="184">
        <v>0</v>
      </c>
      <c r="R61" s="183">
        <v>0</v>
      </c>
      <c r="S61" s="184">
        <v>0.1452</v>
      </c>
      <c r="T61" s="183">
        <v>309.62</v>
      </c>
      <c r="U61" s="184">
        <v>4.7000000000000002E-3</v>
      </c>
      <c r="V61" s="183">
        <v>9.98</v>
      </c>
      <c r="W61" s="184">
        <v>1.3707</v>
      </c>
      <c r="X61" s="183">
        <v>2922</v>
      </c>
      <c r="Y61" s="240">
        <v>5053.79</v>
      </c>
    </row>
    <row r="62" spans="1:25" x14ac:dyDescent="0.2">
      <c r="A62" s="356" t="s">
        <v>301</v>
      </c>
      <c r="B62" s="181" t="s">
        <v>302</v>
      </c>
      <c r="C62" s="182" t="s">
        <v>98</v>
      </c>
      <c r="D62" s="183">
        <v>4704.63</v>
      </c>
      <c r="E62" s="184">
        <v>0.80130000000000001</v>
      </c>
      <c r="F62" s="183">
        <v>3769.82</v>
      </c>
      <c r="G62" s="184">
        <v>0.15659999999999999</v>
      </c>
      <c r="H62" s="183">
        <v>736.74</v>
      </c>
      <c r="I62" s="184">
        <v>5.7000000000000002E-3</v>
      </c>
      <c r="J62" s="183">
        <v>26.96</v>
      </c>
      <c r="K62" s="184">
        <v>0</v>
      </c>
      <c r="L62" s="183">
        <v>0</v>
      </c>
      <c r="M62" s="184">
        <v>0</v>
      </c>
      <c r="N62" s="183">
        <v>0</v>
      </c>
      <c r="O62" s="184">
        <v>6.9999999999999999E-4</v>
      </c>
      <c r="P62" s="183">
        <v>3.5</v>
      </c>
      <c r="Q62" s="184">
        <v>0</v>
      </c>
      <c r="R62" s="183">
        <v>0</v>
      </c>
      <c r="S62" s="184">
        <v>6.5799999999999997E-2</v>
      </c>
      <c r="T62" s="183">
        <v>309.62</v>
      </c>
      <c r="U62" s="184">
        <v>2.0999999999999999E-3</v>
      </c>
      <c r="V62" s="183">
        <v>9.98</v>
      </c>
      <c r="W62" s="184">
        <v>1.0323</v>
      </c>
      <c r="X62" s="183">
        <v>4856.63</v>
      </c>
      <c r="Y62" s="240">
        <v>9561.26</v>
      </c>
    </row>
    <row r="63" spans="1:25" x14ac:dyDescent="0.2">
      <c r="A63" s="356" t="s">
        <v>303</v>
      </c>
      <c r="B63" s="181" t="s">
        <v>304</v>
      </c>
      <c r="C63" s="182" t="s">
        <v>98</v>
      </c>
      <c r="D63" s="183">
        <v>6272.84</v>
      </c>
      <c r="E63" s="184">
        <v>0.80130000000000001</v>
      </c>
      <c r="F63" s="183">
        <v>5026.42</v>
      </c>
      <c r="G63" s="184">
        <v>0.1174</v>
      </c>
      <c r="H63" s="183">
        <v>736.74</v>
      </c>
      <c r="I63" s="184">
        <v>4.3E-3</v>
      </c>
      <c r="J63" s="183">
        <v>26.96</v>
      </c>
      <c r="K63" s="184">
        <v>0</v>
      </c>
      <c r="L63" s="183">
        <v>0</v>
      </c>
      <c r="M63" s="184">
        <v>0</v>
      </c>
      <c r="N63" s="183">
        <v>0</v>
      </c>
      <c r="O63" s="184">
        <v>5.9999999999999995E-4</v>
      </c>
      <c r="P63" s="183">
        <v>3.5</v>
      </c>
      <c r="Q63" s="184">
        <v>0</v>
      </c>
      <c r="R63" s="183">
        <v>0</v>
      </c>
      <c r="S63" s="184">
        <v>4.9399999999999999E-2</v>
      </c>
      <c r="T63" s="183">
        <v>309.62</v>
      </c>
      <c r="U63" s="184">
        <v>1.6000000000000001E-3</v>
      </c>
      <c r="V63" s="183">
        <v>9.98</v>
      </c>
      <c r="W63" s="184">
        <v>0.97460000000000002</v>
      </c>
      <c r="X63" s="183">
        <v>6113.24</v>
      </c>
      <c r="Y63" s="240">
        <v>12386.07</v>
      </c>
    </row>
    <row r="64" spans="1:25" x14ac:dyDescent="0.2">
      <c r="A64" s="356" t="s">
        <v>305</v>
      </c>
      <c r="B64" s="181" t="s">
        <v>306</v>
      </c>
      <c r="C64" s="182" t="s">
        <v>98</v>
      </c>
      <c r="D64" s="183">
        <v>12021.16</v>
      </c>
      <c r="E64" s="184">
        <v>0.80130000000000001</v>
      </c>
      <c r="F64" s="183">
        <v>9632.56</v>
      </c>
      <c r="G64" s="184">
        <v>6.13E-2</v>
      </c>
      <c r="H64" s="183">
        <v>736.74</v>
      </c>
      <c r="I64" s="184">
        <v>2.2000000000000001E-3</v>
      </c>
      <c r="J64" s="183">
        <v>26.96</v>
      </c>
      <c r="K64" s="184">
        <v>0</v>
      </c>
      <c r="L64" s="183">
        <v>0</v>
      </c>
      <c r="M64" s="184">
        <v>0</v>
      </c>
      <c r="N64" s="183">
        <v>0</v>
      </c>
      <c r="O64" s="184">
        <v>2.9999999999999997E-4</v>
      </c>
      <c r="P64" s="183">
        <v>3.5</v>
      </c>
      <c r="Q64" s="184">
        <v>0</v>
      </c>
      <c r="R64" s="183">
        <v>0</v>
      </c>
      <c r="S64" s="184">
        <v>2.58E-2</v>
      </c>
      <c r="T64" s="183">
        <v>309.62</v>
      </c>
      <c r="U64" s="184">
        <v>8.0000000000000004E-4</v>
      </c>
      <c r="V64" s="183">
        <v>9.98</v>
      </c>
      <c r="W64" s="184">
        <v>0.89170000000000005</v>
      </c>
      <c r="X64" s="183">
        <v>10719.37</v>
      </c>
      <c r="Y64" s="240">
        <v>22740.53</v>
      </c>
    </row>
    <row r="65" spans="1:25" x14ac:dyDescent="0.2">
      <c r="A65" s="356" t="s">
        <v>307</v>
      </c>
      <c r="B65" s="181" t="s">
        <v>308</v>
      </c>
      <c r="C65" s="182" t="s">
        <v>98</v>
      </c>
      <c r="D65" s="183">
        <v>2582.15</v>
      </c>
      <c r="E65" s="184">
        <v>1.0650999999999999</v>
      </c>
      <c r="F65" s="183">
        <v>2750.25</v>
      </c>
      <c r="G65" s="184">
        <v>0.2853</v>
      </c>
      <c r="H65" s="183">
        <v>736.74</v>
      </c>
      <c r="I65" s="184">
        <v>1.04E-2</v>
      </c>
      <c r="J65" s="183">
        <v>26.96</v>
      </c>
      <c r="K65" s="184">
        <v>0</v>
      </c>
      <c r="L65" s="183">
        <v>0</v>
      </c>
      <c r="M65" s="184">
        <v>3.6400000000000002E-2</v>
      </c>
      <c r="N65" s="183">
        <v>93.97</v>
      </c>
      <c r="O65" s="184">
        <v>1.01E-2</v>
      </c>
      <c r="P65" s="183">
        <v>26</v>
      </c>
      <c r="Q65" s="184">
        <v>0</v>
      </c>
      <c r="R65" s="183">
        <v>0</v>
      </c>
      <c r="S65" s="184">
        <v>0.11990000000000001</v>
      </c>
      <c r="T65" s="183">
        <v>309.62</v>
      </c>
      <c r="U65" s="184">
        <v>3.8999999999999998E-3</v>
      </c>
      <c r="V65" s="183">
        <v>9.98</v>
      </c>
      <c r="W65" s="184">
        <v>1.5310999999999999</v>
      </c>
      <c r="X65" s="183">
        <v>3953.53</v>
      </c>
      <c r="Y65" s="240">
        <v>6535.68</v>
      </c>
    </row>
    <row r="66" spans="1:25" x14ac:dyDescent="0.2">
      <c r="A66" s="356" t="s">
        <v>309</v>
      </c>
      <c r="B66" s="181" t="s">
        <v>310</v>
      </c>
      <c r="C66" s="182" t="s">
        <v>98</v>
      </c>
      <c r="D66" s="183">
        <v>3442.87</v>
      </c>
      <c r="E66" s="184">
        <v>1.0650999999999999</v>
      </c>
      <c r="F66" s="183">
        <v>3667</v>
      </c>
      <c r="G66" s="184">
        <v>0.214</v>
      </c>
      <c r="H66" s="183">
        <v>736.74</v>
      </c>
      <c r="I66" s="184">
        <v>7.7999999999999996E-3</v>
      </c>
      <c r="J66" s="183">
        <v>26.96</v>
      </c>
      <c r="K66" s="184">
        <v>0</v>
      </c>
      <c r="L66" s="183">
        <v>0</v>
      </c>
      <c r="M66" s="184">
        <v>1.23E-2</v>
      </c>
      <c r="N66" s="183">
        <v>42.33</v>
      </c>
      <c r="O66" s="184">
        <v>7.6E-3</v>
      </c>
      <c r="P66" s="183">
        <v>26</v>
      </c>
      <c r="Q66" s="184">
        <v>0</v>
      </c>
      <c r="R66" s="183">
        <v>0</v>
      </c>
      <c r="S66" s="184">
        <v>8.9899999999999994E-2</v>
      </c>
      <c r="T66" s="183">
        <v>309.62</v>
      </c>
      <c r="U66" s="184">
        <v>2.8999999999999998E-3</v>
      </c>
      <c r="V66" s="183">
        <v>9.98</v>
      </c>
      <c r="W66" s="184">
        <v>1.3996</v>
      </c>
      <c r="X66" s="183">
        <v>4818.6400000000003</v>
      </c>
      <c r="Y66" s="240">
        <v>8261.51</v>
      </c>
    </row>
    <row r="67" spans="1:25" x14ac:dyDescent="0.2">
      <c r="A67" s="356" t="s">
        <v>311</v>
      </c>
      <c r="B67" s="181" t="s">
        <v>312</v>
      </c>
      <c r="C67" s="182" t="s">
        <v>98</v>
      </c>
      <c r="D67" s="183">
        <v>4644.6499999999996</v>
      </c>
      <c r="E67" s="184">
        <v>1.0650999999999999</v>
      </c>
      <c r="F67" s="183">
        <v>4947.01</v>
      </c>
      <c r="G67" s="184">
        <v>0.15859999999999999</v>
      </c>
      <c r="H67" s="183">
        <v>736.74</v>
      </c>
      <c r="I67" s="184">
        <v>5.7999999999999996E-3</v>
      </c>
      <c r="J67" s="183">
        <v>26.96</v>
      </c>
      <c r="K67" s="184">
        <v>0</v>
      </c>
      <c r="L67" s="183">
        <v>0</v>
      </c>
      <c r="M67" s="184">
        <v>0</v>
      </c>
      <c r="N67" s="183">
        <v>0</v>
      </c>
      <c r="O67" s="184">
        <v>5.5999999999999999E-3</v>
      </c>
      <c r="P67" s="183">
        <v>26</v>
      </c>
      <c r="Q67" s="184">
        <v>0</v>
      </c>
      <c r="R67" s="183">
        <v>0</v>
      </c>
      <c r="S67" s="184">
        <v>6.6699999999999995E-2</v>
      </c>
      <c r="T67" s="183">
        <v>309.62</v>
      </c>
      <c r="U67" s="184">
        <v>2.0999999999999999E-3</v>
      </c>
      <c r="V67" s="183">
        <v>9.98</v>
      </c>
      <c r="W67" s="184">
        <v>1.3039000000000001</v>
      </c>
      <c r="X67" s="183">
        <v>6056.32</v>
      </c>
      <c r="Y67" s="240">
        <v>10700.97</v>
      </c>
    </row>
    <row r="68" spans="1:25" x14ac:dyDescent="0.2">
      <c r="A68" s="356" t="s">
        <v>131</v>
      </c>
      <c r="B68" s="181" t="s">
        <v>132</v>
      </c>
      <c r="C68" s="182" t="s">
        <v>98</v>
      </c>
      <c r="D68" s="183">
        <v>2837.59</v>
      </c>
      <c r="E68" s="184">
        <v>0.80249999999999999</v>
      </c>
      <c r="F68" s="183">
        <v>2277.17</v>
      </c>
      <c r="G68" s="184">
        <v>0.2596</v>
      </c>
      <c r="H68" s="183">
        <v>736.74</v>
      </c>
      <c r="I68" s="184">
        <v>0</v>
      </c>
      <c r="J68" s="183">
        <v>0</v>
      </c>
      <c r="K68" s="184">
        <v>0</v>
      </c>
      <c r="L68" s="183">
        <v>0</v>
      </c>
      <c r="M68" s="184">
        <v>2.7699999999999999E-2</v>
      </c>
      <c r="N68" s="183">
        <v>78.64</v>
      </c>
      <c r="O68" s="184">
        <v>1.6000000000000001E-3</v>
      </c>
      <c r="P68" s="183">
        <v>4.6399999999999997</v>
      </c>
      <c r="Q68" s="184">
        <v>0</v>
      </c>
      <c r="R68" s="183">
        <v>0</v>
      </c>
      <c r="S68" s="184">
        <v>0.1091</v>
      </c>
      <c r="T68" s="183">
        <v>309.62</v>
      </c>
      <c r="U68" s="184">
        <v>3.5000000000000001E-3</v>
      </c>
      <c r="V68" s="183">
        <v>9.98</v>
      </c>
      <c r="W68" s="184">
        <v>1.2040999999999999</v>
      </c>
      <c r="X68" s="183">
        <v>3416.8</v>
      </c>
      <c r="Y68" s="240">
        <v>6254.39</v>
      </c>
    </row>
    <row r="69" spans="1:25" x14ac:dyDescent="0.2">
      <c r="A69" s="356" t="s">
        <v>313</v>
      </c>
      <c r="B69" s="181" t="s">
        <v>314</v>
      </c>
      <c r="C69" s="182" t="s">
        <v>98</v>
      </c>
      <c r="D69" s="183">
        <v>2100.36</v>
      </c>
      <c r="E69" s="184">
        <v>0.80020000000000002</v>
      </c>
      <c r="F69" s="183">
        <v>1680.71</v>
      </c>
      <c r="G69" s="184">
        <v>0.3508</v>
      </c>
      <c r="H69" s="183">
        <v>736.74</v>
      </c>
      <c r="I69" s="184">
        <v>1.44E-2</v>
      </c>
      <c r="J69" s="183">
        <v>30.23</v>
      </c>
      <c r="K69" s="184">
        <v>0</v>
      </c>
      <c r="L69" s="183">
        <v>0</v>
      </c>
      <c r="M69" s="184">
        <v>5.8500000000000003E-2</v>
      </c>
      <c r="N69" s="183">
        <v>122.88</v>
      </c>
      <c r="O69" s="184">
        <v>2.3E-3</v>
      </c>
      <c r="P69" s="183">
        <v>4.8099999999999996</v>
      </c>
      <c r="Q69" s="184">
        <v>0</v>
      </c>
      <c r="R69" s="183">
        <v>0</v>
      </c>
      <c r="S69" s="184">
        <v>0.1474</v>
      </c>
      <c r="T69" s="183">
        <v>309.62</v>
      </c>
      <c r="U69" s="184">
        <v>4.7999999999999996E-3</v>
      </c>
      <c r="V69" s="183">
        <v>9.98</v>
      </c>
      <c r="W69" s="184">
        <v>1.3783000000000001</v>
      </c>
      <c r="X69" s="183">
        <v>2894.97</v>
      </c>
      <c r="Y69" s="240">
        <v>4995.33</v>
      </c>
    </row>
    <row r="70" spans="1:25" x14ac:dyDescent="0.2">
      <c r="A70" s="356" t="s">
        <v>133</v>
      </c>
      <c r="B70" s="181" t="s">
        <v>134</v>
      </c>
      <c r="C70" s="182" t="s">
        <v>98</v>
      </c>
      <c r="D70" s="183">
        <v>2975.65</v>
      </c>
      <c r="E70" s="184">
        <v>0.80649999999999999</v>
      </c>
      <c r="F70" s="183">
        <v>2399.86</v>
      </c>
      <c r="G70" s="184">
        <v>0.24759999999999999</v>
      </c>
      <c r="H70" s="183">
        <v>736.74</v>
      </c>
      <c r="I70" s="184">
        <v>1.0200000000000001E-2</v>
      </c>
      <c r="J70" s="183">
        <v>30.23</v>
      </c>
      <c r="K70" s="184">
        <v>0</v>
      </c>
      <c r="L70" s="183">
        <v>0</v>
      </c>
      <c r="M70" s="184">
        <v>2.3599999999999999E-2</v>
      </c>
      <c r="N70" s="183">
        <v>70.36</v>
      </c>
      <c r="O70" s="184">
        <v>1.6999999999999999E-3</v>
      </c>
      <c r="P70" s="183">
        <v>5.0199999999999996</v>
      </c>
      <c r="Q70" s="184">
        <v>0</v>
      </c>
      <c r="R70" s="183">
        <v>0</v>
      </c>
      <c r="S70" s="184">
        <v>0.1041</v>
      </c>
      <c r="T70" s="183">
        <v>309.62</v>
      </c>
      <c r="U70" s="184">
        <v>3.3999999999999998E-3</v>
      </c>
      <c r="V70" s="183">
        <v>9.98</v>
      </c>
      <c r="W70" s="184">
        <v>1.1970000000000001</v>
      </c>
      <c r="X70" s="183">
        <v>3561.82</v>
      </c>
      <c r="Y70" s="240">
        <v>6537.47</v>
      </c>
    </row>
    <row r="71" spans="1:25" x14ac:dyDescent="0.2">
      <c r="A71" s="356" t="s">
        <v>315</v>
      </c>
      <c r="B71" s="181" t="s">
        <v>316</v>
      </c>
      <c r="C71" s="182" t="s">
        <v>98</v>
      </c>
      <c r="D71" s="183">
        <v>3242.89</v>
      </c>
      <c r="E71" s="184">
        <v>0.80210000000000004</v>
      </c>
      <c r="F71" s="183">
        <v>2601.12</v>
      </c>
      <c r="G71" s="184">
        <v>0.22720000000000001</v>
      </c>
      <c r="H71" s="183">
        <v>736.74</v>
      </c>
      <c r="I71" s="184">
        <v>9.2999999999999992E-3</v>
      </c>
      <c r="J71" s="183">
        <v>30.23</v>
      </c>
      <c r="K71" s="184">
        <v>0</v>
      </c>
      <c r="L71" s="183">
        <v>0</v>
      </c>
      <c r="M71" s="184">
        <v>1.6799999999999999E-2</v>
      </c>
      <c r="N71" s="183">
        <v>54.33</v>
      </c>
      <c r="O71" s="184">
        <v>1.1999999999999999E-3</v>
      </c>
      <c r="P71" s="183">
        <v>3.82</v>
      </c>
      <c r="Q71" s="184">
        <v>0</v>
      </c>
      <c r="R71" s="183">
        <v>0</v>
      </c>
      <c r="S71" s="184">
        <v>9.5500000000000002E-2</v>
      </c>
      <c r="T71" s="183">
        <v>309.62</v>
      </c>
      <c r="U71" s="184">
        <v>3.0999999999999999E-3</v>
      </c>
      <c r="V71" s="183">
        <v>9.98</v>
      </c>
      <c r="W71" s="184">
        <v>1.1551</v>
      </c>
      <c r="X71" s="183">
        <v>3745.84</v>
      </c>
      <c r="Y71" s="240">
        <v>6988.73</v>
      </c>
    </row>
    <row r="72" spans="1:25" ht="42.75" x14ac:dyDescent="0.2">
      <c r="A72" s="356" t="s">
        <v>317</v>
      </c>
      <c r="B72" s="181" t="s">
        <v>318</v>
      </c>
      <c r="C72" s="182" t="s">
        <v>98</v>
      </c>
      <c r="D72" s="183">
        <v>4601.83</v>
      </c>
      <c r="E72" s="184">
        <v>0.80930000000000002</v>
      </c>
      <c r="F72" s="183">
        <v>3724.26</v>
      </c>
      <c r="G72" s="184">
        <v>0.16009999999999999</v>
      </c>
      <c r="H72" s="183">
        <v>736.74</v>
      </c>
      <c r="I72" s="184">
        <v>6.6E-3</v>
      </c>
      <c r="J72" s="183">
        <v>30.23</v>
      </c>
      <c r="K72" s="184">
        <v>0</v>
      </c>
      <c r="L72" s="183">
        <v>0</v>
      </c>
      <c r="M72" s="184">
        <v>0</v>
      </c>
      <c r="N72" s="183">
        <v>0</v>
      </c>
      <c r="O72" s="184">
        <v>1E-3</v>
      </c>
      <c r="P72" s="183">
        <v>4.67</v>
      </c>
      <c r="Q72" s="184">
        <v>0</v>
      </c>
      <c r="R72" s="183">
        <v>0</v>
      </c>
      <c r="S72" s="184">
        <v>6.7299999999999999E-2</v>
      </c>
      <c r="T72" s="183">
        <v>309.62</v>
      </c>
      <c r="U72" s="184">
        <v>2.2000000000000001E-3</v>
      </c>
      <c r="V72" s="183">
        <v>9.98</v>
      </c>
      <c r="W72" s="184">
        <v>1.0464</v>
      </c>
      <c r="X72" s="183">
        <v>4815.5</v>
      </c>
      <c r="Y72" s="240">
        <v>9417.33</v>
      </c>
    </row>
    <row r="73" spans="1:25" ht="28.5" x14ac:dyDescent="0.2">
      <c r="A73" s="356" t="s">
        <v>135</v>
      </c>
      <c r="B73" s="181" t="s">
        <v>136</v>
      </c>
      <c r="C73" s="182" t="s">
        <v>98</v>
      </c>
      <c r="D73" s="183">
        <v>2920.29</v>
      </c>
      <c r="E73" s="184">
        <v>0.79400000000000004</v>
      </c>
      <c r="F73" s="183">
        <v>2318.71</v>
      </c>
      <c r="G73" s="184">
        <v>0.25230000000000002</v>
      </c>
      <c r="H73" s="183">
        <v>736.74</v>
      </c>
      <c r="I73" s="184">
        <v>1.04E-2</v>
      </c>
      <c r="J73" s="183">
        <v>30.23</v>
      </c>
      <c r="K73" s="184">
        <v>0</v>
      </c>
      <c r="L73" s="183">
        <v>0</v>
      </c>
      <c r="M73" s="184">
        <v>2.52E-2</v>
      </c>
      <c r="N73" s="183">
        <v>73.680000000000007</v>
      </c>
      <c r="O73" s="184">
        <v>1.1000000000000001E-3</v>
      </c>
      <c r="P73" s="183">
        <v>3.29</v>
      </c>
      <c r="Q73" s="184">
        <v>0</v>
      </c>
      <c r="R73" s="183">
        <v>0</v>
      </c>
      <c r="S73" s="184">
        <v>0.106</v>
      </c>
      <c r="T73" s="183">
        <v>309.62</v>
      </c>
      <c r="U73" s="184">
        <v>3.3999999999999998E-3</v>
      </c>
      <c r="V73" s="183">
        <v>9.98</v>
      </c>
      <c r="W73" s="184">
        <v>1.1923999999999999</v>
      </c>
      <c r="X73" s="183">
        <v>3482.26</v>
      </c>
      <c r="Y73" s="240">
        <v>6402.55</v>
      </c>
    </row>
    <row r="74" spans="1:25" ht="42.75" x14ac:dyDescent="0.2">
      <c r="A74" s="356" t="s">
        <v>319</v>
      </c>
      <c r="B74" s="181" t="s">
        <v>320</v>
      </c>
      <c r="C74" s="182" t="s">
        <v>98</v>
      </c>
      <c r="D74" s="183">
        <v>4417.8100000000004</v>
      </c>
      <c r="E74" s="184">
        <v>0.80120000000000002</v>
      </c>
      <c r="F74" s="183">
        <v>3539.55</v>
      </c>
      <c r="G74" s="184">
        <v>0.1668</v>
      </c>
      <c r="H74" s="183">
        <v>736.74</v>
      </c>
      <c r="I74" s="184">
        <v>0</v>
      </c>
      <c r="J74" s="183">
        <v>0</v>
      </c>
      <c r="K74" s="184">
        <v>0</v>
      </c>
      <c r="L74" s="183">
        <v>0</v>
      </c>
      <c r="M74" s="184">
        <v>0</v>
      </c>
      <c r="N74" s="183">
        <v>0</v>
      </c>
      <c r="O74" s="184">
        <v>1.1000000000000001E-3</v>
      </c>
      <c r="P74" s="183">
        <v>4.83</v>
      </c>
      <c r="Q74" s="184">
        <v>0</v>
      </c>
      <c r="R74" s="183">
        <v>0</v>
      </c>
      <c r="S74" s="184">
        <v>7.0099999999999996E-2</v>
      </c>
      <c r="T74" s="183">
        <v>309.62</v>
      </c>
      <c r="U74" s="184">
        <v>2.3E-3</v>
      </c>
      <c r="V74" s="183">
        <v>9.98</v>
      </c>
      <c r="W74" s="184">
        <v>1.0414000000000001</v>
      </c>
      <c r="X74" s="183">
        <v>4600.72</v>
      </c>
      <c r="Y74" s="240">
        <v>9018.5300000000007</v>
      </c>
    </row>
    <row r="75" spans="1:25" x14ac:dyDescent="0.2">
      <c r="A75" s="356" t="s">
        <v>321</v>
      </c>
      <c r="B75" s="181" t="s">
        <v>322</v>
      </c>
      <c r="C75" s="182" t="s">
        <v>98</v>
      </c>
      <c r="D75" s="183">
        <v>2516.19</v>
      </c>
      <c r="E75" s="184">
        <v>0.80589999999999995</v>
      </c>
      <c r="F75" s="183">
        <v>2027.8</v>
      </c>
      <c r="G75" s="184">
        <v>0.2928</v>
      </c>
      <c r="H75" s="183">
        <v>736.74</v>
      </c>
      <c r="I75" s="184">
        <v>1.2E-2</v>
      </c>
      <c r="J75" s="183">
        <v>30.23</v>
      </c>
      <c r="K75" s="184">
        <v>0</v>
      </c>
      <c r="L75" s="183">
        <v>0</v>
      </c>
      <c r="M75" s="184">
        <v>3.8899999999999997E-2</v>
      </c>
      <c r="N75" s="183">
        <v>97.93</v>
      </c>
      <c r="O75" s="184">
        <v>1.8E-3</v>
      </c>
      <c r="P75" s="183">
        <v>4.42</v>
      </c>
      <c r="Q75" s="184">
        <v>0</v>
      </c>
      <c r="R75" s="183">
        <v>0</v>
      </c>
      <c r="S75" s="184">
        <v>0.1231</v>
      </c>
      <c r="T75" s="183">
        <v>309.62</v>
      </c>
      <c r="U75" s="184">
        <v>4.0000000000000001E-3</v>
      </c>
      <c r="V75" s="183">
        <v>9.98</v>
      </c>
      <c r="W75" s="184">
        <v>1.2784</v>
      </c>
      <c r="X75" s="183">
        <v>3216.72</v>
      </c>
      <c r="Y75" s="240">
        <v>5732.91</v>
      </c>
    </row>
    <row r="76" spans="1:25" x14ac:dyDescent="0.2">
      <c r="A76" s="356" t="s">
        <v>323</v>
      </c>
      <c r="B76" s="181" t="s">
        <v>324</v>
      </c>
      <c r="C76" s="182" t="s">
        <v>98</v>
      </c>
      <c r="D76" s="183">
        <v>2556.4299999999998</v>
      </c>
      <c r="E76" s="184">
        <v>0.79879999999999995</v>
      </c>
      <c r="F76" s="183">
        <v>2042.07</v>
      </c>
      <c r="G76" s="184">
        <v>0.28820000000000001</v>
      </c>
      <c r="H76" s="183">
        <v>736.74</v>
      </c>
      <c r="I76" s="184">
        <v>0</v>
      </c>
      <c r="J76" s="183">
        <v>0</v>
      </c>
      <c r="K76" s="184">
        <v>0</v>
      </c>
      <c r="L76" s="183">
        <v>0</v>
      </c>
      <c r="M76" s="184">
        <v>3.7400000000000003E-2</v>
      </c>
      <c r="N76" s="183">
        <v>95.51</v>
      </c>
      <c r="O76" s="184">
        <v>1.2999999999999999E-3</v>
      </c>
      <c r="P76" s="183">
        <v>3.37</v>
      </c>
      <c r="Q76" s="184">
        <v>0</v>
      </c>
      <c r="R76" s="183">
        <v>0</v>
      </c>
      <c r="S76" s="184">
        <v>0.1211</v>
      </c>
      <c r="T76" s="183">
        <v>309.62</v>
      </c>
      <c r="U76" s="184">
        <v>3.8999999999999998E-3</v>
      </c>
      <c r="V76" s="183">
        <v>9.98</v>
      </c>
      <c r="W76" s="184">
        <v>1.2506999999999999</v>
      </c>
      <c r="X76" s="183">
        <v>3197.31</v>
      </c>
      <c r="Y76" s="240">
        <v>5753.73</v>
      </c>
    </row>
    <row r="77" spans="1:25" x14ac:dyDescent="0.2">
      <c r="A77" s="356" t="s">
        <v>325</v>
      </c>
      <c r="B77" s="181" t="s">
        <v>326</v>
      </c>
      <c r="C77" s="182" t="s">
        <v>98</v>
      </c>
      <c r="D77" s="183">
        <v>3408.57</v>
      </c>
      <c r="E77" s="184">
        <v>0.79879999999999995</v>
      </c>
      <c r="F77" s="183">
        <v>2722.76</v>
      </c>
      <c r="G77" s="184">
        <v>0.21609999999999999</v>
      </c>
      <c r="H77" s="183">
        <v>736.74</v>
      </c>
      <c r="I77" s="184">
        <v>0</v>
      </c>
      <c r="J77" s="183">
        <v>0</v>
      </c>
      <c r="K77" s="184">
        <v>0</v>
      </c>
      <c r="L77" s="183">
        <v>0</v>
      </c>
      <c r="M77" s="184">
        <v>1.2999999999999999E-2</v>
      </c>
      <c r="N77" s="183">
        <v>44.39</v>
      </c>
      <c r="O77" s="184">
        <v>1E-3</v>
      </c>
      <c r="P77" s="183">
        <v>3.37</v>
      </c>
      <c r="Q77" s="184">
        <v>0</v>
      </c>
      <c r="R77" s="183">
        <v>0</v>
      </c>
      <c r="S77" s="184">
        <v>9.0800000000000006E-2</v>
      </c>
      <c r="T77" s="183">
        <v>309.62</v>
      </c>
      <c r="U77" s="184">
        <v>2.8999999999999998E-3</v>
      </c>
      <c r="V77" s="183">
        <v>9.98</v>
      </c>
      <c r="W77" s="184">
        <v>1.1227</v>
      </c>
      <c r="X77" s="183">
        <v>3826.87</v>
      </c>
      <c r="Y77" s="240">
        <v>7235.44</v>
      </c>
    </row>
    <row r="78" spans="1:25" x14ac:dyDescent="0.2">
      <c r="A78" s="356" t="s">
        <v>327</v>
      </c>
      <c r="B78" s="181" t="s">
        <v>328</v>
      </c>
      <c r="C78" s="182" t="s">
        <v>98</v>
      </c>
      <c r="D78" s="183">
        <v>5529.35</v>
      </c>
      <c r="E78" s="184">
        <v>0.79879999999999995</v>
      </c>
      <c r="F78" s="183">
        <v>4416.84</v>
      </c>
      <c r="G78" s="184">
        <v>0.13320000000000001</v>
      </c>
      <c r="H78" s="183">
        <v>736.74</v>
      </c>
      <c r="I78" s="184">
        <v>0</v>
      </c>
      <c r="J78" s="183">
        <v>0</v>
      </c>
      <c r="K78" s="184">
        <v>0</v>
      </c>
      <c r="L78" s="183">
        <v>0</v>
      </c>
      <c r="M78" s="184">
        <v>0</v>
      </c>
      <c r="N78" s="183">
        <v>0</v>
      </c>
      <c r="O78" s="184">
        <v>5.9999999999999995E-4</v>
      </c>
      <c r="P78" s="183">
        <v>3.37</v>
      </c>
      <c r="Q78" s="184">
        <v>0</v>
      </c>
      <c r="R78" s="183">
        <v>0</v>
      </c>
      <c r="S78" s="184">
        <v>5.6000000000000001E-2</v>
      </c>
      <c r="T78" s="183">
        <v>309.62</v>
      </c>
      <c r="U78" s="184">
        <v>1.8E-3</v>
      </c>
      <c r="V78" s="183">
        <v>9.98</v>
      </c>
      <c r="W78" s="184">
        <v>0.99050000000000005</v>
      </c>
      <c r="X78" s="183">
        <v>5476.56</v>
      </c>
      <c r="Y78" s="240">
        <v>11005.9</v>
      </c>
    </row>
    <row r="79" spans="1:25" x14ac:dyDescent="0.2">
      <c r="A79" s="356" t="s">
        <v>329</v>
      </c>
      <c r="B79" s="181" t="s">
        <v>330</v>
      </c>
      <c r="C79" s="182" t="s">
        <v>98</v>
      </c>
      <c r="D79" s="183">
        <v>3488.04</v>
      </c>
      <c r="E79" s="184">
        <v>0.7964</v>
      </c>
      <c r="F79" s="183">
        <v>2777.88</v>
      </c>
      <c r="G79" s="184">
        <v>0.2112</v>
      </c>
      <c r="H79" s="183">
        <v>736.74</v>
      </c>
      <c r="I79" s="184">
        <v>0</v>
      </c>
      <c r="J79" s="183">
        <v>0</v>
      </c>
      <c r="K79" s="184">
        <v>0</v>
      </c>
      <c r="L79" s="183">
        <v>0</v>
      </c>
      <c r="M79" s="184">
        <v>1.14E-2</v>
      </c>
      <c r="N79" s="183">
        <v>39.619999999999997</v>
      </c>
      <c r="O79" s="184">
        <v>1E-3</v>
      </c>
      <c r="P79" s="183">
        <v>3.47</v>
      </c>
      <c r="Q79" s="184">
        <v>0</v>
      </c>
      <c r="R79" s="183">
        <v>0</v>
      </c>
      <c r="S79" s="184">
        <v>8.8800000000000004E-2</v>
      </c>
      <c r="T79" s="183">
        <v>309.62</v>
      </c>
      <c r="U79" s="184">
        <v>2.8999999999999998E-3</v>
      </c>
      <c r="V79" s="183">
        <v>9.98</v>
      </c>
      <c r="W79" s="184">
        <v>1.1115999999999999</v>
      </c>
      <c r="X79" s="183">
        <v>3877.31</v>
      </c>
      <c r="Y79" s="240">
        <v>7365.35</v>
      </c>
    </row>
    <row r="80" spans="1:25" x14ac:dyDescent="0.2">
      <c r="A80" s="356" t="s">
        <v>331</v>
      </c>
      <c r="B80" s="181" t="s">
        <v>332</v>
      </c>
      <c r="C80" s="182" t="s">
        <v>98</v>
      </c>
      <c r="D80" s="183">
        <v>4650.72</v>
      </c>
      <c r="E80" s="184">
        <v>0.7964</v>
      </c>
      <c r="F80" s="183">
        <v>3703.83</v>
      </c>
      <c r="G80" s="184">
        <v>0.15840000000000001</v>
      </c>
      <c r="H80" s="183">
        <v>736.74</v>
      </c>
      <c r="I80" s="184">
        <v>0</v>
      </c>
      <c r="J80" s="183">
        <v>0</v>
      </c>
      <c r="K80" s="184">
        <v>0</v>
      </c>
      <c r="L80" s="183">
        <v>0</v>
      </c>
      <c r="M80" s="184">
        <v>0</v>
      </c>
      <c r="N80" s="183">
        <v>0</v>
      </c>
      <c r="O80" s="184">
        <v>6.9999999999999999E-4</v>
      </c>
      <c r="P80" s="183">
        <v>3.47</v>
      </c>
      <c r="Q80" s="184">
        <v>0</v>
      </c>
      <c r="R80" s="183">
        <v>0</v>
      </c>
      <c r="S80" s="184">
        <v>6.6600000000000006E-2</v>
      </c>
      <c r="T80" s="183">
        <v>309.62</v>
      </c>
      <c r="U80" s="184">
        <v>2.0999999999999999E-3</v>
      </c>
      <c r="V80" s="183">
        <v>9.98</v>
      </c>
      <c r="W80" s="184">
        <v>1.0243</v>
      </c>
      <c r="X80" s="183">
        <v>4763.6499999999996</v>
      </c>
      <c r="Y80" s="240">
        <v>9414.3700000000008</v>
      </c>
    </row>
    <row r="81" spans="1:25" x14ac:dyDescent="0.2">
      <c r="A81" s="356" t="s">
        <v>333</v>
      </c>
      <c r="B81" s="181" t="s">
        <v>334</v>
      </c>
      <c r="C81" s="182" t="s">
        <v>98</v>
      </c>
      <c r="D81" s="183">
        <v>8384.93</v>
      </c>
      <c r="E81" s="184">
        <v>0.7964</v>
      </c>
      <c r="F81" s="183">
        <v>6677.76</v>
      </c>
      <c r="G81" s="184">
        <v>8.7900000000000006E-2</v>
      </c>
      <c r="H81" s="183">
        <v>736.74</v>
      </c>
      <c r="I81" s="184">
        <v>0</v>
      </c>
      <c r="J81" s="183">
        <v>0</v>
      </c>
      <c r="K81" s="184">
        <v>0</v>
      </c>
      <c r="L81" s="183">
        <v>0</v>
      </c>
      <c r="M81" s="184">
        <v>0</v>
      </c>
      <c r="N81" s="183">
        <v>0</v>
      </c>
      <c r="O81" s="184">
        <v>4.0000000000000002E-4</v>
      </c>
      <c r="P81" s="183">
        <v>3.47</v>
      </c>
      <c r="Q81" s="184">
        <v>0</v>
      </c>
      <c r="R81" s="183">
        <v>0</v>
      </c>
      <c r="S81" s="184">
        <v>3.6900000000000002E-2</v>
      </c>
      <c r="T81" s="183">
        <v>309.62</v>
      </c>
      <c r="U81" s="184">
        <v>1.1999999999999999E-3</v>
      </c>
      <c r="V81" s="183">
        <v>9.98</v>
      </c>
      <c r="W81" s="184">
        <v>0.92279999999999995</v>
      </c>
      <c r="X81" s="183">
        <v>7737.58</v>
      </c>
      <c r="Y81" s="240">
        <v>16122.5</v>
      </c>
    </row>
    <row r="82" spans="1:25" ht="28.5" x14ac:dyDescent="0.2">
      <c r="A82" s="356" t="s">
        <v>335</v>
      </c>
      <c r="B82" s="181" t="s">
        <v>336</v>
      </c>
      <c r="C82" s="182" t="s">
        <v>98</v>
      </c>
      <c r="D82" s="183">
        <v>12903</v>
      </c>
      <c r="E82" s="184">
        <v>0.79879999999999995</v>
      </c>
      <c r="F82" s="183">
        <v>10306.92</v>
      </c>
      <c r="G82" s="184">
        <v>5.7099999999999998E-2</v>
      </c>
      <c r="H82" s="183">
        <v>736.74</v>
      </c>
      <c r="I82" s="184">
        <v>2.0999999999999999E-3</v>
      </c>
      <c r="J82" s="183">
        <v>26.96</v>
      </c>
      <c r="K82" s="184">
        <v>0</v>
      </c>
      <c r="L82" s="183">
        <v>0</v>
      </c>
      <c r="M82" s="184">
        <v>0</v>
      </c>
      <c r="N82" s="183">
        <v>0</v>
      </c>
      <c r="O82" s="184">
        <v>4.0000000000000002E-4</v>
      </c>
      <c r="P82" s="183">
        <v>4.6100000000000003</v>
      </c>
      <c r="Q82" s="184">
        <v>0</v>
      </c>
      <c r="R82" s="183">
        <v>0</v>
      </c>
      <c r="S82" s="184">
        <v>2.4E-2</v>
      </c>
      <c r="T82" s="183">
        <v>309.62</v>
      </c>
      <c r="U82" s="184">
        <v>8.0000000000000004E-4</v>
      </c>
      <c r="V82" s="183">
        <v>9.98</v>
      </c>
      <c r="W82" s="184">
        <v>0.8831</v>
      </c>
      <c r="X82" s="183">
        <v>11394.83</v>
      </c>
      <c r="Y82" s="240">
        <v>24297.83</v>
      </c>
    </row>
    <row r="83" spans="1:25" ht="28.5" x14ac:dyDescent="0.2">
      <c r="A83" s="356" t="s">
        <v>337</v>
      </c>
      <c r="B83" s="181" t="s">
        <v>338</v>
      </c>
      <c r="C83" s="182" t="s">
        <v>98</v>
      </c>
      <c r="D83" s="183">
        <v>13780.36</v>
      </c>
      <c r="E83" s="184">
        <v>0.79879999999999995</v>
      </c>
      <c r="F83" s="183">
        <v>11007.75</v>
      </c>
      <c r="G83" s="184">
        <v>5.3499999999999999E-2</v>
      </c>
      <c r="H83" s="183">
        <v>736.74</v>
      </c>
      <c r="I83" s="184">
        <v>2E-3</v>
      </c>
      <c r="J83" s="183">
        <v>26.96</v>
      </c>
      <c r="K83" s="184">
        <v>0</v>
      </c>
      <c r="L83" s="183">
        <v>0</v>
      </c>
      <c r="M83" s="184">
        <v>0</v>
      </c>
      <c r="N83" s="183">
        <v>0</v>
      </c>
      <c r="O83" s="184">
        <v>2.9999999999999997E-4</v>
      </c>
      <c r="P83" s="183">
        <v>4.6100000000000003</v>
      </c>
      <c r="Q83" s="184">
        <v>0</v>
      </c>
      <c r="R83" s="183">
        <v>0</v>
      </c>
      <c r="S83" s="184">
        <v>2.2499999999999999E-2</v>
      </c>
      <c r="T83" s="183">
        <v>309.62</v>
      </c>
      <c r="U83" s="184">
        <v>6.9999999999999999E-4</v>
      </c>
      <c r="V83" s="183">
        <v>9.98</v>
      </c>
      <c r="W83" s="184">
        <v>0.87770000000000004</v>
      </c>
      <c r="X83" s="183">
        <v>12095.66</v>
      </c>
      <c r="Y83" s="240">
        <v>25876.02</v>
      </c>
    </row>
    <row r="84" spans="1:25" ht="28.5" x14ac:dyDescent="0.2">
      <c r="A84" s="356" t="s">
        <v>339</v>
      </c>
      <c r="B84" s="181" t="s">
        <v>340</v>
      </c>
      <c r="C84" s="182" t="s">
        <v>98</v>
      </c>
      <c r="D84" s="183">
        <v>14657.71</v>
      </c>
      <c r="E84" s="184">
        <v>0.79879999999999995</v>
      </c>
      <c r="F84" s="183">
        <v>11708.58</v>
      </c>
      <c r="G84" s="184">
        <v>5.0299999999999997E-2</v>
      </c>
      <c r="H84" s="183">
        <v>736.74</v>
      </c>
      <c r="I84" s="184">
        <v>1.8E-3</v>
      </c>
      <c r="J84" s="183">
        <v>26.96</v>
      </c>
      <c r="K84" s="184">
        <v>0</v>
      </c>
      <c r="L84" s="183">
        <v>0</v>
      </c>
      <c r="M84" s="184">
        <v>0</v>
      </c>
      <c r="N84" s="183">
        <v>0</v>
      </c>
      <c r="O84" s="184">
        <v>2.9999999999999997E-4</v>
      </c>
      <c r="P84" s="183">
        <v>4.6100000000000003</v>
      </c>
      <c r="Q84" s="184">
        <v>0</v>
      </c>
      <c r="R84" s="183">
        <v>0</v>
      </c>
      <c r="S84" s="184">
        <v>2.1100000000000001E-2</v>
      </c>
      <c r="T84" s="183">
        <v>309.62</v>
      </c>
      <c r="U84" s="184">
        <v>6.9999999999999999E-4</v>
      </c>
      <c r="V84" s="183">
        <v>9.98</v>
      </c>
      <c r="W84" s="184">
        <v>0.873</v>
      </c>
      <c r="X84" s="183">
        <v>12796.49</v>
      </c>
      <c r="Y84" s="240">
        <v>27454.2</v>
      </c>
    </row>
    <row r="85" spans="1:25" x14ac:dyDescent="0.2">
      <c r="A85" s="356" t="s">
        <v>341</v>
      </c>
      <c r="B85" s="181" t="s">
        <v>342</v>
      </c>
      <c r="C85" s="182" t="s">
        <v>98</v>
      </c>
      <c r="D85" s="183">
        <v>4065.19</v>
      </c>
      <c r="E85" s="184">
        <v>0.79630000000000001</v>
      </c>
      <c r="F85" s="183">
        <v>3237.11</v>
      </c>
      <c r="G85" s="184">
        <v>0.1812</v>
      </c>
      <c r="H85" s="183">
        <v>736.74</v>
      </c>
      <c r="I85" s="184">
        <v>6.6E-3</v>
      </c>
      <c r="J85" s="183">
        <v>26.96</v>
      </c>
      <c r="K85" s="184">
        <v>0</v>
      </c>
      <c r="L85" s="183">
        <v>0</v>
      </c>
      <c r="M85" s="184">
        <v>1.1999999999999999E-3</v>
      </c>
      <c r="N85" s="183">
        <v>4.99</v>
      </c>
      <c r="O85" s="184">
        <v>8.9999999999999998E-4</v>
      </c>
      <c r="P85" s="183">
        <v>3.64</v>
      </c>
      <c r="Q85" s="184">
        <v>0</v>
      </c>
      <c r="R85" s="183">
        <v>0</v>
      </c>
      <c r="S85" s="184">
        <v>7.6200000000000004E-2</v>
      </c>
      <c r="T85" s="183">
        <v>309.62</v>
      </c>
      <c r="U85" s="184">
        <v>2.5000000000000001E-3</v>
      </c>
      <c r="V85" s="183">
        <v>9.98</v>
      </c>
      <c r="W85" s="184">
        <v>1.0649</v>
      </c>
      <c r="X85" s="183">
        <v>4329.05</v>
      </c>
      <c r="Y85" s="240">
        <v>8394.24</v>
      </c>
    </row>
    <row r="86" spans="1:25" x14ac:dyDescent="0.2">
      <c r="A86" s="356" t="s">
        <v>343</v>
      </c>
      <c r="B86" s="181" t="s">
        <v>344</v>
      </c>
      <c r="C86" s="182" t="s">
        <v>98</v>
      </c>
      <c r="D86" s="183">
        <v>5420.25</v>
      </c>
      <c r="E86" s="184">
        <v>0.79630000000000001</v>
      </c>
      <c r="F86" s="183">
        <v>4316.1499999999996</v>
      </c>
      <c r="G86" s="184">
        <v>0.13589999999999999</v>
      </c>
      <c r="H86" s="183">
        <v>736.74</v>
      </c>
      <c r="I86" s="184">
        <v>5.0000000000000001E-3</v>
      </c>
      <c r="J86" s="183">
        <v>26.96</v>
      </c>
      <c r="K86" s="184">
        <v>0</v>
      </c>
      <c r="L86" s="183">
        <v>0</v>
      </c>
      <c r="M86" s="184">
        <v>0</v>
      </c>
      <c r="N86" s="183">
        <v>0</v>
      </c>
      <c r="O86" s="184">
        <v>6.9999999999999999E-4</v>
      </c>
      <c r="P86" s="183">
        <v>3.64</v>
      </c>
      <c r="Q86" s="184">
        <v>0</v>
      </c>
      <c r="R86" s="183">
        <v>0</v>
      </c>
      <c r="S86" s="184">
        <v>5.7099999999999998E-2</v>
      </c>
      <c r="T86" s="183">
        <v>309.62</v>
      </c>
      <c r="U86" s="184">
        <v>1.8E-3</v>
      </c>
      <c r="V86" s="183">
        <v>9.98</v>
      </c>
      <c r="W86" s="184">
        <v>0.99680000000000002</v>
      </c>
      <c r="X86" s="183">
        <v>5403.1</v>
      </c>
      <c r="Y86" s="240">
        <v>10823.35</v>
      </c>
    </row>
    <row r="87" spans="1:25" x14ac:dyDescent="0.2">
      <c r="A87" s="356" t="s">
        <v>345</v>
      </c>
      <c r="B87" s="181" t="s">
        <v>346</v>
      </c>
      <c r="C87" s="182" t="s">
        <v>98</v>
      </c>
      <c r="D87" s="183">
        <v>10653.03</v>
      </c>
      <c r="E87" s="184">
        <v>0.79630000000000001</v>
      </c>
      <c r="F87" s="183">
        <v>8483.01</v>
      </c>
      <c r="G87" s="184">
        <v>6.9199999999999998E-2</v>
      </c>
      <c r="H87" s="183">
        <v>736.74</v>
      </c>
      <c r="I87" s="184">
        <v>2.5000000000000001E-3</v>
      </c>
      <c r="J87" s="183">
        <v>26.96</v>
      </c>
      <c r="K87" s="184">
        <v>0</v>
      </c>
      <c r="L87" s="183">
        <v>0</v>
      </c>
      <c r="M87" s="184">
        <v>0</v>
      </c>
      <c r="N87" s="183">
        <v>0</v>
      </c>
      <c r="O87" s="184">
        <v>2.9999999999999997E-4</v>
      </c>
      <c r="P87" s="183">
        <v>3.64</v>
      </c>
      <c r="Q87" s="184">
        <v>0</v>
      </c>
      <c r="R87" s="183">
        <v>0</v>
      </c>
      <c r="S87" s="184">
        <v>2.9100000000000001E-2</v>
      </c>
      <c r="T87" s="183">
        <v>309.62</v>
      </c>
      <c r="U87" s="184">
        <v>8.9999999999999998E-4</v>
      </c>
      <c r="V87" s="183">
        <v>9.98</v>
      </c>
      <c r="W87" s="184">
        <v>0.89829999999999999</v>
      </c>
      <c r="X87" s="183">
        <v>9569.9599999999991</v>
      </c>
      <c r="Y87" s="240">
        <v>20223</v>
      </c>
    </row>
    <row r="88" spans="1:25" x14ac:dyDescent="0.2">
      <c r="A88" s="356" t="s">
        <v>347</v>
      </c>
      <c r="B88" s="181" t="s">
        <v>348</v>
      </c>
      <c r="C88" s="182" t="s">
        <v>98</v>
      </c>
      <c r="D88" s="183">
        <v>3451.7</v>
      </c>
      <c r="E88" s="184">
        <v>0.86309999999999998</v>
      </c>
      <c r="F88" s="183">
        <v>2979.16</v>
      </c>
      <c r="G88" s="184">
        <v>0.21340000000000001</v>
      </c>
      <c r="H88" s="183">
        <v>736.74</v>
      </c>
      <c r="I88" s="184">
        <v>7.7999999999999996E-3</v>
      </c>
      <c r="J88" s="183">
        <v>26.96</v>
      </c>
      <c r="K88" s="184">
        <v>0</v>
      </c>
      <c r="L88" s="183">
        <v>0</v>
      </c>
      <c r="M88" s="184">
        <v>1.21E-2</v>
      </c>
      <c r="N88" s="183">
        <v>41.8</v>
      </c>
      <c r="O88" s="184">
        <v>2.8E-3</v>
      </c>
      <c r="P88" s="183">
        <v>9.5399999999999991</v>
      </c>
      <c r="Q88" s="184">
        <v>0</v>
      </c>
      <c r="R88" s="183">
        <v>0</v>
      </c>
      <c r="S88" s="184">
        <v>8.9700000000000002E-2</v>
      </c>
      <c r="T88" s="183">
        <v>309.62</v>
      </c>
      <c r="U88" s="184">
        <v>2.8999999999999998E-3</v>
      </c>
      <c r="V88" s="183">
        <v>9.98</v>
      </c>
      <c r="W88" s="184">
        <v>1.1918</v>
      </c>
      <c r="X88" s="183">
        <v>4113.8100000000004</v>
      </c>
      <c r="Y88" s="240">
        <v>7565.51</v>
      </c>
    </row>
    <row r="89" spans="1:25" x14ac:dyDescent="0.2">
      <c r="A89" s="356" t="s">
        <v>349</v>
      </c>
      <c r="B89" s="181" t="s">
        <v>350</v>
      </c>
      <c r="C89" s="182" t="s">
        <v>98</v>
      </c>
      <c r="D89" s="183">
        <v>4602.2700000000004</v>
      </c>
      <c r="E89" s="184">
        <v>0.86309999999999998</v>
      </c>
      <c r="F89" s="183">
        <v>3972.22</v>
      </c>
      <c r="G89" s="184">
        <v>0.16009999999999999</v>
      </c>
      <c r="H89" s="183">
        <v>736.74</v>
      </c>
      <c r="I89" s="184">
        <v>5.8999999999999999E-3</v>
      </c>
      <c r="J89" s="183">
        <v>26.96</v>
      </c>
      <c r="K89" s="184">
        <v>0</v>
      </c>
      <c r="L89" s="183">
        <v>0</v>
      </c>
      <c r="M89" s="184">
        <v>0</v>
      </c>
      <c r="N89" s="183">
        <v>0</v>
      </c>
      <c r="O89" s="184">
        <v>2.0999999999999999E-3</v>
      </c>
      <c r="P89" s="183">
        <v>9.5399999999999991</v>
      </c>
      <c r="Q89" s="184">
        <v>0</v>
      </c>
      <c r="R89" s="183">
        <v>0</v>
      </c>
      <c r="S89" s="184">
        <v>6.7299999999999999E-2</v>
      </c>
      <c r="T89" s="183">
        <v>309.62</v>
      </c>
      <c r="U89" s="184">
        <v>2.2000000000000001E-3</v>
      </c>
      <c r="V89" s="183">
        <v>9.98</v>
      </c>
      <c r="W89" s="184">
        <v>1.1006</v>
      </c>
      <c r="X89" s="183">
        <v>5065.07</v>
      </c>
      <c r="Y89" s="240">
        <v>9667.34</v>
      </c>
    </row>
    <row r="90" spans="1:25" x14ac:dyDescent="0.2">
      <c r="A90" s="356" t="s">
        <v>351</v>
      </c>
      <c r="B90" s="181" t="s">
        <v>352</v>
      </c>
      <c r="C90" s="182" t="s">
        <v>98</v>
      </c>
      <c r="D90" s="183">
        <v>7246.03</v>
      </c>
      <c r="E90" s="184">
        <v>0.86309999999999998</v>
      </c>
      <c r="F90" s="183">
        <v>6254.05</v>
      </c>
      <c r="G90" s="184">
        <v>0.1017</v>
      </c>
      <c r="H90" s="183">
        <v>736.74</v>
      </c>
      <c r="I90" s="184">
        <v>3.7000000000000002E-3</v>
      </c>
      <c r="J90" s="183">
        <v>26.96</v>
      </c>
      <c r="K90" s="184">
        <v>0</v>
      </c>
      <c r="L90" s="183">
        <v>0</v>
      </c>
      <c r="M90" s="184">
        <v>0</v>
      </c>
      <c r="N90" s="183">
        <v>0</v>
      </c>
      <c r="O90" s="184">
        <v>1.2999999999999999E-3</v>
      </c>
      <c r="P90" s="183">
        <v>9.5399999999999991</v>
      </c>
      <c r="Q90" s="184">
        <v>0</v>
      </c>
      <c r="R90" s="183">
        <v>0</v>
      </c>
      <c r="S90" s="184">
        <v>4.2700000000000002E-2</v>
      </c>
      <c r="T90" s="183">
        <v>309.62</v>
      </c>
      <c r="U90" s="184">
        <v>1.4E-3</v>
      </c>
      <c r="V90" s="183">
        <v>9.98</v>
      </c>
      <c r="W90" s="184">
        <v>1.0139</v>
      </c>
      <c r="X90" s="183">
        <v>7346.89</v>
      </c>
      <c r="Y90" s="240">
        <v>14592.92</v>
      </c>
    </row>
    <row r="91" spans="1:25" x14ac:dyDescent="0.2">
      <c r="A91" s="356" t="s">
        <v>353</v>
      </c>
      <c r="B91" s="181" t="s">
        <v>354</v>
      </c>
      <c r="C91" s="182" t="s">
        <v>98</v>
      </c>
      <c r="D91" s="183">
        <v>2862.79</v>
      </c>
      <c r="E91" s="184">
        <v>0.84730000000000005</v>
      </c>
      <c r="F91" s="183">
        <v>2425.64</v>
      </c>
      <c r="G91" s="184">
        <v>0.25740000000000002</v>
      </c>
      <c r="H91" s="183">
        <v>736.74</v>
      </c>
      <c r="I91" s="184">
        <v>9.4000000000000004E-3</v>
      </c>
      <c r="J91" s="183">
        <v>26.96</v>
      </c>
      <c r="K91" s="184">
        <v>0</v>
      </c>
      <c r="L91" s="183">
        <v>0</v>
      </c>
      <c r="M91" s="184">
        <v>2.69E-2</v>
      </c>
      <c r="N91" s="183">
        <v>77.13</v>
      </c>
      <c r="O91" s="184">
        <v>2.8999999999999998E-3</v>
      </c>
      <c r="P91" s="183">
        <v>8.24</v>
      </c>
      <c r="Q91" s="184">
        <v>0</v>
      </c>
      <c r="R91" s="183">
        <v>0</v>
      </c>
      <c r="S91" s="184">
        <v>0.1082</v>
      </c>
      <c r="T91" s="183">
        <v>309.62</v>
      </c>
      <c r="U91" s="184">
        <v>3.5000000000000001E-3</v>
      </c>
      <c r="V91" s="183">
        <v>9.98</v>
      </c>
      <c r="W91" s="184">
        <v>1.2555000000000001</v>
      </c>
      <c r="X91" s="183">
        <v>3594.32</v>
      </c>
      <c r="Y91" s="240">
        <v>6457.11</v>
      </c>
    </row>
    <row r="92" spans="1:25" x14ac:dyDescent="0.2">
      <c r="A92" s="356" t="s">
        <v>355</v>
      </c>
      <c r="B92" s="181" t="s">
        <v>356</v>
      </c>
      <c r="C92" s="182" t="s">
        <v>98</v>
      </c>
      <c r="D92" s="183">
        <v>3817.05</v>
      </c>
      <c r="E92" s="184">
        <v>0.84730000000000005</v>
      </c>
      <c r="F92" s="183">
        <v>3234.19</v>
      </c>
      <c r="G92" s="184">
        <v>0.193</v>
      </c>
      <c r="H92" s="183">
        <v>736.74</v>
      </c>
      <c r="I92" s="184">
        <v>7.1000000000000004E-3</v>
      </c>
      <c r="J92" s="183">
        <v>26.96</v>
      </c>
      <c r="K92" s="184">
        <v>0</v>
      </c>
      <c r="L92" s="183">
        <v>0</v>
      </c>
      <c r="M92" s="184">
        <v>5.1999999999999998E-3</v>
      </c>
      <c r="N92" s="183">
        <v>19.88</v>
      </c>
      <c r="O92" s="184">
        <v>2.2000000000000001E-3</v>
      </c>
      <c r="P92" s="183">
        <v>8.24</v>
      </c>
      <c r="Q92" s="184">
        <v>0</v>
      </c>
      <c r="R92" s="183">
        <v>0</v>
      </c>
      <c r="S92" s="184">
        <v>8.1100000000000005E-2</v>
      </c>
      <c r="T92" s="183">
        <v>309.62</v>
      </c>
      <c r="U92" s="184">
        <v>2.5999999999999999E-3</v>
      </c>
      <c r="V92" s="183">
        <v>9.98</v>
      </c>
      <c r="W92" s="184">
        <v>1.1385000000000001</v>
      </c>
      <c r="X92" s="183">
        <v>4345.6099999999997</v>
      </c>
      <c r="Y92" s="240">
        <v>8162.66</v>
      </c>
    </row>
    <row r="93" spans="1:25" x14ac:dyDescent="0.2">
      <c r="A93" s="356" t="s">
        <v>357</v>
      </c>
      <c r="B93" s="181" t="s">
        <v>358</v>
      </c>
      <c r="C93" s="182" t="s">
        <v>98</v>
      </c>
      <c r="D93" s="183">
        <v>5626.43</v>
      </c>
      <c r="E93" s="184">
        <v>0.84730000000000005</v>
      </c>
      <c r="F93" s="183">
        <v>4767.2700000000004</v>
      </c>
      <c r="G93" s="184">
        <v>0.13089999999999999</v>
      </c>
      <c r="H93" s="183">
        <v>736.74</v>
      </c>
      <c r="I93" s="184">
        <v>4.7999999999999996E-3</v>
      </c>
      <c r="J93" s="183">
        <v>26.96</v>
      </c>
      <c r="K93" s="184">
        <v>0</v>
      </c>
      <c r="L93" s="183">
        <v>0</v>
      </c>
      <c r="M93" s="184">
        <v>0</v>
      </c>
      <c r="N93" s="183">
        <v>0</v>
      </c>
      <c r="O93" s="184">
        <v>1.5E-3</v>
      </c>
      <c r="P93" s="183">
        <v>8.24</v>
      </c>
      <c r="Q93" s="184">
        <v>0</v>
      </c>
      <c r="R93" s="183">
        <v>0</v>
      </c>
      <c r="S93" s="184">
        <v>5.5E-2</v>
      </c>
      <c r="T93" s="183">
        <v>309.62</v>
      </c>
      <c r="U93" s="184">
        <v>1.8E-3</v>
      </c>
      <c r="V93" s="183">
        <v>9.98</v>
      </c>
      <c r="W93" s="184">
        <v>1.0412999999999999</v>
      </c>
      <c r="X93" s="183">
        <v>5858.82</v>
      </c>
      <c r="Y93" s="240">
        <v>11485.25</v>
      </c>
    </row>
    <row r="94" spans="1:25" x14ac:dyDescent="0.2">
      <c r="A94" s="356" t="s">
        <v>359</v>
      </c>
      <c r="B94" s="181" t="s">
        <v>360</v>
      </c>
      <c r="C94" s="182" t="s">
        <v>98</v>
      </c>
      <c r="D94" s="183">
        <v>4135.43</v>
      </c>
      <c r="E94" s="184">
        <v>0.81369999999999998</v>
      </c>
      <c r="F94" s="183">
        <v>3365</v>
      </c>
      <c r="G94" s="184">
        <v>0.1782</v>
      </c>
      <c r="H94" s="183">
        <v>736.74</v>
      </c>
      <c r="I94" s="184">
        <v>6.4999999999999997E-3</v>
      </c>
      <c r="J94" s="183">
        <v>26.96</v>
      </c>
      <c r="K94" s="184">
        <v>0</v>
      </c>
      <c r="L94" s="183">
        <v>0</v>
      </c>
      <c r="M94" s="184">
        <v>2.0000000000000001E-4</v>
      </c>
      <c r="N94" s="183">
        <v>0.77</v>
      </c>
      <c r="O94" s="184">
        <v>1.6999999999999999E-3</v>
      </c>
      <c r="P94" s="183">
        <v>7.01</v>
      </c>
      <c r="Q94" s="184">
        <v>0</v>
      </c>
      <c r="R94" s="183">
        <v>0</v>
      </c>
      <c r="S94" s="184">
        <v>7.4899999999999994E-2</v>
      </c>
      <c r="T94" s="183">
        <v>309.62</v>
      </c>
      <c r="U94" s="184">
        <v>2.3999999999999998E-3</v>
      </c>
      <c r="V94" s="183">
        <v>9.98</v>
      </c>
      <c r="W94" s="184">
        <v>1.0774999999999999</v>
      </c>
      <c r="X94" s="183">
        <v>4456.09</v>
      </c>
      <c r="Y94" s="240">
        <v>8591.52</v>
      </c>
    </row>
    <row r="95" spans="1:25" x14ac:dyDescent="0.2">
      <c r="A95" s="356" t="s">
        <v>361</v>
      </c>
      <c r="B95" s="181" t="s">
        <v>362</v>
      </c>
      <c r="C95" s="182" t="s">
        <v>98</v>
      </c>
      <c r="D95" s="183">
        <v>5513.91</v>
      </c>
      <c r="E95" s="184">
        <v>0.81369999999999998</v>
      </c>
      <c r="F95" s="183">
        <v>4486.66</v>
      </c>
      <c r="G95" s="184">
        <v>0.1336</v>
      </c>
      <c r="H95" s="183">
        <v>736.74</v>
      </c>
      <c r="I95" s="184">
        <v>4.8999999999999998E-3</v>
      </c>
      <c r="J95" s="183">
        <v>26.96</v>
      </c>
      <c r="K95" s="184">
        <v>0</v>
      </c>
      <c r="L95" s="183">
        <v>0</v>
      </c>
      <c r="M95" s="184">
        <v>0</v>
      </c>
      <c r="N95" s="183">
        <v>0</v>
      </c>
      <c r="O95" s="184">
        <v>1.2999999999999999E-3</v>
      </c>
      <c r="P95" s="183">
        <v>7.01</v>
      </c>
      <c r="Q95" s="184">
        <v>0</v>
      </c>
      <c r="R95" s="183">
        <v>0</v>
      </c>
      <c r="S95" s="184">
        <v>5.62E-2</v>
      </c>
      <c r="T95" s="183">
        <v>309.62</v>
      </c>
      <c r="U95" s="184">
        <v>1.8E-3</v>
      </c>
      <c r="V95" s="183">
        <v>9.98</v>
      </c>
      <c r="W95" s="184">
        <v>1.0114000000000001</v>
      </c>
      <c r="X95" s="183">
        <v>5576.98</v>
      </c>
      <c r="Y95" s="240">
        <v>11090.88</v>
      </c>
    </row>
    <row r="96" spans="1:25" x14ac:dyDescent="0.2">
      <c r="A96" s="356" t="s">
        <v>363</v>
      </c>
      <c r="B96" s="181" t="s">
        <v>364</v>
      </c>
      <c r="C96" s="182" t="s">
        <v>98</v>
      </c>
      <c r="D96" s="183">
        <v>8675.16</v>
      </c>
      <c r="E96" s="184">
        <v>0.81369999999999998</v>
      </c>
      <c r="F96" s="183">
        <v>7058.98</v>
      </c>
      <c r="G96" s="184">
        <v>8.4900000000000003E-2</v>
      </c>
      <c r="H96" s="183">
        <v>736.74</v>
      </c>
      <c r="I96" s="184">
        <v>3.0999999999999999E-3</v>
      </c>
      <c r="J96" s="183">
        <v>26.96</v>
      </c>
      <c r="K96" s="184">
        <v>0</v>
      </c>
      <c r="L96" s="183">
        <v>0</v>
      </c>
      <c r="M96" s="184">
        <v>0</v>
      </c>
      <c r="N96" s="183">
        <v>0</v>
      </c>
      <c r="O96" s="184">
        <v>8.0000000000000004E-4</v>
      </c>
      <c r="P96" s="183">
        <v>7.01</v>
      </c>
      <c r="Q96" s="184">
        <v>0</v>
      </c>
      <c r="R96" s="183">
        <v>0</v>
      </c>
      <c r="S96" s="184">
        <v>3.5700000000000003E-2</v>
      </c>
      <c r="T96" s="183">
        <v>309.62</v>
      </c>
      <c r="U96" s="184">
        <v>1.1999999999999999E-3</v>
      </c>
      <c r="V96" s="183">
        <v>9.98</v>
      </c>
      <c r="W96" s="184">
        <v>0.93940000000000001</v>
      </c>
      <c r="X96" s="183">
        <v>8149.3</v>
      </c>
      <c r="Y96" s="240">
        <v>16824.46</v>
      </c>
    </row>
    <row r="97" spans="1:25" x14ac:dyDescent="0.2">
      <c r="A97" s="356" t="s">
        <v>365</v>
      </c>
      <c r="B97" s="181" t="s">
        <v>366</v>
      </c>
      <c r="C97" s="182" t="s">
        <v>98</v>
      </c>
      <c r="D97" s="183">
        <v>3451.7</v>
      </c>
      <c r="E97" s="184">
        <v>0.86309999999999998</v>
      </c>
      <c r="F97" s="183">
        <v>2979.16</v>
      </c>
      <c r="G97" s="184">
        <v>0.21340000000000001</v>
      </c>
      <c r="H97" s="183">
        <v>736.74</v>
      </c>
      <c r="I97" s="184">
        <v>7.7999999999999996E-3</v>
      </c>
      <c r="J97" s="183">
        <v>26.96</v>
      </c>
      <c r="K97" s="184">
        <v>0</v>
      </c>
      <c r="L97" s="183">
        <v>0</v>
      </c>
      <c r="M97" s="184">
        <v>1.21E-2</v>
      </c>
      <c r="N97" s="183">
        <v>41.8</v>
      </c>
      <c r="O97" s="184">
        <v>2.8E-3</v>
      </c>
      <c r="P97" s="183">
        <v>9.5399999999999991</v>
      </c>
      <c r="Q97" s="184">
        <v>0</v>
      </c>
      <c r="R97" s="183">
        <v>0</v>
      </c>
      <c r="S97" s="184">
        <v>8.9700000000000002E-2</v>
      </c>
      <c r="T97" s="183">
        <v>309.62</v>
      </c>
      <c r="U97" s="184">
        <v>2.8999999999999998E-3</v>
      </c>
      <c r="V97" s="183">
        <v>9.98</v>
      </c>
      <c r="W97" s="184">
        <v>1.1918</v>
      </c>
      <c r="X97" s="183">
        <v>4113.8100000000004</v>
      </c>
      <c r="Y97" s="240">
        <v>7565.51</v>
      </c>
    </row>
    <row r="98" spans="1:25" x14ac:dyDescent="0.2">
      <c r="A98" s="356" t="s">
        <v>367</v>
      </c>
      <c r="B98" s="181" t="s">
        <v>368</v>
      </c>
      <c r="C98" s="182" t="s">
        <v>98</v>
      </c>
      <c r="D98" s="183">
        <v>4602.2700000000004</v>
      </c>
      <c r="E98" s="184">
        <v>0.86309999999999998</v>
      </c>
      <c r="F98" s="183">
        <v>3972.22</v>
      </c>
      <c r="G98" s="184">
        <v>0.16009999999999999</v>
      </c>
      <c r="H98" s="183">
        <v>736.74</v>
      </c>
      <c r="I98" s="184">
        <v>5.8999999999999999E-3</v>
      </c>
      <c r="J98" s="183">
        <v>26.96</v>
      </c>
      <c r="K98" s="184">
        <v>0</v>
      </c>
      <c r="L98" s="183">
        <v>0</v>
      </c>
      <c r="M98" s="184">
        <v>0</v>
      </c>
      <c r="N98" s="183">
        <v>0</v>
      </c>
      <c r="O98" s="184">
        <v>2.0999999999999999E-3</v>
      </c>
      <c r="P98" s="183">
        <v>9.5399999999999991</v>
      </c>
      <c r="Q98" s="184">
        <v>0</v>
      </c>
      <c r="R98" s="183">
        <v>0</v>
      </c>
      <c r="S98" s="184">
        <v>6.7299999999999999E-2</v>
      </c>
      <c r="T98" s="183">
        <v>309.62</v>
      </c>
      <c r="U98" s="184">
        <v>2.2000000000000001E-3</v>
      </c>
      <c r="V98" s="183">
        <v>9.98</v>
      </c>
      <c r="W98" s="184">
        <v>1.1006</v>
      </c>
      <c r="X98" s="183">
        <v>5065.07</v>
      </c>
      <c r="Y98" s="240">
        <v>9667.34</v>
      </c>
    </row>
    <row r="99" spans="1:25" x14ac:dyDescent="0.2">
      <c r="A99" s="356" t="s">
        <v>369</v>
      </c>
      <c r="B99" s="181" t="s">
        <v>370</v>
      </c>
      <c r="C99" s="182" t="s">
        <v>98</v>
      </c>
      <c r="D99" s="183">
        <v>7246.03</v>
      </c>
      <c r="E99" s="184">
        <v>0.86309999999999998</v>
      </c>
      <c r="F99" s="183">
        <v>6254.05</v>
      </c>
      <c r="G99" s="184">
        <v>0.1017</v>
      </c>
      <c r="H99" s="183">
        <v>736.74</v>
      </c>
      <c r="I99" s="184">
        <v>3.7000000000000002E-3</v>
      </c>
      <c r="J99" s="183">
        <v>26.96</v>
      </c>
      <c r="K99" s="184">
        <v>0</v>
      </c>
      <c r="L99" s="183">
        <v>0</v>
      </c>
      <c r="M99" s="184">
        <v>0</v>
      </c>
      <c r="N99" s="183">
        <v>0</v>
      </c>
      <c r="O99" s="184">
        <v>1.2999999999999999E-3</v>
      </c>
      <c r="P99" s="183">
        <v>9.5399999999999991</v>
      </c>
      <c r="Q99" s="184">
        <v>0</v>
      </c>
      <c r="R99" s="183">
        <v>0</v>
      </c>
      <c r="S99" s="184">
        <v>4.2700000000000002E-2</v>
      </c>
      <c r="T99" s="183">
        <v>309.62</v>
      </c>
      <c r="U99" s="184">
        <v>1.4E-3</v>
      </c>
      <c r="V99" s="183">
        <v>9.98</v>
      </c>
      <c r="W99" s="184">
        <v>1.0139</v>
      </c>
      <c r="X99" s="183">
        <v>7346.89</v>
      </c>
      <c r="Y99" s="240">
        <v>14592.92</v>
      </c>
    </row>
    <row r="100" spans="1:25" x14ac:dyDescent="0.2">
      <c r="A100" s="356" t="s">
        <v>371</v>
      </c>
      <c r="B100" s="181" t="s">
        <v>372</v>
      </c>
      <c r="C100" s="182" t="s">
        <v>98</v>
      </c>
      <c r="D100" s="183">
        <v>4321.08</v>
      </c>
      <c r="E100" s="184">
        <v>0.8135</v>
      </c>
      <c r="F100" s="183">
        <v>3515.19</v>
      </c>
      <c r="G100" s="184">
        <v>0.17050000000000001</v>
      </c>
      <c r="H100" s="183">
        <v>736.74</v>
      </c>
      <c r="I100" s="184">
        <v>6.1999999999999998E-3</v>
      </c>
      <c r="J100" s="183">
        <v>26.96</v>
      </c>
      <c r="K100" s="184">
        <v>0</v>
      </c>
      <c r="L100" s="183">
        <v>0</v>
      </c>
      <c r="M100" s="184">
        <v>0</v>
      </c>
      <c r="N100" s="183">
        <v>0</v>
      </c>
      <c r="O100" s="184">
        <v>1.6000000000000001E-3</v>
      </c>
      <c r="P100" s="183">
        <v>7.01</v>
      </c>
      <c r="Q100" s="184">
        <v>0</v>
      </c>
      <c r="R100" s="183">
        <v>0</v>
      </c>
      <c r="S100" s="184">
        <v>7.17E-2</v>
      </c>
      <c r="T100" s="183">
        <v>309.62</v>
      </c>
      <c r="U100" s="184">
        <v>2.3E-3</v>
      </c>
      <c r="V100" s="183">
        <v>9.98</v>
      </c>
      <c r="W100" s="184">
        <v>1.0658000000000001</v>
      </c>
      <c r="X100" s="183">
        <v>4605.51</v>
      </c>
      <c r="Y100" s="240">
        <v>8926.58</v>
      </c>
    </row>
    <row r="101" spans="1:25" x14ac:dyDescent="0.2">
      <c r="A101" s="356" t="s">
        <v>373</v>
      </c>
      <c r="B101" s="181" t="s">
        <v>374</v>
      </c>
      <c r="C101" s="182" t="s">
        <v>98</v>
      </c>
      <c r="D101" s="183">
        <v>5761.43</v>
      </c>
      <c r="E101" s="184">
        <v>0.8135</v>
      </c>
      <c r="F101" s="183">
        <v>4686.93</v>
      </c>
      <c r="G101" s="184">
        <v>0.12790000000000001</v>
      </c>
      <c r="H101" s="183">
        <v>736.74</v>
      </c>
      <c r="I101" s="184">
        <v>4.7000000000000002E-3</v>
      </c>
      <c r="J101" s="183">
        <v>26.96</v>
      </c>
      <c r="K101" s="184">
        <v>0</v>
      </c>
      <c r="L101" s="183">
        <v>0</v>
      </c>
      <c r="M101" s="184">
        <v>0</v>
      </c>
      <c r="N101" s="183">
        <v>0</v>
      </c>
      <c r="O101" s="184">
        <v>1.1999999999999999E-3</v>
      </c>
      <c r="P101" s="183">
        <v>7.01</v>
      </c>
      <c r="Q101" s="184">
        <v>0</v>
      </c>
      <c r="R101" s="183">
        <v>0</v>
      </c>
      <c r="S101" s="184">
        <v>5.3699999999999998E-2</v>
      </c>
      <c r="T101" s="183">
        <v>309.62</v>
      </c>
      <c r="U101" s="184">
        <v>1.6999999999999999E-3</v>
      </c>
      <c r="V101" s="183">
        <v>9.98</v>
      </c>
      <c r="W101" s="184">
        <v>1.0026999999999999</v>
      </c>
      <c r="X101" s="183">
        <v>5777.24</v>
      </c>
      <c r="Y101" s="240">
        <v>11538.67</v>
      </c>
    </row>
    <row r="102" spans="1:25" x14ac:dyDescent="0.2">
      <c r="A102" s="356" t="s">
        <v>375</v>
      </c>
      <c r="B102" s="181" t="s">
        <v>376</v>
      </c>
      <c r="C102" s="182" t="s">
        <v>98</v>
      </c>
      <c r="D102" s="183">
        <v>8782.07</v>
      </c>
      <c r="E102" s="184">
        <v>0.8135</v>
      </c>
      <c r="F102" s="183">
        <v>7144.21</v>
      </c>
      <c r="G102" s="184">
        <v>8.3900000000000002E-2</v>
      </c>
      <c r="H102" s="183">
        <v>736.74</v>
      </c>
      <c r="I102" s="184">
        <v>3.0999999999999999E-3</v>
      </c>
      <c r="J102" s="183">
        <v>26.96</v>
      </c>
      <c r="K102" s="184">
        <v>0</v>
      </c>
      <c r="L102" s="183">
        <v>0</v>
      </c>
      <c r="M102" s="184">
        <v>0</v>
      </c>
      <c r="N102" s="183">
        <v>0</v>
      </c>
      <c r="O102" s="184">
        <v>8.0000000000000004E-4</v>
      </c>
      <c r="P102" s="183">
        <v>7.01</v>
      </c>
      <c r="Q102" s="184">
        <v>0</v>
      </c>
      <c r="R102" s="183">
        <v>0</v>
      </c>
      <c r="S102" s="184">
        <v>3.5299999999999998E-2</v>
      </c>
      <c r="T102" s="183">
        <v>309.62</v>
      </c>
      <c r="U102" s="184">
        <v>1.1000000000000001E-3</v>
      </c>
      <c r="V102" s="183">
        <v>9.98</v>
      </c>
      <c r="W102" s="184">
        <v>0.93769999999999998</v>
      </c>
      <c r="X102" s="183">
        <v>8234.5300000000007</v>
      </c>
      <c r="Y102" s="240">
        <v>17016.59</v>
      </c>
    </row>
    <row r="103" spans="1:25" x14ac:dyDescent="0.2">
      <c r="A103" s="359" t="s">
        <v>429</v>
      </c>
      <c r="B103" s="360"/>
      <c r="C103" s="360"/>
      <c r="D103" s="360"/>
      <c r="E103" s="360"/>
      <c r="F103" s="360"/>
      <c r="G103" s="360"/>
      <c r="H103" s="360"/>
      <c r="I103" s="360"/>
      <c r="J103" s="360"/>
      <c r="K103" s="360"/>
      <c r="L103" s="360"/>
      <c r="M103" s="360"/>
      <c r="N103" s="360"/>
      <c r="O103" s="360"/>
      <c r="P103" s="360"/>
      <c r="Q103" s="360"/>
      <c r="R103" s="360"/>
      <c r="S103" s="360"/>
      <c r="T103" s="360"/>
      <c r="U103" s="360"/>
      <c r="V103" s="360"/>
      <c r="W103" s="360"/>
      <c r="X103" s="360"/>
      <c r="Y103" s="360"/>
    </row>
    <row r="104" spans="1:25" ht="28.5" x14ac:dyDescent="0.2">
      <c r="A104" s="356" t="s">
        <v>430</v>
      </c>
      <c r="B104" s="181" t="s">
        <v>431</v>
      </c>
      <c r="C104" s="182" t="s">
        <v>432</v>
      </c>
      <c r="D104" s="183">
        <v>9.69</v>
      </c>
      <c r="E104" s="184">
        <v>1.1319999999999999</v>
      </c>
      <c r="F104" s="183">
        <v>10.97</v>
      </c>
      <c r="G104" s="184">
        <v>0.41660000000000003</v>
      </c>
      <c r="H104" s="183">
        <v>4.04</v>
      </c>
      <c r="I104" s="184">
        <v>1.8599999999999998E-2</v>
      </c>
      <c r="J104" s="183">
        <v>0.18</v>
      </c>
      <c r="K104" s="184">
        <v>0</v>
      </c>
      <c r="L104" s="183">
        <v>0</v>
      </c>
      <c r="M104" s="184">
        <v>6.8400000000000002E-2</v>
      </c>
      <c r="N104" s="183">
        <v>0.66</v>
      </c>
      <c r="O104" s="184">
        <v>2.2000000000000001E-3</v>
      </c>
      <c r="P104" s="183">
        <v>0.02</v>
      </c>
      <c r="Q104" s="184">
        <v>0</v>
      </c>
      <c r="R104" s="183">
        <v>0</v>
      </c>
      <c r="S104" s="184">
        <v>0.17510000000000001</v>
      </c>
      <c r="T104" s="183">
        <v>1.7</v>
      </c>
      <c r="U104" s="184">
        <v>5.5999999999999999E-3</v>
      </c>
      <c r="V104" s="183">
        <v>0.05</v>
      </c>
      <c r="W104" s="184">
        <v>1.8185</v>
      </c>
      <c r="X104" s="183">
        <v>17.62</v>
      </c>
      <c r="Y104" s="240">
        <v>27.31</v>
      </c>
    </row>
  </sheetData>
  <mergeCells count="17">
    <mergeCell ref="A1:A3"/>
    <mergeCell ref="B1:B3"/>
    <mergeCell ref="C1:C3"/>
    <mergeCell ref="D1:D2"/>
    <mergeCell ref="E1:F2"/>
    <mergeCell ref="Q1:V1"/>
    <mergeCell ref="W1:X2"/>
    <mergeCell ref="Y1:Y2"/>
    <mergeCell ref="G2:H2"/>
    <mergeCell ref="I2:J2"/>
    <mergeCell ref="K2:L2"/>
    <mergeCell ref="M2:N2"/>
    <mergeCell ref="O2:P2"/>
    <mergeCell ref="Q2:R2"/>
    <mergeCell ref="S2:T2"/>
    <mergeCell ref="U2:V2"/>
    <mergeCell ref="G1:P1"/>
  </mergeCells>
  <pageMargins left="0.39370078740157483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13</vt:i4>
      </vt:variant>
    </vt:vector>
  </HeadingPairs>
  <TitlesOfParts>
    <vt:vector size="27" baseType="lpstr">
      <vt:lpstr>Planilha Mae</vt:lpstr>
      <vt:lpstr>Quadro Resumo de Composição</vt:lpstr>
      <vt:lpstr>Cronograma de Pagtos</vt:lpstr>
      <vt:lpstr>Orçamento</vt:lpstr>
      <vt:lpstr>Contratos_Futuros</vt:lpstr>
      <vt:lpstr>Equipe_Tecnica</vt:lpstr>
      <vt:lpstr>Viagens</vt:lpstr>
      <vt:lpstr>Veículos</vt:lpstr>
      <vt:lpstr>Equipamentos</vt:lpstr>
      <vt:lpstr>Instalações</vt:lpstr>
      <vt:lpstr>Equipamentos Referência</vt:lpstr>
      <vt:lpstr>Veículos Referência</vt:lpstr>
      <vt:lpstr>Benefícios e Despesas - BDI</vt:lpstr>
      <vt:lpstr>Tabela de Preços de Consultoria</vt:lpstr>
      <vt:lpstr>Equipamentos!Area_de_impressao</vt:lpstr>
      <vt:lpstr>Equipe_Tecnica!Area_de_impressao</vt:lpstr>
      <vt:lpstr>Instalações!Area_de_impressao</vt:lpstr>
      <vt:lpstr>Orçamento!Area_de_impressao</vt:lpstr>
      <vt:lpstr>'Quadro Resumo de Composição'!Area_de_impressao</vt:lpstr>
      <vt:lpstr>Veículos!Area_de_impressao</vt:lpstr>
      <vt:lpstr>Viagens!Area_de_impressao</vt:lpstr>
      <vt:lpstr>Equipamentos!Titulos_de_impressao</vt:lpstr>
      <vt:lpstr>Equipe_Tecnica!Titulos_de_impressao</vt:lpstr>
      <vt:lpstr>Instalações!Titulos_de_impressao</vt:lpstr>
      <vt:lpstr>Orçamento!Titulos_de_impressao</vt:lpstr>
      <vt:lpstr>Veículos!Titulos_de_impressao</vt:lpstr>
      <vt:lpstr>Viagens!Titulos_de_impressao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de Oliveira Ribera</dc:creator>
  <cp:lastModifiedBy>Alex Maselli Custódio</cp:lastModifiedBy>
  <cp:lastPrinted>2025-05-22T13:25:32Z</cp:lastPrinted>
  <dcterms:created xsi:type="dcterms:W3CDTF">2015-11-03T18:03:15Z</dcterms:created>
  <dcterms:modified xsi:type="dcterms:W3CDTF">2025-08-18T14:06:13Z</dcterms:modified>
</cp:coreProperties>
</file>