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NoobMaster69\Documents\Avenida Projetos e Topografia\VICENTINA\RECAPEAMENTO VICENTINA\PLANILHAS\"/>
    </mc:Choice>
  </mc:AlternateContent>
  <xr:revisionPtr revIDLastSave="0" documentId="13_ncr:1_{D0AF290C-83A1-4977-A1D6-47A25BB127D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RECHO 1" sheetId="1" r:id="rId1"/>
    <sheet name="TRECHO 2" sheetId="2" r:id="rId2"/>
    <sheet name="TRECHO 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" i="2" l="1"/>
  <c r="C11" i="2"/>
  <c r="X10" i="2"/>
  <c r="W10" i="2"/>
  <c r="W12" i="2" s="1"/>
  <c r="V10" i="2"/>
  <c r="C10" i="2"/>
  <c r="B10" i="2"/>
  <c r="S10" i="2" s="1"/>
  <c r="X7" i="2"/>
  <c r="X12" i="2" s="1"/>
  <c r="W7" i="2"/>
  <c r="V7" i="2"/>
  <c r="L7" i="2"/>
  <c r="L12" i="2" s="1"/>
  <c r="H7" i="2"/>
  <c r="C7" i="2"/>
  <c r="B7" i="2"/>
  <c r="S7" i="2" s="1"/>
  <c r="P7" i="2"/>
  <c r="H12" i="2"/>
  <c r="X6" i="2"/>
  <c r="W6" i="2"/>
  <c r="U6" i="2"/>
  <c r="P6" i="2"/>
  <c r="M6" i="2"/>
  <c r="M12" i="2" s="1"/>
  <c r="I6" i="2"/>
  <c r="C6" i="2"/>
  <c r="B6" i="2"/>
  <c r="W8" i="2"/>
  <c r="U8" i="2"/>
  <c r="P8" i="2"/>
  <c r="C8" i="2"/>
  <c r="B8" i="2"/>
  <c r="C5" i="2"/>
  <c r="B5" i="2"/>
  <c r="C9" i="2"/>
  <c r="B9" i="2"/>
  <c r="C4" i="3"/>
  <c r="P4" i="3"/>
  <c r="P8" i="3" s="1"/>
  <c r="U4" i="3"/>
  <c r="U8" i="3" s="1"/>
  <c r="V4" i="3"/>
  <c r="V8" i="3" s="1"/>
  <c r="W4" i="3"/>
  <c r="W8" i="3" s="1"/>
  <c r="X4" i="3"/>
  <c r="X8" i="3"/>
  <c r="L4" i="3"/>
  <c r="L8" i="3" s="1"/>
  <c r="H4" i="3"/>
  <c r="H8" i="3" s="1"/>
  <c r="B4" i="3"/>
  <c r="C5" i="3"/>
  <c r="C7" i="3"/>
  <c r="B7" i="3"/>
  <c r="T8" i="3"/>
  <c r="R8" i="3"/>
  <c r="Q8" i="3"/>
  <c r="O8" i="3"/>
  <c r="N8" i="3"/>
  <c r="M8" i="3"/>
  <c r="K8" i="3"/>
  <c r="J8" i="3"/>
  <c r="I8" i="3"/>
  <c r="G8" i="3"/>
  <c r="F8" i="3"/>
  <c r="E8" i="3"/>
  <c r="D8" i="3"/>
  <c r="S6" i="3"/>
  <c r="S5" i="3"/>
  <c r="T12" i="2"/>
  <c r="R12" i="2"/>
  <c r="Q12" i="2"/>
  <c r="O12" i="2"/>
  <c r="N12" i="2"/>
  <c r="K12" i="2"/>
  <c r="J12" i="2"/>
  <c r="I12" i="2"/>
  <c r="G12" i="2"/>
  <c r="F12" i="2"/>
  <c r="D12" i="2"/>
  <c r="S11" i="2"/>
  <c r="S4" i="2"/>
  <c r="E12" i="2"/>
  <c r="T13" i="1"/>
  <c r="S10" i="1"/>
  <c r="S8" i="1"/>
  <c r="S5" i="1"/>
  <c r="R13" i="1"/>
  <c r="C12" i="1"/>
  <c r="S12" i="1" s="1"/>
  <c r="B7" i="1"/>
  <c r="S7" i="1" s="1"/>
  <c r="V7" i="1"/>
  <c r="C7" i="1"/>
  <c r="C5" i="1"/>
  <c r="C9" i="1"/>
  <c r="S9" i="1" s="1"/>
  <c r="C6" i="1"/>
  <c r="S6" i="1" s="1"/>
  <c r="V11" i="1"/>
  <c r="B11" i="1"/>
  <c r="S11" i="1" s="1"/>
  <c r="C11" i="1"/>
  <c r="W13" i="1"/>
  <c r="X13" i="1"/>
  <c r="U13" i="1"/>
  <c r="Q13" i="1"/>
  <c r="P13" i="1"/>
  <c r="O13" i="1"/>
  <c r="N13" i="1"/>
  <c r="M13" i="1"/>
  <c r="L13" i="1"/>
  <c r="K13" i="1"/>
  <c r="J13" i="1"/>
  <c r="I13" i="1"/>
  <c r="H13" i="1"/>
  <c r="F13" i="1"/>
  <c r="D13" i="1"/>
  <c r="E4" i="1"/>
  <c r="E13" i="1" s="1"/>
  <c r="G4" i="1"/>
  <c r="G13" i="1" s="1"/>
  <c r="V12" i="2" l="1"/>
  <c r="B12" i="2"/>
  <c r="S6" i="2"/>
  <c r="U12" i="2"/>
  <c r="P12" i="2"/>
  <c r="S8" i="2"/>
  <c r="C12" i="2"/>
  <c r="S9" i="2"/>
  <c r="S4" i="3"/>
  <c r="C8" i="3"/>
  <c r="S7" i="3"/>
  <c r="B8" i="3"/>
  <c r="S5" i="2"/>
  <c r="S4" i="1"/>
  <c r="S13" i="1"/>
  <c r="B13" i="1"/>
  <c r="V13" i="1"/>
  <c r="C13" i="1"/>
  <c r="S12" i="2" l="1"/>
  <c r="S8" i="3"/>
</calcChain>
</file>

<file path=xl/sharedStrings.xml><?xml version="1.0" encoding="utf-8"?>
<sst xmlns="http://schemas.openxmlformats.org/spreadsheetml/2006/main" count="111" uniqueCount="48">
  <si>
    <t>LINHA DE BORDO (LBO)</t>
  </si>
  <si>
    <t>PLACA PARADA OBRIGATORIA (R-1)</t>
  </si>
  <si>
    <t>VELOCIDADE MÁXIMA PERMITIDA (R-19)</t>
  </si>
  <si>
    <t>PASSAGEM SINALIZADA DE PEDESTRES (A-32b)</t>
  </si>
  <si>
    <t>SINALIZAÇÃO VERTICAL</t>
  </si>
  <si>
    <t>SINALIZAÇÃO HORIZONTAL</t>
  </si>
  <si>
    <t>ONDULAÇÃO TRANSVERSAL (45°)</t>
  </si>
  <si>
    <t>L=10CM</t>
  </si>
  <si>
    <t>L=15CM</t>
  </si>
  <si>
    <t>7 FAIXAS</t>
  </si>
  <si>
    <t>8 FAIXAS</t>
  </si>
  <si>
    <t>9 FAIXAS</t>
  </si>
  <si>
    <t>12 FAIXAS</t>
  </si>
  <si>
    <t>L = 6,0m (10,0m &lt; Via)</t>
  </si>
  <si>
    <t>VIA</t>
  </si>
  <si>
    <t>AV. PADRE JOSÉ DANIEL</t>
  </si>
  <si>
    <t>R. ARLINDA LOPES DIAS</t>
  </si>
  <si>
    <t>R. BERNARDO BAUR</t>
  </si>
  <si>
    <t>R. COSTA E SILVA</t>
  </si>
  <si>
    <t>R. ÉLCIO CARLOS PORTO</t>
  </si>
  <si>
    <t>R. JAIR PINHEIRO COUTINHO</t>
  </si>
  <si>
    <t>R. JUBELINO MAMÉDIO</t>
  </si>
  <si>
    <t>R. PROFª. ELZA FARIAS</t>
  </si>
  <si>
    <t>R. WEIMAR TORRES</t>
  </si>
  <si>
    <t>LINHA SIMPLES SECCIONADA (LFO-2) (2:4)</t>
  </si>
  <si>
    <t>MARCA DELIMITADORA DE ESTACIONAMENTO (MER) (1:1)</t>
  </si>
  <si>
    <t>TACHÃO (UN)</t>
  </si>
  <si>
    <t xml:space="preserve">LINHA DUPLA CONTINUA (LFO-3) (M) </t>
  </si>
  <si>
    <t>TOTAL</t>
  </si>
  <si>
    <t>CONJUNTO PLACA NOMECLATURO - LOGRADOURO</t>
  </si>
  <si>
    <t>LINHA DE RETENÇÃO (LRE) (L=0,40m)</t>
  </si>
  <si>
    <t>FAIXA DE TRAVESSIA DE PEDESTRES (FTP) (L=0,40m)</t>
  </si>
  <si>
    <t>LEGENDA : PARE (2,92m²)</t>
  </si>
  <si>
    <t>LEGENDA : DEVAGAR (2,52m²)</t>
  </si>
  <si>
    <t>LEGENDA : ESCOLA (1,94m²)</t>
  </si>
  <si>
    <t>ÁREA TOTAL (m²)</t>
  </si>
  <si>
    <t>R. ARTHUR YOSHIMURA</t>
  </si>
  <si>
    <t>R. CARLOS FARINHA</t>
  </si>
  <si>
    <t>R. ÉLCIO PÔRTO</t>
  </si>
  <si>
    <t>R. GETÚLIO VARGAS</t>
  </si>
  <si>
    <t>R. MATO GROSSO</t>
  </si>
  <si>
    <t>R. ANTÔNIO ROBERTO DIAS</t>
  </si>
  <si>
    <t>R. JOSÉ ANTÔNIO</t>
  </si>
  <si>
    <t>R. JOSÉ VIRGULINO DE SOUZA</t>
  </si>
  <si>
    <t>R. VICENTE PALOTI</t>
  </si>
  <si>
    <t>L = 2,8m (Via &lt; 6,0m)</t>
  </si>
  <si>
    <t>L = 3,4m (6,0m &lt; Via &lt; 7,0m)</t>
  </si>
  <si>
    <t>L = 3,8m (7,0m &lt; Via &lt; 8,0m)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</si>
</sst>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43" fontId="0" fillId="0" borderId="1" xfId="1" applyFont="1" applyBorder="1"/>
    <xf numFmtId="43" fontId="0" fillId="0" borderId="14" xfId="1" applyFont="1" applyBorder="1"/>
    <xf numFmtId="43" fontId="0" fillId="0" borderId="15" xfId="1" applyFont="1" applyBorder="1"/>
    <xf numFmtId="43" fontId="0" fillId="0" borderId="16" xfId="1" applyFont="1" applyBorder="1"/>
    <xf numFmtId="43" fontId="0" fillId="0" borderId="17" xfId="1" applyFont="1" applyBorder="1"/>
    <xf numFmtId="43" fontId="0" fillId="0" borderId="18" xfId="1" applyFont="1" applyBorder="1"/>
    <xf numFmtId="43" fontId="0" fillId="0" borderId="23" xfId="1" applyFont="1" applyBorder="1"/>
    <xf numFmtId="43" fontId="0" fillId="0" borderId="24" xfId="1" applyFont="1" applyBorder="1"/>
    <xf numFmtId="43" fontId="0" fillId="0" borderId="4" xfId="1" applyFont="1" applyBorder="1"/>
    <xf numFmtId="43" fontId="0" fillId="0" borderId="27" xfId="1" applyFont="1" applyBorder="1"/>
    <xf numFmtId="0" fontId="2" fillId="2" borderId="2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0" fontId="2" fillId="0" borderId="27" xfId="0" applyFont="1" applyBorder="1"/>
    <xf numFmtId="0" fontId="2" fillId="0" borderId="28" xfId="0" applyFont="1" applyBorder="1"/>
    <xf numFmtId="43" fontId="2" fillId="0" borderId="16" xfId="1" applyFont="1" applyBorder="1"/>
    <xf numFmtId="43" fontId="2" fillId="0" borderId="17" xfId="1" applyFont="1" applyBorder="1"/>
    <xf numFmtId="43" fontId="2" fillId="0" borderId="18" xfId="1" applyFont="1" applyBorder="1"/>
    <xf numFmtId="43" fontId="2" fillId="0" borderId="24" xfId="1" applyFont="1" applyBorder="1"/>
    <xf numFmtId="43" fontId="0" fillId="0" borderId="10" xfId="1" applyFont="1" applyBorder="1"/>
    <xf numFmtId="43" fontId="0" fillId="0" borderId="11" xfId="1" applyFont="1" applyBorder="1"/>
    <xf numFmtId="43" fontId="2" fillId="0" borderId="29" xfId="1" applyFont="1" applyBorder="1"/>
    <xf numFmtId="43" fontId="2" fillId="0" borderId="30" xfId="1" applyFont="1" applyBorder="1"/>
    <xf numFmtId="43" fontId="2" fillId="0" borderId="31" xfId="1" applyFont="1" applyBorder="1"/>
    <xf numFmtId="43" fontId="2" fillId="0" borderId="28" xfId="1" applyFont="1" applyBorder="1"/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3"/>
  <sheetViews>
    <sheetView tabSelected="1" zoomScale="90" zoomScaleNormal="90" workbookViewId="0">
      <pane xSplit="1" topLeftCell="B1" activePane="topRight" state="frozen"/>
      <selection pane="topRight" activeCell="A6" sqref="A6"/>
    </sheetView>
  </sheetViews>
  <sheetFormatPr defaultRowHeight="15" x14ac:dyDescent="0.25"/>
  <cols>
    <col min="1" max="1" width="26.42578125" bestFit="1" customWidth="1"/>
    <col min="2" max="2" width="19.140625" customWidth="1"/>
    <col min="3" max="5" width="17.28515625" customWidth="1"/>
    <col min="6" max="6" width="13" customWidth="1"/>
    <col min="7" max="7" width="21.7109375" customWidth="1"/>
    <col min="8" max="8" width="10.85546875" customWidth="1"/>
    <col min="9" max="9" width="15.85546875" customWidth="1"/>
    <col min="10" max="11" width="13" customWidth="1"/>
    <col min="12" max="15" width="11.28515625" customWidth="1"/>
    <col min="16" max="16" width="13" customWidth="1"/>
    <col min="17" max="18" width="13" hidden="1" customWidth="1"/>
    <col min="19" max="19" width="13" customWidth="1"/>
    <col min="20" max="20" width="13" hidden="1" customWidth="1"/>
    <col min="21" max="24" width="18.85546875" customWidth="1"/>
  </cols>
  <sheetData>
    <row r="1" spans="1:24" x14ac:dyDescent="0.25">
      <c r="A1" s="36" t="s">
        <v>14</v>
      </c>
      <c r="B1" s="28" t="s">
        <v>5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1"/>
      <c r="T1" s="11"/>
      <c r="U1" s="28" t="s">
        <v>4</v>
      </c>
      <c r="V1" s="29"/>
      <c r="W1" s="30"/>
      <c r="X1" s="31"/>
    </row>
    <row r="2" spans="1:24" ht="60" customHeight="1" x14ac:dyDescent="0.25">
      <c r="A2" s="37"/>
      <c r="B2" s="34" t="s">
        <v>24</v>
      </c>
      <c r="C2" s="32" t="s">
        <v>27</v>
      </c>
      <c r="D2" s="33"/>
      <c r="E2" s="39" t="s">
        <v>6</v>
      </c>
      <c r="F2" s="39" t="s">
        <v>0</v>
      </c>
      <c r="G2" s="39" t="s">
        <v>25</v>
      </c>
      <c r="H2" s="32" t="s">
        <v>30</v>
      </c>
      <c r="I2" s="41"/>
      <c r="J2" s="41"/>
      <c r="K2" s="33"/>
      <c r="L2" s="32" t="s">
        <v>31</v>
      </c>
      <c r="M2" s="41"/>
      <c r="N2" s="41"/>
      <c r="O2" s="33"/>
      <c r="P2" s="39" t="s">
        <v>32</v>
      </c>
      <c r="Q2" s="39" t="s">
        <v>34</v>
      </c>
      <c r="R2" s="39" t="s">
        <v>33</v>
      </c>
      <c r="S2" s="44" t="s">
        <v>35</v>
      </c>
      <c r="T2" s="42" t="s">
        <v>26</v>
      </c>
      <c r="U2" s="34" t="s">
        <v>1</v>
      </c>
      <c r="V2" s="39" t="s">
        <v>2</v>
      </c>
      <c r="W2" s="39" t="s">
        <v>3</v>
      </c>
      <c r="X2" s="44" t="s">
        <v>29</v>
      </c>
    </row>
    <row r="3" spans="1:24" ht="45.75" thickBot="1" x14ac:dyDescent="0.3">
      <c r="A3" s="38"/>
      <c r="B3" s="35"/>
      <c r="C3" s="12" t="s">
        <v>7</v>
      </c>
      <c r="D3" s="12" t="s">
        <v>8</v>
      </c>
      <c r="E3" s="40"/>
      <c r="F3" s="40"/>
      <c r="G3" s="40"/>
      <c r="H3" s="13" t="s">
        <v>45</v>
      </c>
      <c r="I3" s="13" t="s">
        <v>46</v>
      </c>
      <c r="J3" s="13" t="s">
        <v>47</v>
      </c>
      <c r="K3" s="13" t="s">
        <v>13</v>
      </c>
      <c r="L3" s="12" t="s">
        <v>9</v>
      </c>
      <c r="M3" s="12" t="s">
        <v>10</v>
      </c>
      <c r="N3" s="12" t="s">
        <v>11</v>
      </c>
      <c r="O3" s="12" t="s">
        <v>12</v>
      </c>
      <c r="P3" s="40"/>
      <c r="Q3" s="40"/>
      <c r="R3" s="40"/>
      <c r="S3" s="45"/>
      <c r="T3" s="43"/>
      <c r="U3" s="35"/>
      <c r="V3" s="40"/>
      <c r="W3" s="40"/>
      <c r="X3" s="45"/>
    </row>
    <row r="4" spans="1:24" x14ac:dyDescent="0.25">
      <c r="A4" s="14" t="s">
        <v>15</v>
      </c>
      <c r="B4" s="2">
        <v>0</v>
      </c>
      <c r="C4" s="1">
        <v>0</v>
      </c>
      <c r="D4" s="1">
        <v>493.35</v>
      </c>
      <c r="E4" s="1">
        <f>4*11.36/2</f>
        <v>22.72</v>
      </c>
      <c r="F4" s="1">
        <v>250.84</v>
      </c>
      <c r="G4" s="1">
        <f>241.52+84.25+12.2</f>
        <v>337.96999999999997</v>
      </c>
      <c r="H4" s="1">
        <v>0</v>
      </c>
      <c r="I4" s="1">
        <v>0</v>
      </c>
      <c r="J4" s="1">
        <v>0</v>
      </c>
      <c r="K4" s="1">
        <v>3</v>
      </c>
      <c r="L4" s="1">
        <v>0</v>
      </c>
      <c r="M4" s="1">
        <v>0</v>
      </c>
      <c r="N4" s="1">
        <v>0</v>
      </c>
      <c r="O4" s="1">
        <v>3</v>
      </c>
      <c r="P4" s="1">
        <v>0</v>
      </c>
      <c r="Q4" s="1">
        <v>0</v>
      </c>
      <c r="R4" s="1">
        <v>0</v>
      </c>
      <c r="S4" s="3">
        <f t="shared" ref="S4:S12" si="0">(B4*0.1/3)+(C4*0.2)+(D4*0.3)+(E4)+(F4*0.1)+(G4*0.1/2)+(H4*0.4*2.8)+(I4*0.4*3.4)+(J4*0.4*3.8)+(K4*0.4*6)+(L4*0.4*4)+(M4*0.4*4)+(N4*0.4*4)+(O4*0.4*4)+(P4*2.92)+(Q4*1.94)+(R4*2.52)</f>
        <v>224.70749999999998</v>
      </c>
      <c r="T4" s="7">
        <v>150</v>
      </c>
      <c r="U4" s="2">
        <v>0</v>
      </c>
      <c r="V4" s="1">
        <v>0</v>
      </c>
      <c r="W4" s="1">
        <v>0</v>
      </c>
      <c r="X4" s="3">
        <v>0</v>
      </c>
    </row>
    <row r="5" spans="1:24" x14ac:dyDescent="0.25">
      <c r="A5" s="15" t="s">
        <v>16</v>
      </c>
      <c r="B5" s="2">
        <v>32.729999999999997</v>
      </c>
      <c r="C5" s="1">
        <f>15*2</f>
        <v>30</v>
      </c>
      <c r="D5" s="1">
        <v>0</v>
      </c>
      <c r="E5" s="1">
        <v>0</v>
      </c>
      <c r="F5" s="1">
        <v>0</v>
      </c>
      <c r="G5" s="1">
        <v>0</v>
      </c>
      <c r="H5" s="1">
        <v>2</v>
      </c>
      <c r="I5" s="1">
        <v>0</v>
      </c>
      <c r="J5" s="1">
        <v>0</v>
      </c>
      <c r="K5" s="1">
        <v>0</v>
      </c>
      <c r="L5" s="1">
        <v>2</v>
      </c>
      <c r="M5" s="1">
        <v>0</v>
      </c>
      <c r="N5" s="1">
        <v>0</v>
      </c>
      <c r="O5" s="1">
        <v>0</v>
      </c>
      <c r="P5" s="1">
        <v>2</v>
      </c>
      <c r="Q5" s="1">
        <v>0</v>
      </c>
      <c r="R5" s="1">
        <v>0</v>
      </c>
      <c r="S5" s="3">
        <f t="shared" si="0"/>
        <v>18.370999999999999</v>
      </c>
      <c r="T5" s="7">
        <v>0</v>
      </c>
      <c r="U5" s="2">
        <v>2</v>
      </c>
      <c r="V5" s="1">
        <v>0</v>
      </c>
      <c r="W5" s="1">
        <v>2</v>
      </c>
      <c r="X5" s="3">
        <v>2</v>
      </c>
    </row>
    <row r="6" spans="1:24" x14ac:dyDescent="0.25">
      <c r="A6" s="15" t="s">
        <v>17</v>
      </c>
      <c r="B6" s="2">
        <v>72.55</v>
      </c>
      <c r="C6" s="1">
        <f>15*2</f>
        <v>30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2</v>
      </c>
      <c r="J6" s="1">
        <v>0</v>
      </c>
      <c r="K6" s="1">
        <v>0</v>
      </c>
      <c r="L6" s="1">
        <v>0</v>
      </c>
      <c r="M6" s="1">
        <v>2</v>
      </c>
      <c r="N6" s="1">
        <v>0</v>
      </c>
      <c r="O6" s="1">
        <v>0</v>
      </c>
      <c r="P6" s="1">
        <v>2</v>
      </c>
      <c r="Q6" s="1">
        <v>0</v>
      </c>
      <c r="R6" s="1">
        <v>0</v>
      </c>
      <c r="S6" s="3">
        <f t="shared" si="0"/>
        <v>20.178333333333335</v>
      </c>
      <c r="T6" s="7">
        <v>0</v>
      </c>
      <c r="U6" s="2">
        <v>2</v>
      </c>
      <c r="V6" s="1">
        <v>0</v>
      </c>
      <c r="W6" s="1">
        <v>2</v>
      </c>
      <c r="X6" s="3">
        <v>1</v>
      </c>
    </row>
    <row r="7" spans="1:24" x14ac:dyDescent="0.25">
      <c r="A7" s="15" t="s">
        <v>18</v>
      </c>
      <c r="B7" s="2">
        <f>79.46+104.89+102.93</f>
        <v>287.27999999999997</v>
      </c>
      <c r="C7" s="1">
        <f>15</f>
        <v>15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1</v>
      </c>
      <c r="K7" s="1">
        <v>0</v>
      </c>
      <c r="L7" s="1">
        <v>0</v>
      </c>
      <c r="M7" s="1">
        <v>0</v>
      </c>
      <c r="N7" s="1">
        <v>1</v>
      </c>
      <c r="O7" s="1">
        <v>0</v>
      </c>
      <c r="P7" s="1">
        <v>1</v>
      </c>
      <c r="Q7" s="1">
        <v>0</v>
      </c>
      <c r="R7" s="1">
        <v>0</v>
      </c>
      <c r="S7" s="3">
        <f t="shared" si="0"/>
        <v>18.616</v>
      </c>
      <c r="T7" s="7">
        <v>0</v>
      </c>
      <c r="U7" s="2">
        <v>1</v>
      </c>
      <c r="V7" s="1">
        <f>1+1+1</f>
        <v>3</v>
      </c>
      <c r="W7" s="1">
        <v>1</v>
      </c>
      <c r="X7" s="3">
        <v>0</v>
      </c>
    </row>
    <row r="8" spans="1:24" x14ac:dyDescent="0.25">
      <c r="A8" s="15" t="s">
        <v>19</v>
      </c>
      <c r="B8" s="2">
        <v>74.56</v>
      </c>
      <c r="C8" s="1">
        <v>15</v>
      </c>
      <c r="D8" s="1">
        <v>0</v>
      </c>
      <c r="E8" s="1">
        <v>0</v>
      </c>
      <c r="F8" s="1">
        <v>0</v>
      </c>
      <c r="G8" s="1">
        <v>0</v>
      </c>
      <c r="H8" s="1">
        <v>1</v>
      </c>
      <c r="I8" s="1">
        <v>0</v>
      </c>
      <c r="J8" s="1">
        <v>0</v>
      </c>
      <c r="K8" s="1">
        <v>0</v>
      </c>
      <c r="L8" s="1">
        <v>1</v>
      </c>
      <c r="M8" s="1">
        <v>0</v>
      </c>
      <c r="N8" s="1">
        <v>0</v>
      </c>
      <c r="O8" s="1">
        <v>0</v>
      </c>
      <c r="P8" s="1">
        <v>1</v>
      </c>
      <c r="Q8" s="1">
        <v>0</v>
      </c>
      <c r="R8" s="1">
        <v>0</v>
      </c>
      <c r="S8" s="3">
        <f t="shared" si="0"/>
        <v>11.125333333333334</v>
      </c>
      <c r="T8" s="7">
        <v>0</v>
      </c>
      <c r="U8" s="2">
        <v>1</v>
      </c>
      <c r="V8" s="1">
        <v>1</v>
      </c>
      <c r="W8" s="1">
        <v>1</v>
      </c>
      <c r="X8" s="3">
        <v>2</v>
      </c>
    </row>
    <row r="9" spans="1:24" x14ac:dyDescent="0.25">
      <c r="A9" s="15" t="s">
        <v>20</v>
      </c>
      <c r="B9" s="2">
        <v>66.13</v>
      </c>
      <c r="C9" s="1">
        <f>15*2</f>
        <v>30</v>
      </c>
      <c r="D9" s="1">
        <v>0</v>
      </c>
      <c r="E9" s="1">
        <v>0</v>
      </c>
      <c r="F9" s="1">
        <v>0</v>
      </c>
      <c r="G9" s="1">
        <v>0</v>
      </c>
      <c r="H9" s="1">
        <v>2</v>
      </c>
      <c r="I9" s="1">
        <v>0</v>
      </c>
      <c r="J9" s="1">
        <v>0</v>
      </c>
      <c r="K9" s="1">
        <v>0</v>
      </c>
      <c r="L9" s="1">
        <v>2</v>
      </c>
      <c r="M9" s="1">
        <v>0</v>
      </c>
      <c r="N9" s="1">
        <v>0</v>
      </c>
      <c r="O9" s="1">
        <v>0</v>
      </c>
      <c r="P9" s="1">
        <v>2</v>
      </c>
      <c r="Q9" s="1">
        <v>0</v>
      </c>
      <c r="R9" s="1">
        <v>0</v>
      </c>
      <c r="S9" s="3">
        <f t="shared" si="0"/>
        <v>19.484333333333332</v>
      </c>
      <c r="T9" s="7">
        <v>0</v>
      </c>
      <c r="U9" s="2">
        <v>2</v>
      </c>
      <c r="V9" s="1">
        <v>0</v>
      </c>
      <c r="W9" s="1">
        <v>2</v>
      </c>
      <c r="X9" s="3">
        <v>2</v>
      </c>
    </row>
    <row r="10" spans="1:24" x14ac:dyDescent="0.25">
      <c r="A10" s="15" t="s">
        <v>21</v>
      </c>
      <c r="B10" s="2">
        <v>89.69</v>
      </c>
      <c r="C10" s="1">
        <v>15</v>
      </c>
      <c r="D10" s="1">
        <v>0</v>
      </c>
      <c r="E10" s="1">
        <v>0</v>
      </c>
      <c r="F10" s="1">
        <v>0</v>
      </c>
      <c r="G10" s="1">
        <v>0</v>
      </c>
      <c r="H10" s="1">
        <v>1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1</v>
      </c>
      <c r="Q10" s="1">
        <v>0</v>
      </c>
      <c r="R10" s="1">
        <v>0</v>
      </c>
      <c r="S10" s="3">
        <f t="shared" si="0"/>
        <v>10.029666666666667</v>
      </c>
      <c r="T10" s="7">
        <v>0</v>
      </c>
      <c r="U10" s="2">
        <v>1</v>
      </c>
      <c r="V10" s="1">
        <v>1</v>
      </c>
      <c r="W10" s="1">
        <v>0</v>
      </c>
      <c r="X10" s="3">
        <v>0</v>
      </c>
    </row>
    <row r="11" spans="1:24" x14ac:dyDescent="0.25">
      <c r="A11" s="15" t="s">
        <v>22</v>
      </c>
      <c r="B11" s="2">
        <f>63.3+78.81+105.98</f>
        <v>248.09000000000003</v>
      </c>
      <c r="C11" s="1">
        <f>15+15</f>
        <v>30</v>
      </c>
      <c r="D11" s="1">
        <v>0</v>
      </c>
      <c r="E11" s="1">
        <v>0</v>
      </c>
      <c r="F11" s="1">
        <v>0</v>
      </c>
      <c r="G11" s="1">
        <v>0</v>
      </c>
      <c r="H11" s="1">
        <v>1</v>
      </c>
      <c r="I11" s="1">
        <v>1</v>
      </c>
      <c r="J11" s="1">
        <v>0</v>
      </c>
      <c r="K11" s="1">
        <v>0</v>
      </c>
      <c r="L11" s="1">
        <v>1</v>
      </c>
      <c r="M11" s="1">
        <v>1</v>
      </c>
      <c r="N11" s="1">
        <v>0</v>
      </c>
      <c r="O11" s="1">
        <v>0</v>
      </c>
      <c r="P11" s="1">
        <v>1</v>
      </c>
      <c r="Q11" s="1">
        <v>0</v>
      </c>
      <c r="R11" s="1">
        <v>0</v>
      </c>
      <c r="S11" s="3">
        <f t="shared" si="0"/>
        <v>22.869666666666667</v>
      </c>
      <c r="T11" s="7">
        <v>0</v>
      </c>
      <c r="U11" s="2">
        <v>2</v>
      </c>
      <c r="V11" s="1">
        <f>2+2</f>
        <v>4</v>
      </c>
      <c r="W11" s="1">
        <v>2</v>
      </c>
      <c r="X11" s="3">
        <v>1</v>
      </c>
    </row>
    <row r="12" spans="1:24" ht="15.75" thickBot="1" x14ac:dyDescent="0.3">
      <c r="A12" s="16" t="s">
        <v>23</v>
      </c>
      <c r="B12" s="4">
        <v>56.98</v>
      </c>
      <c r="C12" s="5">
        <f>15*2</f>
        <v>30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2</v>
      </c>
      <c r="J12" s="5">
        <v>0</v>
      </c>
      <c r="K12" s="5">
        <v>0</v>
      </c>
      <c r="L12" s="5">
        <v>0</v>
      </c>
      <c r="M12" s="5">
        <v>2</v>
      </c>
      <c r="N12" s="5">
        <v>0</v>
      </c>
      <c r="O12" s="5">
        <v>0</v>
      </c>
      <c r="P12" s="5">
        <v>2</v>
      </c>
      <c r="Q12" s="5">
        <v>0</v>
      </c>
      <c r="R12" s="5">
        <v>0</v>
      </c>
      <c r="S12" s="6">
        <f t="shared" si="0"/>
        <v>19.659333333333333</v>
      </c>
      <c r="T12" s="8">
        <v>0</v>
      </c>
      <c r="U12" s="4">
        <v>2</v>
      </c>
      <c r="V12" s="5">
        <v>0</v>
      </c>
      <c r="W12" s="5">
        <v>2</v>
      </c>
      <c r="X12" s="6">
        <v>2</v>
      </c>
    </row>
    <row r="13" spans="1:24" ht="15.75" thickBot="1" x14ac:dyDescent="0.3">
      <c r="A13" s="17" t="s">
        <v>28</v>
      </c>
      <c r="B13" s="18">
        <f>SUM(B4:B12)</f>
        <v>928.0100000000001</v>
      </c>
      <c r="C13" s="19">
        <f t="shared" ref="C13:X13" si="1">SUM(C4:C12)</f>
        <v>195</v>
      </c>
      <c r="D13" s="19">
        <f t="shared" si="1"/>
        <v>493.35</v>
      </c>
      <c r="E13" s="19">
        <f t="shared" si="1"/>
        <v>22.72</v>
      </c>
      <c r="F13" s="19">
        <f t="shared" si="1"/>
        <v>250.84</v>
      </c>
      <c r="G13" s="19">
        <f t="shared" si="1"/>
        <v>337.96999999999997</v>
      </c>
      <c r="H13" s="19">
        <f t="shared" si="1"/>
        <v>7</v>
      </c>
      <c r="I13" s="19">
        <f t="shared" si="1"/>
        <v>5</v>
      </c>
      <c r="J13" s="19">
        <f t="shared" si="1"/>
        <v>1</v>
      </c>
      <c r="K13" s="19">
        <f t="shared" si="1"/>
        <v>3</v>
      </c>
      <c r="L13" s="19">
        <f t="shared" si="1"/>
        <v>6</v>
      </c>
      <c r="M13" s="19">
        <f t="shared" si="1"/>
        <v>5</v>
      </c>
      <c r="N13" s="19">
        <f t="shared" si="1"/>
        <v>1</v>
      </c>
      <c r="O13" s="19">
        <f t="shared" si="1"/>
        <v>3</v>
      </c>
      <c r="P13" s="19">
        <f t="shared" si="1"/>
        <v>12</v>
      </c>
      <c r="Q13" s="19">
        <f t="shared" si="1"/>
        <v>0</v>
      </c>
      <c r="R13" s="19">
        <f t="shared" si="1"/>
        <v>0</v>
      </c>
      <c r="S13" s="20">
        <f t="shared" si="1"/>
        <v>365.04116666666664</v>
      </c>
      <c r="T13" s="21">
        <f t="shared" si="1"/>
        <v>150</v>
      </c>
      <c r="U13" s="18">
        <f t="shared" si="1"/>
        <v>13</v>
      </c>
      <c r="V13" s="19">
        <f t="shared" si="1"/>
        <v>9</v>
      </c>
      <c r="W13" s="19">
        <f t="shared" si="1"/>
        <v>12</v>
      </c>
      <c r="X13" s="20">
        <f t="shared" si="1"/>
        <v>10</v>
      </c>
    </row>
  </sheetData>
  <mergeCells count="19">
    <mergeCell ref="S2:S3"/>
    <mergeCell ref="U2:U3"/>
    <mergeCell ref="V2:V3"/>
    <mergeCell ref="B1:S1"/>
    <mergeCell ref="U1:X1"/>
    <mergeCell ref="C2:D2"/>
    <mergeCell ref="B2:B3"/>
    <mergeCell ref="A1:A3"/>
    <mergeCell ref="E2:E3"/>
    <mergeCell ref="F2:F3"/>
    <mergeCell ref="G2:G3"/>
    <mergeCell ref="H2:K2"/>
    <mergeCell ref="W2:W3"/>
    <mergeCell ref="R2:R3"/>
    <mergeCell ref="T2:T3"/>
    <mergeCell ref="X2:X3"/>
    <mergeCell ref="L2:O2"/>
    <mergeCell ref="P2:P3"/>
    <mergeCell ref="Q2: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2698D-3C41-42FE-A603-11A2BB46EF12}">
  <dimension ref="A1:X12"/>
  <sheetViews>
    <sheetView workbookViewId="0">
      <pane xSplit="1" topLeftCell="J1" activePane="topRight" state="frozen"/>
      <selection pane="topRight" activeCell="U14" sqref="U14"/>
    </sheetView>
  </sheetViews>
  <sheetFormatPr defaultRowHeight="15" x14ac:dyDescent="0.25"/>
  <cols>
    <col min="1" max="1" width="26.42578125" bestFit="1" customWidth="1"/>
    <col min="2" max="2" width="19.140625" customWidth="1"/>
    <col min="3" max="3" width="17.28515625" customWidth="1"/>
    <col min="4" max="5" width="17.28515625" hidden="1" customWidth="1"/>
    <col min="6" max="6" width="13" hidden="1" customWidth="1"/>
    <col min="7" max="7" width="21.7109375" hidden="1" customWidth="1"/>
    <col min="8" max="8" width="10.85546875" customWidth="1"/>
    <col min="9" max="9" width="15.85546875" customWidth="1"/>
    <col min="10" max="10" width="13" customWidth="1"/>
    <col min="11" max="11" width="13" hidden="1" customWidth="1"/>
    <col min="12" max="14" width="11.28515625" customWidth="1"/>
    <col min="15" max="15" width="11.28515625" hidden="1" customWidth="1"/>
    <col min="16" max="16" width="13" customWidth="1"/>
    <col min="17" max="18" width="13" hidden="1" customWidth="1"/>
    <col min="19" max="19" width="13" customWidth="1"/>
    <col min="20" max="20" width="13" hidden="1" customWidth="1"/>
    <col min="21" max="24" width="18.85546875" customWidth="1"/>
  </cols>
  <sheetData>
    <row r="1" spans="1:24" x14ac:dyDescent="0.25">
      <c r="A1" s="36" t="s">
        <v>14</v>
      </c>
      <c r="B1" s="28" t="s">
        <v>5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1"/>
      <c r="T1" s="11"/>
      <c r="U1" s="28" t="s">
        <v>4</v>
      </c>
      <c r="V1" s="29"/>
      <c r="W1" s="30"/>
      <c r="X1" s="31"/>
    </row>
    <row r="2" spans="1:24" ht="60" customHeight="1" x14ac:dyDescent="0.25">
      <c r="A2" s="37"/>
      <c r="B2" s="34" t="s">
        <v>24</v>
      </c>
      <c r="C2" s="32" t="s">
        <v>27</v>
      </c>
      <c r="D2" s="33"/>
      <c r="E2" s="39" t="s">
        <v>6</v>
      </c>
      <c r="F2" s="39" t="s">
        <v>0</v>
      </c>
      <c r="G2" s="39" t="s">
        <v>25</v>
      </c>
      <c r="H2" s="32" t="s">
        <v>30</v>
      </c>
      <c r="I2" s="41"/>
      <c r="J2" s="41"/>
      <c r="K2" s="33"/>
      <c r="L2" s="32" t="s">
        <v>31</v>
      </c>
      <c r="M2" s="41"/>
      <c r="N2" s="41"/>
      <c r="O2" s="33"/>
      <c r="P2" s="39" t="s">
        <v>32</v>
      </c>
      <c r="Q2" s="39" t="s">
        <v>34</v>
      </c>
      <c r="R2" s="39" t="s">
        <v>33</v>
      </c>
      <c r="S2" s="44" t="s">
        <v>35</v>
      </c>
      <c r="T2" s="42" t="s">
        <v>26</v>
      </c>
      <c r="U2" s="34" t="s">
        <v>1</v>
      </c>
      <c r="V2" s="39" t="s">
        <v>2</v>
      </c>
      <c r="W2" s="39" t="s">
        <v>3</v>
      </c>
      <c r="X2" s="44" t="s">
        <v>29</v>
      </c>
    </row>
    <row r="3" spans="1:24" ht="45.75" thickBot="1" x14ac:dyDescent="0.3">
      <c r="A3" s="38"/>
      <c r="B3" s="35"/>
      <c r="C3" s="12" t="s">
        <v>7</v>
      </c>
      <c r="D3" s="12" t="s">
        <v>8</v>
      </c>
      <c r="E3" s="40"/>
      <c r="F3" s="40"/>
      <c r="G3" s="40"/>
      <c r="H3" s="13" t="s">
        <v>45</v>
      </c>
      <c r="I3" s="13" t="s">
        <v>46</v>
      </c>
      <c r="J3" s="13" t="s">
        <v>47</v>
      </c>
      <c r="K3" s="13" t="s">
        <v>13</v>
      </c>
      <c r="L3" s="12" t="s">
        <v>9</v>
      </c>
      <c r="M3" s="12" t="s">
        <v>10</v>
      </c>
      <c r="N3" s="12" t="s">
        <v>11</v>
      </c>
      <c r="O3" s="12" t="s">
        <v>12</v>
      </c>
      <c r="P3" s="40"/>
      <c r="Q3" s="40"/>
      <c r="R3" s="40"/>
      <c r="S3" s="45"/>
      <c r="T3" s="43"/>
      <c r="U3" s="35"/>
      <c r="V3" s="40"/>
      <c r="W3" s="40"/>
      <c r="X3" s="45"/>
    </row>
    <row r="4" spans="1:24" x14ac:dyDescent="0.25">
      <c r="A4" s="14" t="s">
        <v>36</v>
      </c>
      <c r="B4" s="2">
        <v>77.31</v>
      </c>
      <c r="C4" s="1">
        <f>15</f>
        <v>15</v>
      </c>
      <c r="D4" s="1"/>
      <c r="E4" s="1"/>
      <c r="F4" s="1"/>
      <c r="G4" s="1"/>
      <c r="H4" s="1">
        <v>1</v>
      </c>
      <c r="I4" s="1">
        <v>0</v>
      </c>
      <c r="J4" s="1">
        <v>0</v>
      </c>
      <c r="K4" s="1"/>
      <c r="L4" s="1">
        <v>1</v>
      </c>
      <c r="M4" s="1">
        <v>0</v>
      </c>
      <c r="N4" s="1">
        <v>0</v>
      </c>
      <c r="O4" s="1"/>
      <c r="P4" s="1">
        <v>1</v>
      </c>
      <c r="Q4" s="1"/>
      <c r="R4" s="1"/>
      <c r="S4" s="3">
        <f t="shared" ref="S4:S11" si="0">(B4*0.1/3)+(C4*0.2)+(D4*0.3)+(E4)+(F4*0.1)+(G4*0.1/2)+(H4*0.4*2.8)+(I4*0.4*3.4)+(J4*0.4*3.8)+(K4*0.4*6)+(L4*0.4*4)+(M4*0.4*4)+(N4*0.4*4)+(O4*0.4*4)+(P4*2.92)+(Q4*1.94)+(R4*2.52)</f>
        <v>11.217000000000001</v>
      </c>
      <c r="T4" s="7"/>
      <c r="U4" s="2">
        <v>1</v>
      </c>
      <c r="V4" s="1">
        <v>0</v>
      </c>
      <c r="W4" s="1">
        <v>1</v>
      </c>
      <c r="X4" s="3">
        <v>1</v>
      </c>
    </row>
    <row r="5" spans="1:24" x14ac:dyDescent="0.25">
      <c r="A5" s="15" t="s">
        <v>17</v>
      </c>
      <c r="B5" s="2">
        <f>72.38</f>
        <v>72.38</v>
      </c>
      <c r="C5" s="1">
        <f>15*2</f>
        <v>30</v>
      </c>
      <c r="D5" s="1"/>
      <c r="E5" s="1"/>
      <c r="F5" s="1"/>
      <c r="G5" s="1"/>
      <c r="H5" s="1">
        <v>0</v>
      </c>
      <c r="I5" s="1">
        <v>2</v>
      </c>
      <c r="J5" s="1">
        <v>0</v>
      </c>
      <c r="K5" s="1"/>
      <c r="L5" s="1">
        <v>0</v>
      </c>
      <c r="M5" s="1">
        <v>2</v>
      </c>
      <c r="N5" s="1">
        <v>0</v>
      </c>
      <c r="O5" s="1"/>
      <c r="P5" s="1">
        <v>2</v>
      </c>
      <c r="Q5" s="1"/>
      <c r="R5" s="1"/>
      <c r="S5" s="3">
        <f t="shared" si="0"/>
        <v>20.172666666666668</v>
      </c>
      <c r="T5" s="7"/>
      <c r="U5" s="2">
        <v>2</v>
      </c>
      <c r="V5" s="1">
        <v>0</v>
      </c>
      <c r="W5" s="1">
        <v>2</v>
      </c>
      <c r="X5" s="3">
        <v>2</v>
      </c>
    </row>
    <row r="6" spans="1:24" x14ac:dyDescent="0.25">
      <c r="A6" s="15" t="s">
        <v>37</v>
      </c>
      <c r="B6" s="2">
        <f>54.77+52.73+60.29</f>
        <v>167.79</v>
      </c>
      <c r="C6" s="1">
        <f>15*2+15*2+15*2</f>
        <v>90</v>
      </c>
      <c r="D6" s="1"/>
      <c r="E6" s="1"/>
      <c r="F6" s="1"/>
      <c r="G6" s="1"/>
      <c r="H6" s="1">
        <v>0</v>
      </c>
      <c r="I6" s="1">
        <f>2+2+2</f>
        <v>6</v>
      </c>
      <c r="J6" s="1">
        <v>0</v>
      </c>
      <c r="K6" s="1"/>
      <c r="L6" s="1">
        <v>0</v>
      </c>
      <c r="M6" s="1">
        <f>2+2+2</f>
        <v>6</v>
      </c>
      <c r="N6" s="1">
        <v>0</v>
      </c>
      <c r="O6" s="1"/>
      <c r="P6" s="1">
        <f>2+2+2</f>
        <v>6</v>
      </c>
      <c r="Q6" s="1"/>
      <c r="R6" s="1"/>
      <c r="S6" s="3">
        <f t="shared" si="0"/>
        <v>58.873000000000005</v>
      </c>
      <c r="T6" s="7"/>
      <c r="U6" s="2">
        <f>2+2+2</f>
        <v>6</v>
      </c>
      <c r="V6" s="1">
        <v>0</v>
      </c>
      <c r="W6" s="1">
        <f>2+2+2</f>
        <v>6</v>
      </c>
      <c r="X6" s="3">
        <f>1+1+1</f>
        <v>3</v>
      </c>
    </row>
    <row r="7" spans="1:24" x14ac:dyDescent="0.25">
      <c r="A7" s="15" t="s">
        <v>38</v>
      </c>
      <c r="B7" s="2">
        <f>80.06+96.13+112.54+97.83</f>
        <v>386.56</v>
      </c>
      <c r="C7" s="1">
        <f>15+15</f>
        <v>30</v>
      </c>
      <c r="D7" s="1"/>
      <c r="E7" s="1"/>
      <c r="F7" s="1"/>
      <c r="G7" s="1"/>
      <c r="H7" s="1">
        <f>1+1</f>
        <v>2</v>
      </c>
      <c r="I7" s="1">
        <v>0</v>
      </c>
      <c r="J7" s="1">
        <v>0</v>
      </c>
      <c r="K7" s="1"/>
      <c r="L7" s="1">
        <f>1+1</f>
        <v>2</v>
      </c>
      <c r="M7" s="1">
        <v>0</v>
      </c>
      <c r="N7" s="1">
        <v>0</v>
      </c>
      <c r="O7" s="1"/>
      <c r="P7" s="1">
        <f>1</f>
        <v>1</v>
      </c>
      <c r="Q7" s="1"/>
      <c r="R7" s="1"/>
      <c r="S7" s="3">
        <f t="shared" si="0"/>
        <v>27.245333333333335</v>
      </c>
      <c r="T7" s="7"/>
      <c r="U7" s="2">
        <v>1</v>
      </c>
      <c r="V7" s="1">
        <f>3+1</f>
        <v>4</v>
      </c>
      <c r="W7" s="1">
        <f>1+1</f>
        <v>2</v>
      </c>
      <c r="X7" s="3">
        <f>2+1</f>
        <v>3</v>
      </c>
    </row>
    <row r="8" spans="1:24" x14ac:dyDescent="0.25">
      <c r="A8" s="15" t="s">
        <v>39</v>
      </c>
      <c r="B8" s="2">
        <f>76.81+64.48</f>
        <v>141.29000000000002</v>
      </c>
      <c r="C8" s="1">
        <f>15+15*2</f>
        <v>45</v>
      </c>
      <c r="D8" s="1"/>
      <c r="E8" s="1"/>
      <c r="F8" s="1"/>
      <c r="G8" s="1"/>
      <c r="H8" s="1">
        <v>2</v>
      </c>
      <c r="I8" s="1">
        <v>1</v>
      </c>
      <c r="J8" s="1">
        <v>0</v>
      </c>
      <c r="K8" s="1"/>
      <c r="L8" s="1">
        <v>2</v>
      </c>
      <c r="M8" s="1">
        <v>1</v>
      </c>
      <c r="N8" s="1">
        <v>0</v>
      </c>
      <c r="O8" s="1"/>
      <c r="P8" s="1">
        <f>1+2</f>
        <v>3</v>
      </c>
      <c r="Q8" s="1"/>
      <c r="R8" s="1"/>
      <c r="S8" s="3">
        <f t="shared" si="0"/>
        <v>30.869666666666667</v>
      </c>
      <c r="T8" s="7"/>
      <c r="U8" s="2">
        <f>1+2</f>
        <v>3</v>
      </c>
      <c r="V8" s="1">
        <v>1</v>
      </c>
      <c r="W8" s="1">
        <f>1+2</f>
        <v>3</v>
      </c>
      <c r="X8" s="3">
        <v>2</v>
      </c>
    </row>
    <row r="9" spans="1:24" x14ac:dyDescent="0.25">
      <c r="A9" s="15" t="s">
        <v>20</v>
      </c>
      <c r="B9" s="2">
        <f>59.51+69.75</f>
        <v>129.26</v>
      </c>
      <c r="C9" s="1">
        <f>15*4</f>
        <v>60</v>
      </c>
      <c r="D9" s="1"/>
      <c r="E9" s="1"/>
      <c r="F9" s="1"/>
      <c r="G9" s="1"/>
      <c r="H9" s="1">
        <v>1</v>
      </c>
      <c r="I9" s="1">
        <v>3</v>
      </c>
      <c r="J9" s="1">
        <v>0</v>
      </c>
      <c r="K9" s="1"/>
      <c r="L9" s="1">
        <v>1</v>
      </c>
      <c r="M9" s="1">
        <v>3</v>
      </c>
      <c r="N9" s="1">
        <v>0</v>
      </c>
      <c r="O9" s="1"/>
      <c r="P9" s="1">
        <v>4</v>
      </c>
      <c r="Q9" s="1"/>
      <c r="R9" s="1"/>
      <c r="S9" s="3">
        <f t="shared" si="0"/>
        <v>39.588666666666668</v>
      </c>
      <c r="T9" s="7"/>
      <c r="U9" s="2">
        <v>4</v>
      </c>
      <c r="V9" s="1">
        <v>0</v>
      </c>
      <c r="W9" s="1">
        <v>4</v>
      </c>
      <c r="X9" s="3">
        <v>3</v>
      </c>
    </row>
    <row r="10" spans="1:24" x14ac:dyDescent="0.25">
      <c r="A10" s="15" t="s">
        <v>21</v>
      </c>
      <c r="B10" s="2">
        <f>79.84+73.63+41.8+54.4</f>
        <v>249.67</v>
      </c>
      <c r="C10" s="1">
        <f>15*2+15</f>
        <v>45</v>
      </c>
      <c r="D10" s="1"/>
      <c r="E10" s="1"/>
      <c r="F10" s="1"/>
      <c r="G10" s="1"/>
      <c r="H10" s="1">
        <v>1</v>
      </c>
      <c r="I10" s="1">
        <v>1</v>
      </c>
      <c r="J10" s="1">
        <v>1</v>
      </c>
      <c r="K10" s="1"/>
      <c r="L10" s="1">
        <v>1</v>
      </c>
      <c r="M10" s="1">
        <v>1</v>
      </c>
      <c r="N10" s="1">
        <v>1</v>
      </c>
      <c r="O10" s="1"/>
      <c r="P10" s="1">
        <v>1</v>
      </c>
      <c r="Q10" s="1"/>
      <c r="R10" s="1"/>
      <c r="S10" s="3">
        <f t="shared" si="0"/>
        <v>29.042333333333339</v>
      </c>
      <c r="T10" s="7"/>
      <c r="U10" s="2">
        <v>1</v>
      </c>
      <c r="V10" s="1">
        <f>2+2</f>
        <v>4</v>
      </c>
      <c r="W10" s="1">
        <f>2+1</f>
        <v>3</v>
      </c>
      <c r="X10" s="3">
        <f>2+1</f>
        <v>3</v>
      </c>
    </row>
    <row r="11" spans="1:24" ht="15.75" thickBot="1" x14ac:dyDescent="0.3">
      <c r="A11" s="16" t="s">
        <v>40</v>
      </c>
      <c r="B11" s="22">
        <v>54.21</v>
      </c>
      <c r="C11" s="9">
        <f>15*2</f>
        <v>30</v>
      </c>
      <c r="D11" s="9"/>
      <c r="E11" s="9"/>
      <c r="F11" s="9"/>
      <c r="G11" s="9"/>
      <c r="H11" s="9">
        <v>1</v>
      </c>
      <c r="I11" s="9">
        <v>0</v>
      </c>
      <c r="J11" s="9">
        <v>0</v>
      </c>
      <c r="K11" s="9"/>
      <c r="L11" s="9">
        <v>1</v>
      </c>
      <c r="M11" s="9">
        <v>0</v>
      </c>
      <c r="N11" s="9">
        <v>0</v>
      </c>
      <c r="O11" s="9"/>
      <c r="P11" s="9">
        <v>2</v>
      </c>
      <c r="Q11" s="9"/>
      <c r="R11" s="9"/>
      <c r="S11" s="23">
        <f t="shared" si="0"/>
        <v>16.366999999999997</v>
      </c>
      <c r="T11" s="10"/>
      <c r="U11" s="22">
        <v>2</v>
      </c>
      <c r="V11" s="9">
        <v>0</v>
      </c>
      <c r="W11" s="9">
        <v>2</v>
      </c>
      <c r="X11" s="23">
        <v>1</v>
      </c>
    </row>
    <row r="12" spans="1:24" ht="15.75" thickBot="1" x14ac:dyDescent="0.3">
      <c r="A12" s="17" t="s">
        <v>28</v>
      </c>
      <c r="B12" s="24">
        <f t="shared" ref="B12:X12" si="1">SUM(B4:B11)</f>
        <v>1278.47</v>
      </c>
      <c r="C12" s="25">
        <f t="shared" si="1"/>
        <v>345</v>
      </c>
      <c r="D12" s="25">
        <f t="shared" si="1"/>
        <v>0</v>
      </c>
      <c r="E12" s="25">
        <f t="shared" si="1"/>
        <v>0</v>
      </c>
      <c r="F12" s="25">
        <f t="shared" si="1"/>
        <v>0</v>
      </c>
      <c r="G12" s="25">
        <f t="shared" si="1"/>
        <v>0</v>
      </c>
      <c r="H12" s="25">
        <f t="shared" si="1"/>
        <v>8</v>
      </c>
      <c r="I12" s="25">
        <f t="shared" si="1"/>
        <v>13</v>
      </c>
      <c r="J12" s="25">
        <f t="shared" si="1"/>
        <v>1</v>
      </c>
      <c r="K12" s="25">
        <f t="shared" si="1"/>
        <v>0</v>
      </c>
      <c r="L12" s="25">
        <f t="shared" si="1"/>
        <v>8</v>
      </c>
      <c r="M12" s="25">
        <f t="shared" si="1"/>
        <v>13</v>
      </c>
      <c r="N12" s="25">
        <f t="shared" si="1"/>
        <v>1</v>
      </c>
      <c r="O12" s="25">
        <f t="shared" si="1"/>
        <v>0</v>
      </c>
      <c r="P12" s="25">
        <f t="shared" si="1"/>
        <v>20</v>
      </c>
      <c r="Q12" s="25">
        <f t="shared" si="1"/>
        <v>0</v>
      </c>
      <c r="R12" s="25">
        <f t="shared" si="1"/>
        <v>0</v>
      </c>
      <c r="S12" s="26">
        <f t="shared" si="1"/>
        <v>233.37566666666669</v>
      </c>
      <c r="T12" s="27">
        <f t="shared" si="1"/>
        <v>0</v>
      </c>
      <c r="U12" s="24">
        <f t="shared" si="1"/>
        <v>20</v>
      </c>
      <c r="V12" s="25">
        <f t="shared" si="1"/>
        <v>9</v>
      </c>
      <c r="W12" s="25">
        <f t="shared" si="1"/>
        <v>23</v>
      </c>
      <c r="X12" s="26">
        <f t="shared" si="1"/>
        <v>18</v>
      </c>
    </row>
  </sheetData>
  <mergeCells count="19">
    <mergeCell ref="S2:S3"/>
    <mergeCell ref="T2:T3"/>
    <mergeCell ref="U2:U3"/>
    <mergeCell ref="A1:A3"/>
    <mergeCell ref="B1:S1"/>
    <mergeCell ref="U1:X1"/>
    <mergeCell ref="B2:B3"/>
    <mergeCell ref="C2:D2"/>
    <mergeCell ref="E2:E3"/>
    <mergeCell ref="F2:F3"/>
    <mergeCell ref="G2:G3"/>
    <mergeCell ref="H2:K2"/>
    <mergeCell ref="L2:O2"/>
    <mergeCell ref="V2:V3"/>
    <mergeCell ref="W2:W3"/>
    <mergeCell ref="X2:X3"/>
    <mergeCell ref="P2:P3"/>
    <mergeCell ref="Q2:Q3"/>
    <mergeCell ref="R2:R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30830-A690-46B4-844B-89CFD4F7FB43}">
  <dimension ref="A1:X8"/>
  <sheetViews>
    <sheetView workbookViewId="0">
      <pane xSplit="1" topLeftCell="M1" activePane="topRight" state="frozen"/>
      <selection pane="topRight" activeCell="I13" sqref="I13"/>
    </sheetView>
  </sheetViews>
  <sheetFormatPr defaultRowHeight="15" x14ac:dyDescent="0.25"/>
  <cols>
    <col min="1" max="1" width="27.7109375" bestFit="1" customWidth="1"/>
    <col min="2" max="2" width="19.140625" customWidth="1"/>
    <col min="3" max="3" width="17.28515625" customWidth="1"/>
    <col min="4" max="5" width="17.28515625" hidden="1" customWidth="1"/>
    <col min="6" max="6" width="13" hidden="1" customWidth="1"/>
    <col min="7" max="7" width="21.7109375" hidden="1" customWidth="1"/>
    <col min="8" max="8" width="10.85546875" customWidth="1"/>
    <col min="9" max="9" width="15.85546875" customWidth="1"/>
    <col min="10" max="10" width="13" customWidth="1"/>
    <col min="11" max="11" width="13" hidden="1" customWidth="1"/>
    <col min="12" max="14" width="11.28515625" customWidth="1"/>
    <col min="15" max="15" width="11.28515625" hidden="1" customWidth="1"/>
    <col min="16" max="19" width="13" customWidth="1"/>
    <col min="20" max="20" width="13" hidden="1" customWidth="1"/>
    <col min="21" max="24" width="18.85546875" customWidth="1"/>
  </cols>
  <sheetData>
    <row r="1" spans="1:24" x14ac:dyDescent="0.25">
      <c r="A1" s="36" t="s">
        <v>14</v>
      </c>
      <c r="B1" s="28" t="s">
        <v>5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1"/>
      <c r="T1" s="11"/>
      <c r="U1" s="28" t="s">
        <v>4</v>
      </c>
      <c r="V1" s="29"/>
      <c r="W1" s="30"/>
      <c r="X1" s="31"/>
    </row>
    <row r="2" spans="1:24" ht="60" customHeight="1" x14ac:dyDescent="0.25">
      <c r="A2" s="37"/>
      <c r="B2" s="34" t="s">
        <v>24</v>
      </c>
      <c r="C2" s="32" t="s">
        <v>27</v>
      </c>
      <c r="D2" s="33"/>
      <c r="E2" s="39" t="s">
        <v>6</v>
      </c>
      <c r="F2" s="39" t="s">
        <v>0</v>
      </c>
      <c r="G2" s="39" t="s">
        <v>25</v>
      </c>
      <c r="H2" s="32" t="s">
        <v>30</v>
      </c>
      <c r="I2" s="41"/>
      <c r="J2" s="41"/>
      <c r="K2" s="33"/>
      <c r="L2" s="32" t="s">
        <v>31</v>
      </c>
      <c r="M2" s="41"/>
      <c r="N2" s="41"/>
      <c r="O2" s="33"/>
      <c r="P2" s="39" t="s">
        <v>32</v>
      </c>
      <c r="Q2" s="39" t="s">
        <v>34</v>
      </c>
      <c r="R2" s="39" t="s">
        <v>33</v>
      </c>
      <c r="S2" s="44" t="s">
        <v>35</v>
      </c>
      <c r="T2" s="42" t="s">
        <v>26</v>
      </c>
      <c r="U2" s="34" t="s">
        <v>1</v>
      </c>
      <c r="V2" s="39" t="s">
        <v>2</v>
      </c>
      <c r="W2" s="39" t="s">
        <v>3</v>
      </c>
      <c r="X2" s="44" t="s">
        <v>29</v>
      </c>
    </row>
    <row r="3" spans="1:24" ht="45.75" thickBot="1" x14ac:dyDescent="0.3">
      <c r="A3" s="38"/>
      <c r="B3" s="35"/>
      <c r="C3" s="12" t="s">
        <v>7</v>
      </c>
      <c r="D3" s="12" t="s">
        <v>8</v>
      </c>
      <c r="E3" s="40"/>
      <c r="F3" s="40"/>
      <c r="G3" s="40"/>
      <c r="H3" s="13" t="s">
        <v>45</v>
      </c>
      <c r="I3" s="13" t="s">
        <v>46</v>
      </c>
      <c r="J3" s="13" t="s">
        <v>47</v>
      </c>
      <c r="K3" s="13" t="s">
        <v>13</v>
      </c>
      <c r="L3" s="12" t="s">
        <v>9</v>
      </c>
      <c r="M3" s="12" t="s">
        <v>10</v>
      </c>
      <c r="N3" s="12" t="s">
        <v>11</v>
      </c>
      <c r="O3" s="12" t="s">
        <v>12</v>
      </c>
      <c r="P3" s="40"/>
      <c r="Q3" s="40"/>
      <c r="R3" s="40"/>
      <c r="S3" s="45"/>
      <c r="T3" s="43"/>
      <c r="U3" s="35"/>
      <c r="V3" s="40"/>
      <c r="W3" s="40"/>
      <c r="X3" s="45"/>
    </row>
    <row r="4" spans="1:24" x14ac:dyDescent="0.25">
      <c r="A4" s="14" t="s">
        <v>41</v>
      </c>
      <c r="B4" s="2">
        <f>55.07+24.56</f>
        <v>79.63</v>
      </c>
      <c r="C4" s="1">
        <f>15*3+15*2+40.59</f>
        <v>115.59</v>
      </c>
      <c r="D4" s="1"/>
      <c r="E4" s="1"/>
      <c r="F4" s="1"/>
      <c r="G4" s="1"/>
      <c r="H4" s="1">
        <f>3+2</f>
        <v>5</v>
      </c>
      <c r="I4" s="1">
        <v>0</v>
      </c>
      <c r="J4" s="1">
        <v>1</v>
      </c>
      <c r="K4" s="1"/>
      <c r="L4" s="1">
        <f>3+2</f>
        <v>5</v>
      </c>
      <c r="M4" s="1">
        <v>0</v>
      </c>
      <c r="N4" s="1">
        <v>1</v>
      </c>
      <c r="O4" s="1"/>
      <c r="P4" s="1">
        <f>2+2+1</f>
        <v>5</v>
      </c>
      <c r="Q4" s="1">
        <v>2</v>
      </c>
      <c r="R4" s="1">
        <v>2</v>
      </c>
      <c r="S4" s="3">
        <f>(B4*0.1/3)+(C4*0.2)+(D4*0.3)+(E4)+(F4*0.1)+(G4*0.1/2)+(H4*0.4*2.8)+(I4*0.4*3.4)+(J4*0.4*3.8)+(K4*0.4*6)+(L4*0.4*4)+(M4*0.4*4)+(N4*0.4*4)+(O4*0.4*4)+(P4*2.92)+(Q4*1.94)+(R4*2.52)</f>
        <v>66.012333333333345</v>
      </c>
      <c r="T4" s="7"/>
      <c r="U4" s="2">
        <f>2+2+1</f>
        <v>5</v>
      </c>
      <c r="V4" s="1">
        <f>1+1+1</f>
        <v>3</v>
      </c>
      <c r="W4" s="1">
        <f>3+2+1</f>
        <v>6</v>
      </c>
      <c r="X4" s="3">
        <f>1+1+2</f>
        <v>4</v>
      </c>
    </row>
    <row r="5" spans="1:24" x14ac:dyDescent="0.25">
      <c r="A5" s="15" t="s">
        <v>42</v>
      </c>
      <c r="B5" s="2">
        <v>51.32</v>
      </c>
      <c r="C5" s="1">
        <f>15*2</f>
        <v>30</v>
      </c>
      <c r="D5" s="1"/>
      <c r="E5" s="1"/>
      <c r="F5" s="1"/>
      <c r="G5" s="1"/>
      <c r="H5" s="1">
        <v>2</v>
      </c>
      <c r="I5" s="1">
        <v>0</v>
      </c>
      <c r="J5" s="1">
        <v>0</v>
      </c>
      <c r="K5" s="1"/>
      <c r="L5" s="1">
        <v>2</v>
      </c>
      <c r="M5" s="1">
        <v>0</v>
      </c>
      <c r="N5" s="1">
        <v>0</v>
      </c>
      <c r="O5" s="1"/>
      <c r="P5" s="1">
        <v>2</v>
      </c>
      <c r="Q5" s="1">
        <v>0</v>
      </c>
      <c r="R5" s="1">
        <v>0</v>
      </c>
      <c r="S5" s="3">
        <f>(B5*0.1/3)+(C5*0.2)+(D5*0.3)+(E5)+(F5*0.1)+(G5*0.1/2)+(H5*0.4*2.8)+(I5*0.4*3.4)+(J5*0.4*3.8)+(K5*0.4*6)+(L5*0.4*4)+(M5*0.4*4)+(N5*0.4*4)+(O5*0.4*4)+(P5*2.92)+(Q5*1.94)+(R5*2.52)</f>
        <v>18.990666666666666</v>
      </c>
      <c r="T5" s="7"/>
      <c r="U5" s="2">
        <v>2</v>
      </c>
      <c r="V5" s="1">
        <v>0</v>
      </c>
      <c r="W5" s="1">
        <v>2</v>
      </c>
      <c r="X5" s="3">
        <v>2</v>
      </c>
    </row>
    <row r="6" spans="1:24" x14ac:dyDescent="0.25">
      <c r="A6" s="15" t="s">
        <v>43</v>
      </c>
      <c r="B6" s="2">
        <v>81.55</v>
      </c>
      <c r="C6" s="1">
        <v>15</v>
      </c>
      <c r="D6" s="1"/>
      <c r="E6" s="1"/>
      <c r="F6" s="1"/>
      <c r="G6" s="1"/>
      <c r="H6" s="1">
        <v>1</v>
      </c>
      <c r="I6" s="1">
        <v>0</v>
      </c>
      <c r="J6" s="1">
        <v>0</v>
      </c>
      <c r="K6" s="1"/>
      <c r="L6" s="1">
        <v>1</v>
      </c>
      <c r="M6" s="1">
        <v>0</v>
      </c>
      <c r="N6" s="1">
        <v>0</v>
      </c>
      <c r="O6" s="1"/>
      <c r="P6" s="1">
        <v>1</v>
      </c>
      <c r="Q6" s="1">
        <v>0</v>
      </c>
      <c r="R6" s="1">
        <v>0</v>
      </c>
      <c r="S6" s="3">
        <f>(B6*0.1/3)+(C6*0.2)+(D6*0.3)+(E6)+(F6*0.1)+(G6*0.1/2)+(H6*0.4*2.8)+(I6*0.4*3.4)+(J6*0.4*3.8)+(K6*0.4*6)+(L6*0.4*4)+(M6*0.4*4)+(N6*0.4*4)+(O6*0.4*4)+(P6*2.92)+(Q6*1.94)+(R6*2.52)</f>
        <v>11.358333333333334</v>
      </c>
      <c r="T6" s="7"/>
      <c r="U6" s="2">
        <v>1</v>
      </c>
      <c r="V6" s="1">
        <v>1</v>
      </c>
      <c r="W6" s="1">
        <v>1</v>
      </c>
      <c r="X6" s="3">
        <v>2</v>
      </c>
    </row>
    <row r="7" spans="1:24" ht="15.75" thickBot="1" x14ac:dyDescent="0.3">
      <c r="A7" s="16" t="s">
        <v>44</v>
      </c>
      <c r="B7" s="22">
        <f>43.53+44.17+45.53</f>
        <v>133.23000000000002</v>
      </c>
      <c r="C7" s="9">
        <f>15*3</f>
        <v>45</v>
      </c>
      <c r="D7" s="9"/>
      <c r="E7" s="9"/>
      <c r="F7" s="9"/>
      <c r="G7" s="9"/>
      <c r="H7" s="9">
        <v>0</v>
      </c>
      <c r="I7" s="9">
        <v>3</v>
      </c>
      <c r="J7" s="9">
        <v>0</v>
      </c>
      <c r="K7" s="9"/>
      <c r="L7" s="9">
        <v>0</v>
      </c>
      <c r="M7" s="9">
        <v>3</v>
      </c>
      <c r="N7" s="9">
        <v>0</v>
      </c>
      <c r="O7" s="9"/>
      <c r="P7" s="9">
        <v>3</v>
      </c>
      <c r="Q7" s="9">
        <v>0</v>
      </c>
      <c r="R7" s="9">
        <v>0</v>
      </c>
      <c r="S7" s="23">
        <f>(B7*0.1/3)+(C7*0.2)+(D7*0.3)+(E7)+(F7*0.1)+(G7*0.1/2)+(H7*0.4*2.8)+(I7*0.4*3.4)+(J7*0.4*3.8)+(K7*0.4*6)+(L7*0.4*4)+(M7*0.4*4)+(N7*0.4*4)+(O7*0.4*4)+(P7*2.92)+(Q7*1.94)+(R7*2.52)</f>
        <v>31.081000000000003</v>
      </c>
      <c r="T7" s="10"/>
      <c r="U7" s="22">
        <v>3</v>
      </c>
      <c r="V7" s="9">
        <v>4</v>
      </c>
      <c r="W7" s="9">
        <v>3</v>
      </c>
      <c r="X7" s="23">
        <v>3</v>
      </c>
    </row>
    <row r="8" spans="1:24" ht="15.75" thickBot="1" x14ac:dyDescent="0.3">
      <c r="A8" s="17" t="s">
        <v>28</v>
      </c>
      <c r="B8" s="24">
        <f t="shared" ref="B8:X8" si="0">SUM(B4:B7)</f>
        <v>345.73</v>
      </c>
      <c r="C8" s="25">
        <f t="shared" si="0"/>
        <v>205.59</v>
      </c>
      <c r="D8" s="25">
        <f t="shared" si="0"/>
        <v>0</v>
      </c>
      <c r="E8" s="25">
        <f t="shared" si="0"/>
        <v>0</v>
      </c>
      <c r="F8" s="25">
        <f t="shared" si="0"/>
        <v>0</v>
      </c>
      <c r="G8" s="25">
        <f t="shared" si="0"/>
        <v>0</v>
      </c>
      <c r="H8" s="25">
        <f t="shared" si="0"/>
        <v>8</v>
      </c>
      <c r="I8" s="25">
        <f t="shared" si="0"/>
        <v>3</v>
      </c>
      <c r="J8" s="25">
        <f t="shared" si="0"/>
        <v>1</v>
      </c>
      <c r="K8" s="25">
        <f t="shared" si="0"/>
        <v>0</v>
      </c>
      <c r="L8" s="25">
        <f t="shared" si="0"/>
        <v>8</v>
      </c>
      <c r="M8" s="25">
        <f t="shared" si="0"/>
        <v>3</v>
      </c>
      <c r="N8" s="25">
        <f t="shared" si="0"/>
        <v>1</v>
      </c>
      <c r="O8" s="25">
        <f t="shared" si="0"/>
        <v>0</v>
      </c>
      <c r="P8" s="25">
        <f t="shared" si="0"/>
        <v>11</v>
      </c>
      <c r="Q8" s="25">
        <f t="shared" si="0"/>
        <v>2</v>
      </c>
      <c r="R8" s="25">
        <f t="shared" si="0"/>
        <v>2</v>
      </c>
      <c r="S8" s="26">
        <f t="shared" si="0"/>
        <v>127.44233333333335</v>
      </c>
      <c r="T8" s="27">
        <f t="shared" si="0"/>
        <v>0</v>
      </c>
      <c r="U8" s="24">
        <f t="shared" si="0"/>
        <v>11</v>
      </c>
      <c r="V8" s="25">
        <f t="shared" si="0"/>
        <v>8</v>
      </c>
      <c r="W8" s="25">
        <f t="shared" si="0"/>
        <v>12</v>
      </c>
      <c r="X8" s="26">
        <f t="shared" si="0"/>
        <v>11</v>
      </c>
    </row>
  </sheetData>
  <mergeCells count="19">
    <mergeCell ref="S2:S3"/>
    <mergeCell ref="T2:T3"/>
    <mergeCell ref="U2:U3"/>
    <mergeCell ref="A1:A3"/>
    <mergeCell ref="B1:S1"/>
    <mergeCell ref="U1:X1"/>
    <mergeCell ref="B2:B3"/>
    <mergeCell ref="C2:D2"/>
    <mergeCell ref="E2:E3"/>
    <mergeCell ref="F2:F3"/>
    <mergeCell ref="G2:G3"/>
    <mergeCell ref="H2:K2"/>
    <mergeCell ref="L2:O2"/>
    <mergeCell ref="V2:V3"/>
    <mergeCell ref="W2:W3"/>
    <mergeCell ref="X2:X3"/>
    <mergeCell ref="P2:P3"/>
    <mergeCell ref="Q2:Q3"/>
    <mergeCell ref="R2:R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TRECHO 1</vt:lpstr>
      <vt:lpstr>TRECHO 2</vt:lpstr>
      <vt:lpstr>TRECHO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NoobMaster69</dc:creator>
  <cp:lastModifiedBy>NoobMaster69</cp:lastModifiedBy>
  <dcterms:created xsi:type="dcterms:W3CDTF">2015-06-05T18:19:34Z</dcterms:created>
  <dcterms:modified xsi:type="dcterms:W3CDTF">2022-05-17T14:22:28Z</dcterms:modified>
</cp:coreProperties>
</file>