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G:\Outros computadores\Phablo\PROESTE\PROJETOS\PM Tacuru - Ponte Rio Puitã\Projeto Executivo\Arquivos Envio\"/>
    </mc:Choice>
  </mc:AlternateContent>
  <xr:revisionPtr revIDLastSave="0" documentId="13_ncr:1_{DA40FEA6-44BC-4EEC-98B4-57264706AF3D}" xr6:coauthVersionLast="47" xr6:coauthVersionMax="47" xr10:uidLastSave="{00000000-0000-0000-0000-000000000000}"/>
  <bookViews>
    <workbookView xWindow="-103" yWindow="12240" windowWidth="22149" windowHeight="13200" tabRatio="775" firstSheet="3" activeTab="8" xr2:uid="{1F6873D0-EB58-49C4-A267-A07B90DD8AC8}"/>
  </bookViews>
  <sheets>
    <sheet name="DADOS" sheetId="2" state="hidden" r:id="rId1"/>
    <sheet name="CUSTO SICRO" sheetId="27" state="hidden" r:id="rId2"/>
    <sheet name="CPU-RES" sheetId="7" state="hidden" r:id="rId3"/>
    <sheet name="RESUMO" sheetId="8" r:id="rId4"/>
    <sheet name="ORCAMENTO" sheetId="3" r:id="rId5"/>
    <sheet name="CRONOG" sheetId="19" r:id="rId6"/>
    <sheet name="QQUANT" sheetId="26" r:id="rId7"/>
    <sheet name="ABC-S" sheetId="21" r:id="rId8"/>
    <sheet name="ABC-MAT" sheetId="41" r:id="rId9"/>
    <sheet name="ABC-MAT-REF" sheetId="48" r:id="rId10"/>
    <sheet name="BDI-DIF" sheetId="47" state="hidden" r:id="rId11"/>
    <sheet name="BDI SICRO" sheetId="50" r:id="rId12"/>
    <sheet name="BIN-MAT" sheetId="43" r:id="rId13"/>
    <sheet name="BIN-LVIGAS" sheetId="49" r:id="rId14"/>
    <sheet name="BIN-ACO" sheetId="45" r:id="rId15"/>
    <sheet name="DMT-QD" sheetId="23" r:id="rId16"/>
    <sheet name="ADM-RES" sheetId="30" r:id="rId17"/>
    <sheet name="ADM-MES" sheetId="31" r:id="rId18"/>
    <sheet name="ADM-CT" sheetId="42" r:id="rId19"/>
    <sheet name="ADM-MAN" sheetId="33" r:id="rId20"/>
    <sheet name="CANTEIRO" sheetId="28" r:id="rId21"/>
    <sheet name="MOB-DESM" sheetId="34" r:id="rId22"/>
    <sheet name="HIST-MO" sheetId="20" r:id="rId23"/>
    <sheet name="HIST-EQUIP" sheetId="39" r:id="rId24"/>
  </sheets>
  <definedNames>
    <definedName name="\c">#REF!</definedName>
    <definedName name="\I">#REF!</definedName>
    <definedName name="\p">#REF!</definedName>
    <definedName name="\S">#REF!</definedName>
    <definedName name="\t">#REF!</definedName>
    <definedName name="___________________OUT98" localSheetId="11" hidden="1">{#N/A,#N/A,TRUE,"Serviços"}</definedName>
    <definedName name="___________________OUT98" localSheetId="14" hidden="1">{#N/A,#N/A,TRUE,"Serviços"}</definedName>
    <definedName name="___________________OUT98" localSheetId="13" hidden="1">{#N/A,#N/A,TRUE,"Serviços"}</definedName>
    <definedName name="___________________OUT98" localSheetId="12" hidden="1">{#N/A,#N/A,TRUE,"Serviços"}</definedName>
    <definedName name="___________________OUT98" localSheetId="5" hidden="1">{#N/A,#N/A,TRUE,"Serviços"}</definedName>
    <definedName name="___________________OUT98" localSheetId="1" hidden="1">{#N/A,#N/A,TRUE,"Serviços"}</definedName>
    <definedName name="___________________OUT98" localSheetId="4" hidden="1">{#N/A,#N/A,TRUE,"Serviços"}</definedName>
    <definedName name="___________________OUT98" localSheetId="6" hidden="1">{#N/A,#N/A,TRUE,"Serviços"}</definedName>
    <definedName name="___________________OUT98" localSheetId="3" hidden="1">{#N/A,#N/A,TRUE,"Serviços"}</definedName>
    <definedName name="___________________OUT98" hidden="1">{#N/A,#N/A,TRUE,"Serviços"}</definedName>
    <definedName name="__________________OUT98" localSheetId="11" hidden="1">{#N/A,#N/A,TRUE,"Serviços"}</definedName>
    <definedName name="__________________OUT98" localSheetId="14" hidden="1">{#N/A,#N/A,TRUE,"Serviços"}</definedName>
    <definedName name="__________________OUT98" localSheetId="13" hidden="1">{#N/A,#N/A,TRUE,"Serviços"}</definedName>
    <definedName name="__________________OUT98" localSheetId="12" hidden="1">{#N/A,#N/A,TRUE,"Serviços"}</definedName>
    <definedName name="__________________OUT98" localSheetId="5" hidden="1">{#N/A,#N/A,TRUE,"Serviços"}</definedName>
    <definedName name="__________________OUT98" localSheetId="1" hidden="1">{#N/A,#N/A,TRUE,"Serviços"}</definedName>
    <definedName name="__________________OUT98" localSheetId="4" hidden="1">{#N/A,#N/A,TRUE,"Serviços"}</definedName>
    <definedName name="__________________OUT98" localSheetId="6" hidden="1">{#N/A,#N/A,TRUE,"Serviços"}</definedName>
    <definedName name="__________________OUT98" localSheetId="3" hidden="1">{#N/A,#N/A,TRUE,"Serviços"}</definedName>
    <definedName name="__________________OUT98" hidden="1">{#N/A,#N/A,TRUE,"Serviços"}</definedName>
    <definedName name="_________________OUT98" localSheetId="11" hidden="1">{#N/A,#N/A,TRUE,"Serviços"}</definedName>
    <definedName name="_________________OUT98" localSheetId="14" hidden="1">{#N/A,#N/A,TRUE,"Serviços"}</definedName>
    <definedName name="_________________OUT98" localSheetId="13" hidden="1">{#N/A,#N/A,TRUE,"Serviços"}</definedName>
    <definedName name="_________________OUT98" localSheetId="12" hidden="1">{#N/A,#N/A,TRUE,"Serviços"}</definedName>
    <definedName name="_________________OUT98" localSheetId="5" hidden="1">{#N/A,#N/A,TRUE,"Serviços"}</definedName>
    <definedName name="_________________OUT98" localSheetId="1" hidden="1">{#N/A,#N/A,TRUE,"Serviços"}</definedName>
    <definedName name="_________________OUT98" localSheetId="4" hidden="1">{#N/A,#N/A,TRUE,"Serviços"}</definedName>
    <definedName name="_________________OUT98" localSheetId="6" hidden="1">{#N/A,#N/A,TRUE,"Serviços"}</definedName>
    <definedName name="_________________OUT98" localSheetId="3" hidden="1">{#N/A,#N/A,TRUE,"Serviços"}</definedName>
    <definedName name="_________________OUT98" hidden="1">{#N/A,#N/A,TRUE,"Serviços"}</definedName>
    <definedName name="________________OUT98" localSheetId="11" hidden="1">{#N/A,#N/A,TRUE,"Serviços"}</definedName>
    <definedName name="________________OUT98" localSheetId="14" hidden="1">{#N/A,#N/A,TRUE,"Serviços"}</definedName>
    <definedName name="________________OUT98" localSheetId="13" hidden="1">{#N/A,#N/A,TRUE,"Serviços"}</definedName>
    <definedName name="________________OUT98" localSheetId="12" hidden="1">{#N/A,#N/A,TRUE,"Serviços"}</definedName>
    <definedName name="________________OUT98" localSheetId="5" hidden="1">{#N/A,#N/A,TRUE,"Serviços"}</definedName>
    <definedName name="________________OUT98" localSheetId="1" hidden="1">{#N/A,#N/A,TRUE,"Serviços"}</definedName>
    <definedName name="________________OUT98" localSheetId="4" hidden="1">{#N/A,#N/A,TRUE,"Serviços"}</definedName>
    <definedName name="________________OUT98" localSheetId="6" hidden="1">{#N/A,#N/A,TRUE,"Serviços"}</definedName>
    <definedName name="________________OUT98" localSheetId="3" hidden="1">{#N/A,#N/A,TRUE,"Serviços"}</definedName>
    <definedName name="________________OUT98" hidden="1">{#N/A,#N/A,TRUE,"Serviços"}</definedName>
    <definedName name="_____________OUT98" localSheetId="11" hidden="1">{#N/A,#N/A,TRUE,"Serviços"}</definedName>
    <definedName name="_____________OUT98" localSheetId="14" hidden="1">{#N/A,#N/A,TRUE,"Serviços"}</definedName>
    <definedName name="_____________OUT98" localSheetId="13" hidden="1">{#N/A,#N/A,TRUE,"Serviços"}</definedName>
    <definedName name="_____________OUT98" localSheetId="12" hidden="1">{#N/A,#N/A,TRUE,"Serviços"}</definedName>
    <definedName name="_____________OUT98" localSheetId="5" hidden="1">{#N/A,#N/A,TRUE,"Serviços"}</definedName>
    <definedName name="_____________OUT98" localSheetId="1" hidden="1">{#N/A,#N/A,TRUE,"Serviços"}</definedName>
    <definedName name="_____________OUT98" localSheetId="4" hidden="1">{#N/A,#N/A,TRUE,"Serviços"}</definedName>
    <definedName name="_____________OUT98" localSheetId="6" hidden="1">{#N/A,#N/A,TRUE,"Serviços"}</definedName>
    <definedName name="_____________OUT98" localSheetId="3" hidden="1">{#N/A,#N/A,TRUE,"Serviços"}</definedName>
    <definedName name="_____________OUT98" hidden="1">{#N/A,#N/A,TRUE,"Serviços"}</definedName>
    <definedName name="____________OUT98" localSheetId="11" hidden="1">{#N/A,#N/A,TRUE,"Serviços"}</definedName>
    <definedName name="____________OUT98" localSheetId="14" hidden="1">{#N/A,#N/A,TRUE,"Serviços"}</definedName>
    <definedName name="____________OUT98" localSheetId="13" hidden="1">{#N/A,#N/A,TRUE,"Serviços"}</definedName>
    <definedName name="____________OUT98" localSheetId="12" hidden="1">{#N/A,#N/A,TRUE,"Serviços"}</definedName>
    <definedName name="____________OUT98" localSheetId="5" hidden="1">{#N/A,#N/A,TRUE,"Serviços"}</definedName>
    <definedName name="____________OUT98" localSheetId="1" hidden="1">{#N/A,#N/A,TRUE,"Serviços"}</definedName>
    <definedName name="____________OUT98" localSheetId="4" hidden="1">{#N/A,#N/A,TRUE,"Serviços"}</definedName>
    <definedName name="____________OUT98" localSheetId="6" hidden="1">{#N/A,#N/A,TRUE,"Serviços"}</definedName>
    <definedName name="____________OUT98" localSheetId="3" hidden="1">{#N/A,#N/A,TRUE,"Serviços"}</definedName>
    <definedName name="____________OUT98" hidden="1">{#N/A,#N/A,TRUE,"Serviços"}</definedName>
    <definedName name="____________OUT988" localSheetId="11" hidden="1">{#N/A,#N/A,TRUE,"Serviços"}</definedName>
    <definedName name="____________OUT988" localSheetId="14" hidden="1">{#N/A,#N/A,TRUE,"Serviços"}</definedName>
    <definedName name="____________OUT988" localSheetId="13" hidden="1">{#N/A,#N/A,TRUE,"Serviços"}</definedName>
    <definedName name="____________OUT988" localSheetId="12" hidden="1">{#N/A,#N/A,TRUE,"Serviços"}</definedName>
    <definedName name="____________OUT988" localSheetId="5" hidden="1">{#N/A,#N/A,TRUE,"Serviços"}</definedName>
    <definedName name="____________OUT988" localSheetId="1" hidden="1">{#N/A,#N/A,TRUE,"Serviços"}</definedName>
    <definedName name="____________OUT988" localSheetId="4" hidden="1">{#N/A,#N/A,TRUE,"Serviços"}</definedName>
    <definedName name="____________OUT988" localSheetId="6" hidden="1">{#N/A,#N/A,TRUE,"Serviços"}</definedName>
    <definedName name="____________OUT988" localSheetId="3" hidden="1">{#N/A,#N/A,TRUE,"Serviços"}</definedName>
    <definedName name="____________OUT988" hidden="1">{#N/A,#N/A,TRUE,"Serviços"}</definedName>
    <definedName name="___________OUT98" localSheetId="11" hidden="1">{#N/A,#N/A,TRUE,"Serviços"}</definedName>
    <definedName name="___________OUT98" localSheetId="14" hidden="1">{#N/A,#N/A,TRUE,"Serviços"}</definedName>
    <definedName name="___________OUT98" localSheetId="13" hidden="1">{#N/A,#N/A,TRUE,"Serviços"}</definedName>
    <definedName name="___________OUT98" localSheetId="12" hidden="1">{#N/A,#N/A,TRUE,"Serviços"}</definedName>
    <definedName name="___________OUT98" localSheetId="5" hidden="1">{#N/A,#N/A,TRUE,"Serviços"}</definedName>
    <definedName name="___________OUT98" localSheetId="1" hidden="1">{#N/A,#N/A,TRUE,"Serviços"}</definedName>
    <definedName name="___________OUT98" localSheetId="4" hidden="1">{#N/A,#N/A,TRUE,"Serviços"}</definedName>
    <definedName name="___________OUT98" localSheetId="6" hidden="1">{#N/A,#N/A,TRUE,"Serviços"}</definedName>
    <definedName name="___________OUT98" localSheetId="3" hidden="1">{#N/A,#N/A,TRUE,"Serviços"}</definedName>
    <definedName name="___________OUT98" hidden="1">{#N/A,#N/A,TRUE,"Serviços"}</definedName>
    <definedName name="___________OUT988" localSheetId="11" hidden="1">{#N/A,#N/A,TRUE,"Serviços"}</definedName>
    <definedName name="___________OUT988" localSheetId="14" hidden="1">{#N/A,#N/A,TRUE,"Serviços"}</definedName>
    <definedName name="___________OUT988" localSheetId="13" hidden="1">{#N/A,#N/A,TRUE,"Serviços"}</definedName>
    <definedName name="___________OUT988" localSheetId="12" hidden="1">{#N/A,#N/A,TRUE,"Serviços"}</definedName>
    <definedName name="___________OUT988" localSheetId="5" hidden="1">{#N/A,#N/A,TRUE,"Serviços"}</definedName>
    <definedName name="___________OUT988" localSheetId="1" hidden="1">{#N/A,#N/A,TRUE,"Serviços"}</definedName>
    <definedName name="___________OUT988" localSheetId="4" hidden="1">{#N/A,#N/A,TRUE,"Serviços"}</definedName>
    <definedName name="___________OUT988" localSheetId="6" hidden="1">{#N/A,#N/A,TRUE,"Serviços"}</definedName>
    <definedName name="___________OUT988" localSheetId="3" hidden="1">{#N/A,#N/A,TRUE,"Serviços"}</definedName>
    <definedName name="___________OUT988" hidden="1">{#N/A,#N/A,TRUE,"Serviços"}</definedName>
    <definedName name="___________OUT9888" localSheetId="11" hidden="1">{#N/A,#N/A,TRUE,"Serviços"}</definedName>
    <definedName name="___________OUT9888" localSheetId="14" hidden="1">{#N/A,#N/A,TRUE,"Serviços"}</definedName>
    <definedName name="___________OUT9888" localSheetId="13" hidden="1">{#N/A,#N/A,TRUE,"Serviços"}</definedName>
    <definedName name="___________OUT9888" localSheetId="12" hidden="1">{#N/A,#N/A,TRUE,"Serviços"}</definedName>
    <definedName name="___________OUT9888" localSheetId="5" hidden="1">{#N/A,#N/A,TRUE,"Serviços"}</definedName>
    <definedName name="___________OUT9888" localSheetId="1" hidden="1">{#N/A,#N/A,TRUE,"Serviços"}</definedName>
    <definedName name="___________OUT9888" localSheetId="4" hidden="1">{#N/A,#N/A,TRUE,"Serviços"}</definedName>
    <definedName name="___________OUT9888" localSheetId="6" hidden="1">{#N/A,#N/A,TRUE,"Serviços"}</definedName>
    <definedName name="___________OUT9888" localSheetId="3" hidden="1">{#N/A,#N/A,TRUE,"Serviços"}</definedName>
    <definedName name="___________OUT9888" hidden="1">{#N/A,#N/A,TRUE,"Serviços"}</definedName>
    <definedName name="__________OUT98" localSheetId="11" hidden="1">{#N/A,#N/A,TRUE,"Serviços"}</definedName>
    <definedName name="__________OUT98" localSheetId="14" hidden="1">{#N/A,#N/A,TRUE,"Serviços"}</definedName>
    <definedName name="__________OUT98" localSheetId="13" hidden="1">{#N/A,#N/A,TRUE,"Serviços"}</definedName>
    <definedName name="__________OUT98" localSheetId="12" hidden="1">{#N/A,#N/A,TRUE,"Serviços"}</definedName>
    <definedName name="__________OUT98" localSheetId="5" hidden="1">{#N/A,#N/A,TRUE,"Serviços"}</definedName>
    <definedName name="__________OUT98" localSheetId="1" hidden="1">{#N/A,#N/A,TRUE,"Serviços"}</definedName>
    <definedName name="__________OUT98" localSheetId="4" hidden="1">{#N/A,#N/A,TRUE,"Serviços"}</definedName>
    <definedName name="__________OUT98" localSheetId="6" hidden="1">{#N/A,#N/A,TRUE,"Serviços"}</definedName>
    <definedName name="__________OUT98" localSheetId="3" hidden="1">{#N/A,#N/A,TRUE,"Serviços"}</definedName>
    <definedName name="__________OUT98" hidden="1">{#N/A,#N/A,TRUE,"Serviços"}</definedName>
    <definedName name="_________OUT98" localSheetId="11" hidden="1">{#N/A,#N/A,TRUE,"Serviços"}</definedName>
    <definedName name="_________OUT98" localSheetId="14" hidden="1">{#N/A,#N/A,TRUE,"Serviços"}</definedName>
    <definedName name="_________OUT98" localSheetId="13" hidden="1">{#N/A,#N/A,TRUE,"Serviços"}</definedName>
    <definedName name="_________OUT98" localSheetId="12" hidden="1">{#N/A,#N/A,TRUE,"Serviços"}</definedName>
    <definedName name="_________OUT98" localSheetId="5" hidden="1">{#N/A,#N/A,TRUE,"Serviços"}</definedName>
    <definedName name="_________OUT98" localSheetId="1" hidden="1">{#N/A,#N/A,TRUE,"Serviços"}</definedName>
    <definedName name="_________OUT98" localSheetId="4" hidden="1">{#N/A,#N/A,TRUE,"Serviços"}</definedName>
    <definedName name="_________OUT98" localSheetId="6" hidden="1">{#N/A,#N/A,TRUE,"Serviços"}</definedName>
    <definedName name="_________OUT98" localSheetId="3" hidden="1">{#N/A,#N/A,TRUE,"Serviços"}</definedName>
    <definedName name="_________OUT98" hidden="1">{#N/A,#N/A,TRUE,"Serviços"}</definedName>
    <definedName name="_________OUTT98" localSheetId="11" hidden="1">{#N/A,#N/A,TRUE,"Serviços"}</definedName>
    <definedName name="_________OUTT98" localSheetId="14" hidden="1">{#N/A,#N/A,TRUE,"Serviços"}</definedName>
    <definedName name="_________OUTT98" localSheetId="13" hidden="1">{#N/A,#N/A,TRUE,"Serviços"}</definedName>
    <definedName name="_________OUTT98" localSheetId="12" hidden="1">{#N/A,#N/A,TRUE,"Serviços"}</definedName>
    <definedName name="_________OUTT98" localSheetId="5" hidden="1">{#N/A,#N/A,TRUE,"Serviços"}</definedName>
    <definedName name="_________OUTT98" localSheetId="1" hidden="1">{#N/A,#N/A,TRUE,"Serviços"}</definedName>
    <definedName name="_________OUTT98" localSheetId="4" hidden="1">{#N/A,#N/A,TRUE,"Serviços"}</definedName>
    <definedName name="_________OUTT98" localSheetId="6" hidden="1">{#N/A,#N/A,TRUE,"Serviços"}</definedName>
    <definedName name="_________OUTT98" localSheetId="3" hidden="1">{#N/A,#N/A,TRUE,"Serviços"}</definedName>
    <definedName name="_________OUTT98" hidden="1">{#N/A,#N/A,TRUE,"Serviços"}</definedName>
    <definedName name="_________OUTT988" localSheetId="11" hidden="1">{#N/A,#N/A,TRUE,"Serviços"}</definedName>
    <definedName name="_________OUTT988" localSheetId="14" hidden="1">{#N/A,#N/A,TRUE,"Serviços"}</definedName>
    <definedName name="_________OUTT988" localSheetId="13" hidden="1">{#N/A,#N/A,TRUE,"Serviços"}</definedName>
    <definedName name="_________OUTT988" localSheetId="12" hidden="1">{#N/A,#N/A,TRUE,"Serviços"}</definedName>
    <definedName name="_________OUTT988" localSheetId="5" hidden="1">{#N/A,#N/A,TRUE,"Serviços"}</definedName>
    <definedName name="_________OUTT988" localSheetId="1" hidden="1">{#N/A,#N/A,TRUE,"Serviços"}</definedName>
    <definedName name="_________OUTT988" localSheetId="4" hidden="1">{#N/A,#N/A,TRUE,"Serviços"}</definedName>
    <definedName name="_________OUTT988" localSheetId="6" hidden="1">{#N/A,#N/A,TRUE,"Serviços"}</definedName>
    <definedName name="_________OUTT988" localSheetId="3" hidden="1">{#N/A,#N/A,TRUE,"Serviços"}</definedName>
    <definedName name="_________OUTT988" hidden="1">{#N/A,#N/A,TRUE,"Serviços"}</definedName>
    <definedName name="________OUT98" localSheetId="11" hidden="1">{#N/A,#N/A,TRUE,"Serviços"}</definedName>
    <definedName name="________OUT98" localSheetId="14" hidden="1">{#N/A,#N/A,TRUE,"Serviços"}</definedName>
    <definedName name="________OUT98" localSheetId="13" hidden="1">{#N/A,#N/A,TRUE,"Serviços"}</definedName>
    <definedName name="________OUT98" localSheetId="12" hidden="1">{#N/A,#N/A,TRUE,"Serviços"}</definedName>
    <definedName name="________OUT98" localSheetId="5" hidden="1">{#N/A,#N/A,TRUE,"Serviços"}</definedName>
    <definedName name="________OUT98" localSheetId="1" hidden="1">{#N/A,#N/A,TRUE,"Serviços"}</definedName>
    <definedName name="________OUT98" localSheetId="4" hidden="1">{#N/A,#N/A,TRUE,"Serviços"}</definedName>
    <definedName name="________OUT98" localSheetId="6" hidden="1">{#N/A,#N/A,TRUE,"Serviços"}</definedName>
    <definedName name="________OUT98" localSheetId="3" hidden="1">{#N/A,#N/A,TRUE,"Serviços"}</definedName>
    <definedName name="________OUT98" hidden="1">{#N/A,#N/A,TRUE,"Serviços"}</definedName>
    <definedName name="________OUTTT98" localSheetId="11" hidden="1">{#N/A,#N/A,TRUE,"Serviços"}</definedName>
    <definedName name="________OUTTT98" localSheetId="14" hidden="1">{#N/A,#N/A,TRUE,"Serviços"}</definedName>
    <definedName name="________OUTTT98" localSheetId="13" hidden="1">{#N/A,#N/A,TRUE,"Serviços"}</definedName>
    <definedName name="________OUTTT98" localSheetId="12" hidden="1">{#N/A,#N/A,TRUE,"Serviços"}</definedName>
    <definedName name="________OUTTT98" localSheetId="5" hidden="1">{#N/A,#N/A,TRUE,"Serviços"}</definedName>
    <definedName name="________OUTTT98" localSheetId="1" hidden="1">{#N/A,#N/A,TRUE,"Serviços"}</definedName>
    <definedName name="________OUTTT98" localSheetId="4" hidden="1">{#N/A,#N/A,TRUE,"Serviços"}</definedName>
    <definedName name="________OUTTT98" localSheetId="6" hidden="1">{#N/A,#N/A,TRUE,"Serviços"}</definedName>
    <definedName name="________OUTTT98" localSheetId="3" hidden="1">{#N/A,#N/A,TRUE,"Serviços"}</definedName>
    <definedName name="________OUTTT98" hidden="1">{#N/A,#N/A,TRUE,"Serviços"}</definedName>
    <definedName name="_______OUT98" localSheetId="11" hidden="1">{#N/A,#N/A,TRUE,"Serviços"}</definedName>
    <definedName name="_______OUT98" localSheetId="14" hidden="1">{#N/A,#N/A,TRUE,"Serviços"}</definedName>
    <definedName name="_______OUT98" localSheetId="13" hidden="1">{#N/A,#N/A,TRUE,"Serviços"}</definedName>
    <definedName name="_______OUT98" localSheetId="12" hidden="1">{#N/A,#N/A,TRUE,"Serviços"}</definedName>
    <definedName name="_______OUT98" localSheetId="5" hidden="1">{#N/A,#N/A,TRUE,"Serviços"}</definedName>
    <definedName name="_______OUT98" localSheetId="1" hidden="1">{#N/A,#N/A,TRUE,"Serviços"}</definedName>
    <definedName name="_______OUT98" localSheetId="4" hidden="1">{#N/A,#N/A,TRUE,"Serviços"}</definedName>
    <definedName name="_______OUT98" localSheetId="6" hidden="1">{#N/A,#N/A,TRUE,"Serviços"}</definedName>
    <definedName name="_______OUT98" localSheetId="3" hidden="1">{#N/A,#N/A,TRUE,"Serviços"}</definedName>
    <definedName name="_______OUT98" hidden="1">{#N/A,#N/A,TRUE,"Serviços"}</definedName>
    <definedName name="_______OUT9888" localSheetId="11" hidden="1">{#N/A,#N/A,TRUE,"Serviços"}</definedName>
    <definedName name="_______OUT9888" localSheetId="14" hidden="1">{#N/A,#N/A,TRUE,"Serviços"}</definedName>
    <definedName name="_______OUT9888" localSheetId="13" hidden="1">{#N/A,#N/A,TRUE,"Serviços"}</definedName>
    <definedName name="_______OUT9888" localSheetId="12" hidden="1">{#N/A,#N/A,TRUE,"Serviços"}</definedName>
    <definedName name="_______OUT9888" localSheetId="5" hidden="1">{#N/A,#N/A,TRUE,"Serviços"}</definedName>
    <definedName name="_______OUT9888" localSheetId="1" hidden="1">{#N/A,#N/A,TRUE,"Serviços"}</definedName>
    <definedName name="_______OUT9888" localSheetId="4" hidden="1">{#N/A,#N/A,TRUE,"Serviços"}</definedName>
    <definedName name="_______OUT9888" localSheetId="6" hidden="1">{#N/A,#N/A,TRUE,"Serviços"}</definedName>
    <definedName name="_______OUT9888" localSheetId="3" hidden="1">{#N/A,#N/A,TRUE,"Serviços"}</definedName>
    <definedName name="_______OUT9888" hidden="1">{#N/A,#N/A,TRUE,"Serviços"}</definedName>
    <definedName name="______OUT98" localSheetId="11" hidden="1">{#N/A,#N/A,TRUE,"Serviços"}</definedName>
    <definedName name="______OUT98" localSheetId="14" hidden="1">{#N/A,#N/A,TRUE,"Serviços"}</definedName>
    <definedName name="______OUT98" localSheetId="13" hidden="1">{#N/A,#N/A,TRUE,"Serviços"}</definedName>
    <definedName name="______OUT98" localSheetId="12" hidden="1">{#N/A,#N/A,TRUE,"Serviços"}</definedName>
    <definedName name="______OUT98" localSheetId="5" hidden="1">{#N/A,#N/A,TRUE,"Serviços"}</definedName>
    <definedName name="______OUT98" localSheetId="1" hidden="1">{#N/A,#N/A,TRUE,"Serviços"}</definedName>
    <definedName name="______OUT98" localSheetId="4" hidden="1">{#N/A,#N/A,TRUE,"Serviços"}</definedName>
    <definedName name="______OUT98" localSheetId="6" hidden="1">{#N/A,#N/A,TRUE,"Serviços"}</definedName>
    <definedName name="______OUT98" localSheetId="3" hidden="1">{#N/A,#N/A,TRUE,"Serviços"}</definedName>
    <definedName name="______OUT98" hidden="1">{#N/A,#N/A,TRUE,"Serviços"}</definedName>
    <definedName name="______OUTT98888" localSheetId="11" hidden="1">{#N/A,#N/A,TRUE,"Serviços"}</definedName>
    <definedName name="______OUTT98888" localSheetId="14" hidden="1">{#N/A,#N/A,TRUE,"Serviços"}</definedName>
    <definedName name="______OUTT98888" localSheetId="13" hidden="1">{#N/A,#N/A,TRUE,"Serviços"}</definedName>
    <definedName name="______OUTT98888" localSheetId="12" hidden="1">{#N/A,#N/A,TRUE,"Serviços"}</definedName>
    <definedName name="______OUTT98888" localSheetId="5" hidden="1">{#N/A,#N/A,TRUE,"Serviços"}</definedName>
    <definedName name="______OUTT98888" localSheetId="1" hidden="1">{#N/A,#N/A,TRUE,"Serviços"}</definedName>
    <definedName name="______OUTT98888" localSheetId="4" hidden="1">{#N/A,#N/A,TRUE,"Serviços"}</definedName>
    <definedName name="______OUTT98888" localSheetId="6" hidden="1">{#N/A,#N/A,TRUE,"Serviços"}</definedName>
    <definedName name="______OUTT98888" localSheetId="3" hidden="1">{#N/A,#N/A,TRUE,"Serviços"}</definedName>
    <definedName name="______OUTT98888" hidden="1">{#N/A,#N/A,TRUE,"Serviços"}</definedName>
    <definedName name="_____OUT98" localSheetId="11" hidden="1">{#N/A,#N/A,TRUE,"Serviços"}</definedName>
    <definedName name="_____OUT98" localSheetId="14" hidden="1">{#N/A,#N/A,TRUE,"Serviços"}</definedName>
    <definedName name="_____OUT98" localSheetId="13" hidden="1">{#N/A,#N/A,TRUE,"Serviços"}</definedName>
    <definedName name="_____OUT98" localSheetId="12" hidden="1">{#N/A,#N/A,TRUE,"Serviços"}</definedName>
    <definedName name="_____OUT98" localSheetId="5" hidden="1">{#N/A,#N/A,TRUE,"Serviços"}</definedName>
    <definedName name="_____OUT98" localSheetId="1" hidden="1">{#N/A,#N/A,TRUE,"Serviços"}</definedName>
    <definedName name="_____OUT98" localSheetId="4" hidden="1">{#N/A,#N/A,TRUE,"Serviços"}</definedName>
    <definedName name="_____OUT98" localSheetId="6" hidden="1">{#N/A,#N/A,TRUE,"Serviços"}</definedName>
    <definedName name="_____OUT98" localSheetId="3" hidden="1">{#N/A,#N/A,TRUE,"Serviços"}</definedName>
    <definedName name="_____OUT98" hidden="1">{#N/A,#N/A,TRUE,"Serviços"}</definedName>
    <definedName name="_____out99" localSheetId="11" hidden="1">{#N/A,#N/A,TRUE,"Serviços"}</definedName>
    <definedName name="_____out99" localSheetId="14" hidden="1">{#N/A,#N/A,TRUE,"Serviços"}</definedName>
    <definedName name="_____out99" localSheetId="13" hidden="1">{#N/A,#N/A,TRUE,"Serviços"}</definedName>
    <definedName name="_____out99" localSheetId="12" hidden="1">{#N/A,#N/A,TRUE,"Serviços"}</definedName>
    <definedName name="_____out99" localSheetId="5" hidden="1">{#N/A,#N/A,TRUE,"Serviços"}</definedName>
    <definedName name="_____out99" localSheetId="1" hidden="1">{#N/A,#N/A,TRUE,"Serviços"}</definedName>
    <definedName name="_____out99" localSheetId="4" hidden="1">{#N/A,#N/A,TRUE,"Serviços"}</definedName>
    <definedName name="_____out99" localSheetId="6" hidden="1">{#N/A,#N/A,TRUE,"Serviços"}</definedName>
    <definedName name="_____out99" localSheetId="3" hidden="1">{#N/A,#N/A,TRUE,"Serviços"}</definedName>
    <definedName name="_____out99" hidden="1">{#N/A,#N/A,TRUE,"Serviços"}</definedName>
    <definedName name="_____OUTTT988" localSheetId="11" hidden="1">{#N/A,#N/A,TRUE,"Serviços"}</definedName>
    <definedName name="_____OUTTT988" localSheetId="14" hidden="1">{#N/A,#N/A,TRUE,"Serviços"}</definedName>
    <definedName name="_____OUTTT988" localSheetId="13" hidden="1">{#N/A,#N/A,TRUE,"Serviços"}</definedName>
    <definedName name="_____OUTTT988" localSheetId="12" hidden="1">{#N/A,#N/A,TRUE,"Serviços"}</definedName>
    <definedName name="_____OUTTT988" localSheetId="5" hidden="1">{#N/A,#N/A,TRUE,"Serviços"}</definedName>
    <definedName name="_____OUTTT988" localSheetId="1" hidden="1">{#N/A,#N/A,TRUE,"Serviços"}</definedName>
    <definedName name="_____OUTTT988" localSheetId="4" hidden="1">{#N/A,#N/A,TRUE,"Serviços"}</definedName>
    <definedName name="_____OUTTT988" localSheetId="6" hidden="1">{#N/A,#N/A,TRUE,"Serviços"}</definedName>
    <definedName name="_____OUTTT988" localSheetId="3" hidden="1">{#N/A,#N/A,TRUE,"Serviços"}</definedName>
    <definedName name="_____OUTTT988" hidden="1">{#N/A,#N/A,TRUE,"Serviços"}</definedName>
    <definedName name="_____PL1">#REF!</definedName>
    <definedName name="____OUT98" localSheetId="11" hidden="1">{#N/A,#N/A,TRUE,"Serviços"}</definedName>
    <definedName name="____OUT98" localSheetId="14" hidden="1">{#N/A,#N/A,TRUE,"Serviços"}</definedName>
    <definedName name="____OUT98" localSheetId="13" hidden="1">{#N/A,#N/A,TRUE,"Serviços"}</definedName>
    <definedName name="____OUT98" localSheetId="12" hidden="1">{#N/A,#N/A,TRUE,"Serviços"}</definedName>
    <definedName name="____OUT98" localSheetId="5" hidden="1">{#N/A,#N/A,TRUE,"Serviços"}</definedName>
    <definedName name="____OUT98" localSheetId="1" hidden="1">{#N/A,#N/A,TRUE,"Serviços"}</definedName>
    <definedName name="____OUT98" localSheetId="4" hidden="1">{#N/A,#N/A,TRUE,"Serviços"}</definedName>
    <definedName name="____OUT98" localSheetId="6" hidden="1">{#N/A,#N/A,TRUE,"Serviços"}</definedName>
    <definedName name="____OUT98" localSheetId="3" hidden="1">{#N/A,#N/A,TRUE,"Serviços"}</definedName>
    <definedName name="____OUT98" hidden="1">{#N/A,#N/A,TRUE,"Serviços"}</definedName>
    <definedName name="____out99" localSheetId="11" hidden="1">{#N/A,#N/A,TRUE,"Serviços"}</definedName>
    <definedName name="____out99" localSheetId="14" hidden="1">{#N/A,#N/A,TRUE,"Serviços"}</definedName>
    <definedName name="____out99" localSheetId="13" hidden="1">{#N/A,#N/A,TRUE,"Serviços"}</definedName>
    <definedName name="____out99" localSheetId="12" hidden="1">{#N/A,#N/A,TRUE,"Serviços"}</definedName>
    <definedName name="____out99" localSheetId="5" hidden="1">{#N/A,#N/A,TRUE,"Serviços"}</definedName>
    <definedName name="____out99" localSheetId="1" hidden="1">{#N/A,#N/A,TRUE,"Serviços"}</definedName>
    <definedName name="____out99" localSheetId="4" hidden="1">{#N/A,#N/A,TRUE,"Serviços"}</definedName>
    <definedName name="____out99" localSheetId="6" hidden="1">{#N/A,#N/A,TRUE,"Serviços"}</definedName>
    <definedName name="____out99" localSheetId="3" hidden="1">{#N/A,#N/A,TRUE,"Serviços"}</definedName>
    <definedName name="____out99" hidden="1">{#N/A,#N/A,TRUE,"Serviços"}</definedName>
    <definedName name="____OUTTT98" localSheetId="11" hidden="1">{#N/A,#N/A,TRUE,"Serviços"}</definedName>
    <definedName name="____OUTTT98" localSheetId="14" hidden="1">{#N/A,#N/A,TRUE,"Serviços"}</definedName>
    <definedName name="____OUTTT98" localSheetId="13" hidden="1">{#N/A,#N/A,TRUE,"Serviços"}</definedName>
    <definedName name="____OUTTT98" localSheetId="12" hidden="1">{#N/A,#N/A,TRUE,"Serviços"}</definedName>
    <definedName name="____OUTTT98" localSheetId="5" hidden="1">{#N/A,#N/A,TRUE,"Serviços"}</definedName>
    <definedName name="____OUTTT98" localSheetId="1" hidden="1">{#N/A,#N/A,TRUE,"Serviços"}</definedName>
    <definedName name="____OUTTT98" localSheetId="4" hidden="1">{#N/A,#N/A,TRUE,"Serviços"}</definedName>
    <definedName name="____OUTTT98" localSheetId="6" hidden="1">{#N/A,#N/A,TRUE,"Serviços"}</definedName>
    <definedName name="____OUTTT98" localSheetId="3" hidden="1">{#N/A,#N/A,TRUE,"Serviços"}</definedName>
    <definedName name="____OUTTT98" hidden="1">{#N/A,#N/A,TRUE,"Serviços"}</definedName>
    <definedName name="____PL1">#REF!</definedName>
    <definedName name="____PNV2002">#REF!</definedName>
    <definedName name="____PNV2003">#REF!</definedName>
    <definedName name="___OUT98" localSheetId="11" hidden="1">{#N/A,#N/A,TRUE,"Serviços"}</definedName>
    <definedName name="___OUT98" localSheetId="14" hidden="1">{#N/A,#N/A,TRUE,"Serviços"}</definedName>
    <definedName name="___OUT98" localSheetId="13" hidden="1">{#N/A,#N/A,TRUE,"Serviços"}</definedName>
    <definedName name="___OUT98" localSheetId="12" hidden="1">{#N/A,#N/A,TRUE,"Serviços"}</definedName>
    <definedName name="___OUT98" localSheetId="5" hidden="1">{#N/A,#N/A,TRUE,"Serviços"}</definedName>
    <definedName name="___OUT98" localSheetId="1" hidden="1">{#N/A,#N/A,TRUE,"Serviços"}</definedName>
    <definedName name="___OUT98" localSheetId="4" hidden="1">{#N/A,#N/A,TRUE,"Serviços"}</definedName>
    <definedName name="___OUT98" localSheetId="6" hidden="1">{#N/A,#N/A,TRUE,"Serviços"}</definedName>
    <definedName name="___OUT98" localSheetId="3" hidden="1">{#N/A,#N/A,TRUE,"Serviços"}</definedName>
    <definedName name="___OUT98" hidden="1">{#N/A,#N/A,TRUE,"Serviços"}</definedName>
    <definedName name="___out99" localSheetId="11" hidden="1">{#N/A,#N/A,TRUE,"Serviços"}</definedName>
    <definedName name="___out99" localSheetId="14" hidden="1">{#N/A,#N/A,TRUE,"Serviços"}</definedName>
    <definedName name="___out99" localSheetId="5" hidden="1">{#N/A,#N/A,TRUE,"Serviços"}</definedName>
    <definedName name="___out99" localSheetId="1" hidden="1">{#N/A,#N/A,TRUE,"Serviços"}</definedName>
    <definedName name="___out99" localSheetId="4" hidden="1">{#N/A,#N/A,TRUE,"Serviços"}</definedName>
    <definedName name="___out99" localSheetId="6" hidden="1">{#N/A,#N/A,TRUE,"Serviços"}</definedName>
    <definedName name="___out99" localSheetId="3" hidden="1">{#N/A,#N/A,TRUE,"Serviços"}</definedName>
    <definedName name="___out99" hidden="1">{#N/A,#N/A,TRUE,"Serviços"}</definedName>
    <definedName name="___PL1">#REF!</definedName>
    <definedName name="___PNV2002">#REF!</definedName>
    <definedName name="___PNV2003">#REF!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IntlFixup" hidden="1">TRUE</definedName>
    <definedName name="__OUT98" localSheetId="11" hidden="1">{#N/A,#N/A,TRUE,"Serviços"}</definedName>
    <definedName name="__OUT98" localSheetId="14" hidden="1">{#N/A,#N/A,TRUE,"Serviços"}</definedName>
    <definedName name="__OUT98" localSheetId="13" hidden="1">{#N/A,#N/A,TRUE,"Serviços"}</definedName>
    <definedName name="__OUT98" localSheetId="12" hidden="1">{#N/A,#N/A,TRUE,"Serviços"}</definedName>
    <definedName name="__OUT98" localSheetId="5" hidden="1">{#N/A,#N/A,TRUE,"Serviços"}</definedName>
    <definedName name="__OUT98" localSheetId="1" hidden="1">{#N/A,#N/A,TRUE,"Serviços"}</definedName>
    <definedName name="__OUT98" localSheetId="4" hidden="1">{#N/A,#N/A,TRUE,"Serviços"}</definedName>
    <definedName name="__OUT98" localSheetId="6" hidden="1">{#N/A,#N/A,TRUE,"Serviços"}</definedName>
    <definedName name="__OUT98" localSheetId="3" hidden="1">{#N/A,#N/A,TRUE,"Serviços"}</definedName>
    <definedName name="__OUT98" hidden="1">{#N/A,#N/A,TRUE,"Serviços"}</definedName>
    <definedName name="__OUT988888" localSheetId="11" hidden="1">{#N/A,#N/A,TRUE,"Serviços"}</definedName>
    <definedName name="__OUT988888" localSheetId="14" hidden="1">{#N/A,#N/A,TRUE,"Serviços"}</definedName>
    <definedName name="__OUT988888" localSheetId="13" hidden="1">{#N/A,#N/A,TRUE,"Serviços"}</definedName>
    <definedName name="__OUT988888" localSheetId="12" hidden="1">{#N/A,#N/A,TRUE,"Serviços"}</definedName>
    <definedName name="__OUT988888" localSheetId="5" hidden="1">{#N/A,#N/A,TRUE,"Serviços"}</definedName>
    <definedName name="__OUT988888" localSheetId="1" hidden="1">{#N/A,#N/A,TRUE,"Serviços"}</definedName>
    <definedName name="__OUT988888" localSheetId="4" hidden="1">{#N/A,#N/A,TRUE,"Serviços"}</definedName>
    <definedName name="__OUT988888" localSheetId="6" hidden="1">{#N/A,#N/A,TRUE,"Serviços"}</definedName>
    <definedName name="__OUT988888" localSheetId="3" hidden="1">{#N/A,#N/A,TRUE,"Serviços"}</definedName>
    <definedName name="__OUT988888" hidden="1">{#N/A,#N/A,TRUE,"Serviços"}</definedName>
    <definedName name="__out99" localSheetId="11" hidden="1">{#N/A,#N/A,TRUE,"Serviços"}</definedName>
    <definedName name="__out99" localSheetId="14" hidden="1">{#N/A,#N/A,TRUE,"Serviços"}</definedName>
    <definedName name="__out99" localSheetId="13" hidden="1">{#N/A,#N/A,TRUE,"Serviços"}</definedName>
    <definedName name="__out99" localSheetId="12" hidden="1">{#N/A,#N/A,TRUE,"Serviços"}</definedName>
    <definedName name="__out99" localSheetId="5" hidden="1">{#N/A,#N/A,TRUE,"Serviços"}</definedName>
    <definedName name="__out99" localSheetId="1" hidden="1">{#N/A,#N/A,TRUE,"Serviços"}</definedName>
    <definedName name="__out99" localSheetId="4" hidden="1">{#N/A,#N/A,TRUE,"Serviços"}</definedName>
    <definedName name="__out99" localSheetId="6" hidden="1">{#N/A,#N/A,TRUE,"Serviços"}</definedName>
    <definedName name="__out99" localSheetId="3" hidden="1">{#N/A,#N/A,TRUE,"Serviços"}</definedName>
    <definedName name="__out99" hidden="1">{#N/A,#N/A,TRUE,"Serviços"}</definedName>
    <definedName name="__PL1">#REF!</definedName>
    <definedName name="__PNV2002">#REF!</definedName>
    <definedName name="__PNV2003">#REF!</definedName>
    <definedName name="__xlfn.AVERAGEIF" hidden="1">#NAME?</definedName>
    <definedName name="__xlfn.RTD" hidden="1">#NAME?</definedName>
    <definedName name="_01_09_96">#REF!</definedName>
    <definedName name="_02">#REF!</definedName>
    <definedName name="_1830201" hidden="1">#N/A</definedName>
    <definedName name="_3">#REF!</definedName>
    <definedName name="_33">#REF!</definedName>
    <definedName name="_A254001">#REF!</definedName>
    <definedName name="_A810101">#REF!</definedName>
    <definedName name="_A810102">#REF!</definedName>
    <definedName name="_A810105555">#REF!</definedName>
    <definedName name="_A810112">#REF!</definedName>
    <definedName name="_A840300">#REF!</definedName>
    <definedName name="_AHAH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ill" localSheetId="13" hidden="1">#REF!</definedName>
    <definedName name="_Fill" localSheetId="12" hidden="1">#REF!</definedName>
    <definedName name="_Fill" localSheetId="5" hidden="1">#REF!</definedName>
    <definedName name="_Fill" localSheetId="4" hidden="1">#REF!</definedName>
    <definedName name="_Fill" localSheetId="6" hidden="1">#REF!</definedName>
    <definedName name="_Fill" localSheetId="3" hidden="1">#REF!</definedName>
    <definedName name="_Fill" hidden="1">#REF!</definedName>
    <definedName name="_xlnm._FilterDatabase" localSheetId="8" hidden="1">'ABC-MAT'!$A$5:$H$5</definedName>
    <definedName name="_xlnm._FilterDatabase" localSheetId="9" hidden="1">'ABC-MAT-REF'!$A$5:$H$5</definedName>
    <definedName name="_xlnm._FilterDatabase" localSheetId="7" hidden="1">'ABC-S'!$A$5:$H$5</definedName>
    <definedName name="_xlnm._FilterDatabase" localSheetId="1" hidden="1">'CUSTO SICRO'!$N$3:$Q$3</definedName>
    <definedName name="_Key1" localSheetId="1" hidden="1">#REF!</definedName>
    <definedName name="_Key1" localSheetId="15" hidden="1">#REF!</definedName>
    <definedName name="_Key1" hidden="1">#REF!</definedName>
    <definedName name="_Key2" localSheetId="13" hidden="1">#REF!</definedName>
    <definedName name="_Key2" localSheetId="12" hidden="1">#REF!</definedName>
    <definedName name="_Key2" localSheetId="5" hidden="1">#REF!</definedName>
    <definedName name="_Key2" localSheetId="4" hidden="1">#REF!</definedName>
    <definedName name="_Key2" localSheetId="6" hidden="1">#REF!</definedName>
    <definedName name="_Key2" localSheetId="3" hidden="1">#REF!</definedName>
    <definedName name="_Key2" hidden="1">#REF!</definedName>
    <definedName name="_Order1" hidden="1">255</definedName>
    <definedName name="_Order2" hidden="1">255</definedName>
    <definedName name="_OUT98" localSheetId="11" hidden="1">{#N/A,#N/A,TRUE,"Serviços"}</definedName>
    <definedName name="_OUT98" localSheetId="14" hidden="1">{#N/A,#N/A,TRUE,"Serviços"}</definedName>
    <definedName name="_OUT98" localSheetId="13" hidden="1">{#N/A,#N/A,TRUE,"Serviços"}</definedName>
    <definedName name="_OUT98" localSheetId="12" hidden="1">{#N/A,#N/A,TRUE,"Serviços"}</definedName>
    <definedName name="_OUT98" localSheetId="5" hidden="1">{#N/A,#N/A,TRUE,"Serviços"}</definedName>
    <definedName name="_OUT98" localSheetId="1" hidden="1">{#N/A,#N/A,TRUE,"Serviços"}</definedName>
    <definedName name="_OUT98" localSheetId="4" hidden="1">{#N/A,#N/A,TRUE,"Serviços"}</definedName>
    <definedName name="_OUT98" localSheetId="6" hidden="1">{#N/A,#N/A,TRUE,"Serviços"}</definedName>
    <definedName name="_OUT98" localSheetId="3" hidden="1">{#N/A,#N/A,TRUE,"Serviços"}</definedName>
    <definedName name="_OUT98" hidden="1">{#N/A,#N/A,TRUE,"Serviços"}</definedName>
    <definedName name="_OUT98_" localSheetId="11" hidden="1">{#N/A,#N/A,TRUE,"Serviços"}</definedName>
    <definedName name="_OUT98_" localSheetId="14" hidden="1">{#N/A,#N/A,TRUE,"Serviços"}</definedName>
    <definedName name="_OUT98_" localSheetId="13" hidden="1">{#N/A,#N/A,TRUE,"Serviços"}</definedName>
    <definedName name="_OUT98_" localSheetId="12" hidden="1">{#N/A,#N/A,TRUE,"Serviços"}</definedName>
    <definedName name="_OUT98_" localSheetId="5" hidden="1">{#N/A,#N/A,TRUE,"Serviços"}</definedName>
    <definedName name="_OUT98_" localSheetId="1" hidden="1">{#N/A,#N/A,TRUE,"Serviços"}</definedName>
    <definedName name="_OUT98_" localSheetId="4" hidden="1">{#N/A,#N/A,TRUE,"Serviços"}</definedName>
    <definedName name="_OUT98_" localSheetId="6" hidden="1">{#N/A,#N/A,TRUE,"Serviços"}</definedName>
    <definedName name="_OUT98_" localSheetId="3" hidden="1">{#N/A,#N/A,TRUE,"Serviços"}</definedName>
    <definedName name="_OUT98_" hidden="1">{#N/A,#N/A,TRUE,"Serviços"}</definedName>
    <definedName name="_OUTTTT9888" localSheetId="11" hidden="1">{#N/A,#N/A,TRUE,"Serviços"}</definedName>
    <definedName name="_OUTTTT9888" localSheetId="14" hidden="1">{#N/A,#N/A,TRUE,"Serviços"}</definedName>
    <definedName name="_OUTTTT9888" localSheetId="13" hidden="1">{#N/A,#N/A,TRUE,"Serviços"}</definedName>
    <definedName name="_OUTTTT9888" localSheetId="12" hidden="1">{#N/A,#N/A,TRUE,"Serviços"}</definedName>
    <definedName name="_OUTTTT9888" localSheetId="5" hidden="1">{#N/A,#N/A,TRUE,"Serviços"}</definedName>
    <definedName name="_OUTTTT9888" localSheetId="1" hidden="1">{#N/A,#N/A,TRUE,"Serviços"}</definedName>
    <definedName name="_OUTTTT9888" localSheetId="4" hidden="1">{#N/A,#N/A,TRUE,"Serviços"}</definedName>
    <definedName name="_OUTTTT9888" localSheetId="6" hidden="1">{#N/A,#N/A,TRUE,"Serviços"}</definedName>
    <definedName name="_OUTTTT9888" localSheetId="3" hidden="1">{#N/A,#N/A,TRUE,"Serviços"}</definedName>
    <definedName name="_OUTTTT9888" hidden="1">{#N/A,#N/A,TRUE,"Serviços"}</definedName>
    <definedName name="_Parse_On" localSheetId="13" hidden="1">#REF!</definedName>
    <definedName name="_Parse_On" localSheetId="12" hidden="1">#REF!</definedName>
    <definedName name="_Parse_On" localSheetId="5" hidden="1">#REF!</definedName>
    <definedName name="_Parse_On" localSheetId="4" hidden="1">#REF!</definedName>
    <definedName name="_Parse_On" localSheetId="6" hidden="1">#REF!</definedName>
    <definedName name="_Parse_On" localSheetId="3" hidden="1">#REF!</definedName>
    <definedName name="_Parse_On" hidden="1">#REF!</definedName>
    <definedName name="_Parse_Out" localSheetId="13" hidden="1">#REF!</definedName>
    <definedName name="_Parse_Out" localSheetId="12" hidden="1">#REF!</definedName>
    <definedName name="_Parse_Out" hidden="1">#REF!</definedName>
    <definedName name="_PE006">#REF!</definedName>
    <definedName name="_PE007">#REF!</definedName>
    <definedName name="_PE016">#REF!</definedName>
    <definedName name="_PE107">#REF!</definedName>
    <definedName name="_PE108">#REF!</definedName>
    <definedName name="_PE110">#REF!</definedName>
    <definedName name="_PE111">#REF!</definedName>
    <definedName name="_PE113">#REF!</definedName>
    <definedName name="_PE114">#REF!</definedName>
    <definedName name="_PE116">#REF!</definedName>
    <definedName name="_PE117">#REF!</definedName>
    <definedName name="_PE119">#REF!</definedName>
    <definedName name="_PE123">#REF!</definedName>
    <definedName name="_PE315">#REF!</definedName>
    <definedName name="_PE400">#REF!</definedName>
    <definedName name="_PE404">#REF!</definedName>
    <definedName name="_PE408">#REF!</definedName>
    <definedName name="_PE507">#REF!</definedName>
    <definedName name="_PL1">#REF!</definedName>
    <definedName name="_PL201">#REF!</definedName>
    <definedName name="_PL203">#REF!</definedName>
    <definedName name="_PL204">#REF!</definedName>
    <definedName name="_PL206">#REF!</definedName>
    <definedName name="_PL702">#REF!</definedName>
    <definedName name="_PL705">#REF!</definedName>
    <definedName name="_PL706">#REF!</definedName>
    <definedName name="_PL707">#REF!</definedName>
    <definedName name="_PL708">#REF!</definedName>
    <definedName name="_pm101">#REF!</definedName>
    <definedName name="_PM103">#REF!</definedName>
    <definedName name="_PM104">#REF!</definedName>
    <definedName name="_PM107">#REF!</definedName>
    <definedName name="_PM109">#REF!</definedName>
    <definedName name="_PM326">#REF!</definedName>
    <definedName name="_PM332">#REF!</definedName>
    <definedName name="_PM333">#REF!</definedName>
    <definedName name="_PM700">#REF!</definedName>
    <definedName name="_PM905">#REF!</definedName>
    <definedName name="_PM990">#REF!</definedName>
    <definedName name="_PNV2002">#REF!</definedName>
    <definedName name="_PNV2003">#REF!</definedName>
    <definedName name="_PP501">#REF!</definedName>
    <definedName name="_PP502">#REF!</definedName>
    <definedName name="_PP701">#REF!</definedName>
    <definedName name="_PP801">#REF!</definedName>
    <definedName name="_pt101">#REF!</definedName>
    <definedName name="_PT103">#REF!</definedName>
    <definedName name="_PT104">#REF!</definedName>
    <definedName name="_PT107">#REF!</definedName>
    <definedName name="_PT109">#REF!</definedName>
    <definedName name="_Regression_Int" hidden="1">1</definedName>
    <definedName name="_Sort" localSheetId="13" hidden="1">#REF!</definedName>
    <definedName name="_Sort" localSheetId="12" hidden="1">#REF!</definedName>
    <definedName name="_Sort" localSheetId="5" hidden="1">#REF!</definedName>
    <definedName name="_Sort" localSheetId="4" hidden="1">#REF!</definedName>
    <definedName name="_Sort" localSheetId="6" hidden="1">#REF!</definedName>
    <definedName name="_Sort" localSheetId="3" hidden="1">#REF!</definedName>
    <definedName name="_Sort" hidden="1">#REF!</definedName>
    <definedName name="_STG03">#REF!</definedName>
    <definedName name="_TCB10">#REF!</definedName>
    <definedName name="_TLB5">#REF!</definedName>
    <definedName name="_TLC4">#REF!</definedName>
    <definedName name="_TOT1">#REF!</definedName>
    <definedName name="_TOT2">#REF!</definedName>
    <definedName name="_TOT3">#REF!</definedName>
    <definedName name="_TOT4">#REF!</definedName>
    <definedName name="_TOT6">#REF!</definedName>
    <definedName name="_TOT7">#REF!</definedName>
    <definedName name="_YE006">#REF!</definedName>
    <definedName name="_YE007">#REF!</definedName>
    <definedName name="_YE016">#REF!</definedName>
    <definedName name="_YE107">#REF!</definedName>
    <definedName name="_YE108">#REF!</definedName>
    <definedName name="_YE110">#REF!</definedName>
    <definedName name="_YE111">#REF!</definedName>
    <definedName name="_YE113">#REF!</definedName>
    <definedName name="_YE114">#REF!</definedName>
    <definedName name="_YE116">#REF!</definedName>
    <definedName name="_YE117">#REF!</definedName>
    <definedName name="_YE119">#REF!</definedName>
    <definedName name="_YE123">#REF!</definedName>
    <definedName name="_YE315">#REF!</definedName>
    <definedName name="_YE400">#REF!</definedName>
    <definedName name="_YE404">#REF!</definedName>
    <definedName name="_YE408">#REF!</definedName>
    <definedName name="_YE507">#REF!</definedName>
    <definedName name="a">#REF!</definedName>
    <definedName name="A.8.301.03">#REF!</definedName>
    <definedName name="A_km">#REF!</definedName>
    <definedName name="A0.333.17">#REF!</definedName>
    <definedName name="A0.333.18">#REF!</definedName>
    <definedName name="A2.0.353.17">#REF!</definedName>
    <definedName name="A2.0.353.18">#REF!</definedName>
    <definedName name="A2.530.03">#REF!</definedName>
    <definedName name="A2.530.04">#REF!</definedName>
    <definedName name="A2.540.01">#REF!</definedName>
    <definedName name="A3.329.00">#REF!</definedName>
    <definedName name="A8.001.00">#REF!</definedName>
    <definedName name="A8.100.00">#REF!</definedName>
    <definedName name="A8.100.01">#REF!</definedName>
    <definedName name="A8.103.00">#REF!</definedName>
    <definedName name="A8.109.00">#REF!</definedName>
    <definedName name="A8.300.01">#REF!</definedName>
    <definedName name="A8.302.05">#REF!</definedName>
    <definedName name="A8.401.00">#REF!</definedName>
    <definedName name="A8.402.02">#REF!</definedName>
    <definedName name="A8.901.00">#REF!</definedName>
    <definedName name="aa" localSheetId="11" hidden="1">{"'EI 060 02'!$A$1:$K$59"}</definedName>
    <definedName name="aa" localSheetId="14" hidden="1">{"'EI 060 02'!$A$1:$K$59"}</definedName>
    <definedName name="aa" localSheetId="13" hidden="1">{"'EI 060 02'!$A$1:$K$59"}</definedName>
    <definedName name="aa" localSheetId="12" hidden="1">{"'EI 060 02'!$A$1:$K$59"}</definedName>
    <definedName name="aa" localSheetId="5" hidden="1">{"'EI 060 02'!$A$1:$K$59"}</definedName>
    <definedName name="aa" localSheetId="1" hidden="1">{"'EI 060 02'!$A$1:$K$59"}</definedName>
    <definedName name="aa" localSheetId="4" hidden="1">{"'EI 060 02'!$A$1:$K$59"}</definedName>
    <definedName name="aa" localSheetId="6" hidden="1">{"'EI 060 02'!$A$1:$K$59"}</definedName>
    <definedName name="aa" localSheetId="3" hidden="1">{"'EI 060 02'!$A$1:$K$59"}</definedName>
    <definedName name="aa" hidden="1">{"'EI 060 02'!$A$1:$K$59"}</definedName>
    <definedName name="aaaa" localSheetId="5" hidden="1">#REF!</definedName>
    <definedName name="aaaa" localSheetId="4" hidden="1">#REF!</definedName>
    <definedName name="aaaa" localSheetId="6" hidden="1">#REF!</definedName>
    <definedName name="aaaa" localSheetId="3" hidden="1">#REF!</definedName>
    <definedName name="aaaa" hidden="1">#REF!</definedName>
    <definedName name="aaaaa" localSheetId="11" hidden="1">{#N/A,#N/A,FALSE,"MO (2)"}</definedName>
    <definedName name="aaaaa" localSheetId="14" hidden="1">{#N/A,#N/A,FALSE,"MO (2)"}</definedName>
    <definedName name="aaaaa" localSheetId="13" hidden="1">{#N/A,#N/A,FALSE,"MO (2)"}</definedName>
    <definedName name="aaaaa" localSheetId="12" hidden="1">{#N/A,#N/A,FALSE,"MO (2)"}</definedName>
    <definedName name="aaaaa" localSheetId="5" hidden="1">{#N/A,#N/A,FALSE,"MO (2)"}</definedName>
    <definedName name="aaaaa" localSheetId="1" hidden="1">{#N/A,#N/A,FALSE,"MO (2)"}</definedName>
    <definedName name="aaaaa" localSheetId="4" hidden="1">{#N/A,#N/A,FALSE,"MO (2)"}</definedName>
    <definedName name="aaaaa" localSheetId="6" hidden="1">{#N/A,#N/A,FALSE,"MO (2)"}</definedName>
    <definedName name="aaaaa" localSheetId="3" hidden="1">{#N/A,#N/A,FALSE,"MO (2)"}</definedName>
    <definedName name="aaaaa" hidden="1">{#N/A,#N/A,FALSE,"MO (2)"}</definedName>
    <definedName name="AAAAAAAAA">[0]!AAAAAAAAA</definedName>
    <definedName name="acost" localSheetId="11" hidden="1">{#N/A,#N/A,TRUE,"Serviços"}</definedName>
    <definedName name="acost" localSheetId="14" hidden="1">{#N/A,#N/A,TRUE,"Serviços"}</definedName>
    <definedName name="acost" localSheetId="13" hidden="1">{#N/A,#N/A,TRUE,"Serviços"}</definedName>
    <definedName name="acost" localSheetId="12" hidden="1">{#N/A,#N/A,TRUE,"Serviços"}</definedName>
    <definedName name="acost" localSheetId="5" hidden="1">{#N/A,#N/A,TRUE,"Serviços"}</definedName>
    <definedName name="acost" localSheetId="1" hidden="1">{#N/A,#N/A,TRUE,"Serviços"}</definedName>
    <definedName name="acost" localSheetId="4" hidden="1">{#N/A,#N/A,TRUE,"Serviços"}</definedName>
    <definedName name="acost" localSheetId="6" hidden="1">{#N/A,#N/A,TRUE,"Serviços"}</definedName>
    <definedName name="acost" localSheetId="3" hidden="1">{#N/A,#N/A,TRUE,"Serviços"}</definedName>
    <definedName name="acost" hidden="1">{#N/A,#N/A,TRUE,"Serviços"}</definedName>
    <definedName name="ACwvu.dequant." localSheetId="21" hidden="1">'MOB-DESM'!#REF!</definedName>
    <definedName name="ad" localSheetId="11" hidden="1">{#N/A,#N/A,FALSE,"MO (2)"}</definedName>
    <definedName name="ad" localSheetId="14" hidden="1">{#N/A,#N/A,FALSE,"MO (2)"}</definedName>
    <definedName name="ad" localSheetId="13" hidden="1">{#N/A,#N/A,FALSE,"MO (2)"}</definedName>
    <definedName name="ad" localSheetId="12" hidden="1">{#N/A,#N/A,FALSE,"MO (2)"}</definedName>
    <definedName name="ad" localSheetId="5" hidden="1">{#N/A,#N/A,FALSE,"MO (2)"}</definedName>
    <definedName name="ad" localSheetId="1" hidden="1">{#N/A,#N/A,FALSE,"MO (2)"}</definedName>
    <definedName name="ad" localSheetId="4" hidden="1">{#N/A,#N/A,FALSE,"MO (2)"}</definedName>
    <definedName name="ad" localSheetId="6" hidden="1">{#N/A,#N/A,FALSE,"MO (2)"}</definedName>
    <definedName name="ad" localSheetId="3" hidden="1">{#N/A,#N/A,FALSE,"MO (2)"}</definedName>
    <definedName name="ad" hidden="1">{#N/A,#N/A,FALSE,"MO (2)"}</definedName>
    <definedName name="adfhdfhsd">#REF!</definedName>
    <definedName name="AGOR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lex" localSheetId="16" hidden="1">{#N/A,#N/A,FALSE,"MO (2)"}</definedName>
    <definedName name="alex" localSheetId="11" hidden="1">{#N/A,#N/A,FALSE,"MO (2)"}</definedName>
    <definedName name="alex" localSheetId="10" hidden="1">{#N/A,#N/A,FALSE,"MO (2)"}</definedName>
    <definedName name="alex" localSheetId="14" hidden="1">{#N/A,#N/A,FALSE,"MO (2)"}</definedName>
    <definedName name="alex" localSheetId="13" hidden="1">{#N/A,#N/A,FALSE,"MO (2)"}</definedName>
    <definedName name="alex" localSheetId="12" hidden="1">{#N/A,#N/A,FALSE,"MO (2)"}</definedName>
    <definedName name="alex" localSheetId="5" hidden="1">{#N/A,#N/A,FALSE,"MO (2)"}</definedName>
    <definedName name="alex" localSheetId="1" hidden="1">{#N/A,#N/A,FALSE,"MO (2)"}</definedName>
    <definedName name="alex" localSheetId="15" hidden="1">{#N/A,#N/A,FALSE,"MO (2)"}</definedName>
    <definedName name="alex" localSheetId="21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3" hidden="1">{#N/A,#N/A,FALSE,"MO (2)"}</definedName>
    <definedName name="alex" hidden="1">{#N/A,#N/A,FALSE,"MO (2)"}</definedName>
    <definedName name="alex_1" localSheetId="11" hidden="1">{#N/A,#N/A,FALSE,"MO (2)"}</definedName>
    <definedName name="alex_1" localSheetId="14" hidden="1">{#N/A,#N/A,FALSE,"MO (2)"}</definedName>
    <definedName name="alex_1" localSheetId="13" hidden="1">{#N/A,#N/A,FALSE,"MO (2)"}</definedName>
    <definedName name="alex_1" localSheetId="12" hidden="1">{#N/A,#N/A,FALSE,"MO (2)"}</definedName>
    <definedName name="alex_1" localSheetId="5" hidden="1">{#N/A,#N/A,FALSE,"MO (2)"}</definedName>
    <definedName name="alex_1" localSheetId="1" hidden="1">{#N/A,#N/A,FALSE,"MO (2)"}</definedName>
    <definedName name="alex_1" localSheetId="4" hidden="1">{#N/A,#N/A,FALSE,"MO (2)"}</definedName>
    <definedName name="alex_1" localSheetId="6" hidden="1">{#N/A,#N/A,FALSE,"MO (2)"}</definedName>
    <definedName name="alex_1" localSheetId="3" hidden="1">{#N/A,#N/A,FALSE,"MO (2)"}</definedName>
    <definedName name="alex_1" hidden="1">{#N/A,#N/A,FALSE,"MO (2)"}</definedName>
    <definedName name="ALTA">#REF!</definedName>
    <definedName name="am" localSheetId="11" hidden="1">{#N/A,#N/A,FALSE,"MO (2)"}</definedName>
    <definedName name="am" localSheetId="14" hidden="1">{#N/A,#N/A,FALSE,"MO (2)"}</definedName>
    <definedName name="am" localSheetId="13" hidden="1">{#N/A,#N/A,FALSE,"MO (2)"}</definedName>
    <definedName name="am" localSheetId="12" hidden="1">{#N/A,#N/A,FALSE,"MO (2)"}</definedName>
    <definedName name="am" localSheetId="5" hidden="1">{#N/A,#N/A,FALSE,"MO (2)"}</definedName>
    <definedName name="am" localSheetId="1" hidden="1">{#N/A,#N/A,FALSE,"MO (2)"}</definedName>
    <definedName name="am" localSheetId="4" hidden="1">{#N/A,#N/A,FALSE,"MO (2)"}</definedName>
    <definedName name="am" localSheetId="6" hidden="1">{#N/A,#N/A,FALSE,"MO (2)"}</definedName>
    <definedName name="am" localSheetId="3" hidden="1">{#N/A,#N/A,FALSE,"MO (2)"}</definedName>
    <definedName name="am" hidden="1">{#N/A,#N/A,FALSE,"MO (2)"}</definedName>
    <definedName name="amarela">#REF!</definedName>
    <definedName name="anscount" hidden="1">3</definedName>
    <definedName name="ant" localSheetId="16" hidden="1">{#N/A,#N/A,FALSE,"MO (2)"}</definedName>
    <definedName name="ant" localSheetId="11" hidden="1">{#N/A,#N/A,FALSE,"MO (2)"}</definedName>
    <definedName name="ant" localSheetId="10" hidden="1">{#N/A,#N/A,FALSE,"MO (2)"}</definedName>
    <definedName name="ant" localSheetId="14" hidden="1">{#N/A,#N/A,FALSE,"MO (2)"}</definedName>
    <definedName name="ant" localSheetId="13" hidden="1">{#N/A,#N/A,FALSE,"MO (2)"}</definedName>
    <definedName name="ant" localSheetId="12" hidden="1">{#N/A,#N/A,FALSE,"MO (2)"}</definedName>
    <definedName name="ant" localSheetId="5" hidden="1">{#N/A,#N/A,FALSE,"MO (2)"}</definedName>
    <definedName name="ant" localSheetId="1" hidden="1">{#N/A,#N/A,FALSE,"MO (2)"}</definedName>
    <definedName name="ant" localSheetId="15" hidden="1">{#N/A,#N/A,FALSE,"MO (2)"}</definedName>
    <definedName name="ant" localSheetId="21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3" hidden="1">{#N/A,#N/A,FALSE,"MO (2)"}</definedName>
    <definedName name="ant" hidden="1">{#N/A,#N/A,FALSE,"MO (2)"}</definedName>
    <definedName name="ant_1" localSheetId="11" hidden="1">{#N/A,#N/A,FALSE,"MO (2)"}</definedName>
    <definedName name="ant_1" localSheetId="14" hidden="1">{#N/A,#N/A,FALSE,"MO (2)"}</definedName>
    <definedName name="ant_1" localSheetId="13" hidden="1">{#N/A,#N/A,FALSE,"MO (2)"}</definedName>
    <definedName name="ant_1" localSheetId="12" hidden="1">{#N/A,#N/A,FALSE,"MO (2)"}</definedName>
    <definedName name="ant_1" localSheetId="5" hidden="1">{#N/A,#N/A,FALSE,"MO (2)"}</definedName>
    <definedName name="ant_1" localSheetId="1" hidden="1">{#N/A,#N/A,FALSE,"MO (2)"}</definedName>
    <definedName name="ant_1" localSheetId="4" hidden="1">{#N/A,#N/A,FALSE,"MO (2)"}</definedName>
    <definedName name="ant_1" localSheetId="6" hidden="1">{#N/A,#N/A,FALSE,"MO (2)"}</definedName>
    <definedName name="ant_1" localSheetId="3" hidden="1">{#N/A,#N/A,FALSE,"MO (2)"}</definedName>
    <definedName name="ant_1" hidden="1">{#N/A,#N/A,FALSE,"MO (2)"}</definedName>
    <definedName name="AQCAP">#REF!</definedName>
    <definedName name="AQCM30">#REF!</definedName>
    <definedName name="AQRC1C">#REF!</definedName>
    <definedName name="AQRR1C">#REF!</definedName>
    <definedName name="AQRR2C">#REF!</definedName>
    <definedName name="ÀREA">#REF!</definedName>
    <definedName name="ÀREA_ACUM">#REF!</definedName>
    <definedName name="_xlnm.Print_Area" localSheetId="18">'ADM-CT'!$A$1:$F$12</definedName>
    <definedName name="_xlnm.Print_Area" localSheetId="19">'ADM-MAN'!$A$1:$H$17</definedName>
    <definedName name="_xlnm.Print_Area" localSheetId="17">'ADM-MES'!$A$1:$J$54</definedName>
    <definedName name="_xlnm.Print_Area" localSheetId="16">'ADM-RES'!$A$1:$F$23</definedName>
    <definedName name="_xlnm.Print_Area" localSheetId="11">'BDI SICRO'!$A$1:$D$44</definedName>
    <definedName name="_xlnm.Print_Area" localSheetId="10">'BDI-DIF'!$A$1:$D$23</definedName>
    <definedName name="_xlnm.Print_Area" localSheetId="13">'BIN-LVIGAS'!$A$1:$R$1</definedName>
    <definedName name="_xlnm.Print_Area" localSheetId="12">'BIN-MAT'!$A$1:$R$6</definedName>
    <definedName name="_xlnm.Print_Area" localSheetId="20">CANTEIRO!$A$1:$H$93</definedName>
    <definedName name="_xlnm.Print_Area" localSheetId="5">CRONOG!$A$1:$M$18</definedName>
    <definedName name="_xlnm.Print_Area" localSheetId="23">'HIST-EQUIP'!$A$1:$H$3</definedName>
    <definedName name="_xlnm.Print_Area" localSheetId="22">'HIST-MO'!$A$1:$G$44</definedName>
    <definedName name="_xlnm.Print_Area" localSheetId="21">'MOB-DESM'!$A$1:$P$96</definedName>
    <definedName name="_xlnm.Print_Area" localSheetId="4">ORCAMENTO!$A$1:$J$172</definedName>
    <definedName name="_xlnm.Print_Area" localSheetId="6">QQUANT!$A$1:$E$25</definedName>
    <definedName name="_xlnm.Print_Area" localSheetId="3">RESUMO!$A$1:$D$25</definedName>
    <definedName name="Área_impressão_IM">#REF!</definedName>
    <definedName name="AREAL">#REF!</definedName>
    <definedName name="AREIA">#REF!</definedName>
    <definedName name="ARMADURA">#REF!</definedName>
    <definedName name="ARRUMADA">#REF!</definedName>
    <definedName name="as">#REF!</definedName>
    <definedName name="asasa" localSheetId="11" hidden="1">{#N/A,#N/A,FALSE,"MO (2)"}</definedName>
    <definedName name="asasa" localSheetId="14" hidden="1">{#N/A,#N/A,FALSE,"MO (2)"}</definedName>
    <definedName name="asasa" localSheetId="13" hidden="1">{#N/A,#N/A,FALSE,"MO (2)"}</definedName>
    <definedName name="asasa" localSheetId="12" hidden="1">{#N/A,#N/A,FALSE,"MO (2)"}</definedName>
    <definedName name="asasa" localSheetId="5" hidden="1">{#N/A,#N/A,FALSE,"MO (2)"}</definedName>
    <definedName name="asasa" localSheetId="1" hidden="1">{#N/A,#N/A,FALSE,"MO (2)"}</definedName>
    <definedName name="asasa" localSheetId="4" hidden="1">{#N/A,#N/A,FALSE,"MO (2)"}</definedName>
    <definedName name="asasa" localSheetId="6" hidden="1">{#N/A,#N/A,FALSE,"MO (2)"}</definedName>
    <definedName name="asasa" localSheetId="3" hidden="1">{#N/A,#N/A,FALSE,"MO (2)"}</definedName>
    <definedName name="asasa" hidden="1">{#N/A,#N/A,FALSE,"MO (2)"}</definedName>
    <definedName name="ASDF" hidden="1">VLOOKUP(#REF!,rec,5,0)</definedName>
    <definedName name="ASDFG" localSheetId="11" hidden="1">{#N/A,#N/A,TRUE,"Serviços"}</definedName>
    <definedName name="ASDFG" localSheetId="14" hidden="1">{#N/A,#N/A,TRUE,"Serviços"}</definedName>
    <definedName name="ASDFG" localSheetId="13" hidden="1">{#N/A,#N/A,TRUE,"Serviços"}</definedName>
    <definedName name="ASDFG" localSheetId="12" hidden="1">{#N/A,#N/A,TRUE,"Serviços"}</definedName>
    <definedName name="ASDFG" localSheetId="5" hidden="1">{#N/A,#N/A,TRUE,"Serviços"}</definedName>
    <definedName name="ASDFG" localSheetId="1" hidden="1">{#N/A,#N/A,TRUE,"Serviços"}</definedName>
    <definedName name="ASDFG" localSheetId="4" hidden="1">{#N/A,#N/A,TRUE,"Serviços"}</definedName>
    <definedName name="ASDFG" localSheetId="6" hidden="1">{#N/A,#N/A,TRUE,"Serviços"}</definedName>
    <definedName name="ASDFG" localSheetId="3" hidden="1">{#N/A,#N/A,TRUE,"Serviços"}</definedName>
    <definedName name="ASDFG" hidden="1">{#N/A,#N/A,TRUE,"Serviços"}</definedName>
    <definedName name="asdfghqefha" localSheetId="11" hidden="1">{#N/A,#N/A,FALSE,"MO (2)"}</definedName>
    <definedName name="asdfghqefha" localSheetId="14" hidden="1">{#N/A,#N/A,FALSE,"MO (2)"}</definedName>
    <definedName name="asdfghqefha" localSheetId="13" hidden="1">{#N/A,#N/A,FALSE,"MO (2)"}</definedName>
    <definedName name="asdfghqefha" localSheetId="12" hidden="1">{#N/A,#N/A,FALSE,"MO (2)"}</definedName>
    <definedName name="asdfghqefha" localSheetId="5" hidden="1">{#N/A,#N/A,FALSE,"MO (2)"}</definedName>
    <definedName name="asdfghqefha" localSheetId="1" hidden="1">{#N/A,#N/A,FALSE,"MO (2)"}</definedName>
    <definedName name="asdfghqefha" localSheetId="4" hidden="1">{#N/A,#N/A,FALSE,"MO (2)"}</definedName>
    <definedName name="asdfghqefha" localSheetId="6" hidden="1">{#N/A,#N/A,FALSE,"MO (2)"}</definedName>
    <definedName name="asdfghqefha" localSheetId="3" hidden="1">{#N/A,#N/A,FALSE,"MO (2)"}</definedName>
    <definedName name="asdfghqefha" hidden="1">{#N/A,#N/A,FALSE,"MO (2)"}</definedName>
    <definedName name="ASFGG" localSheetId="11" hidden="1">{#N/A,#N/A,TRUE,"Serviços"}</definedName>
    <definedName name="ASFGG" localSheetId="14" hidden="1">{#N/A,#N/A,TRUE,"Serviços"}</definedName>
    <definedName name="ASFGG" localSheetId="13" hidden="1">{#N/A,#N/A,TRUE,"Serviços"}</definedName>
    <definedName name="ASFGG" localSheetId="12" hidden="1">{#N/A,#N/A,TRUE,"Serviços"}</definedName>
    <definedName name="ASFGG" localSheetId="5" hidden="1">{#N/A,#N/A,TRUE,"Serviços"}</definedName>
    <definedName name="ASFGG" localSheetId="1" hidden="1">{#N/A,#N/A,TRUE,"Serviços"}</definedName>
    <definedName name="ASFGG" localSheetId="4" hidden="1">{#N/A,#N/A,TRUE,"Serviços"}</definedName>
    <definedName name="ASFGG" localSheetId="6" hidden="1">{#N/A,#N/A,TRUE,"Serviços"}</definedName>
    <definedName name="ASFGG" localSheetId="3" hidden="1">{#N/A,#N/A,TRUE,"Serviços"}</definedName>
    <definedName name="ASFGG" hidden="1">{#N/A,#N/A,TRUE,"Serviços"}</definedName>
    <definedName name="Aut_original">#REF!</definedName>
    <definedName name="Aut_resumo">#REF!</definedName>
    <definedName name="aux" localSheetId="5">#REF!</definedName>
    <definedName name="aux" localSheetId="4">#REF!</definedName>
    <definedName name="aux" localSheetId="6">#REF!</definedName>
    <definedName name="aux" localSheetId="3">#REF!</definedName>
    <definedName name="aux">#REF!</definedName>
    <definedName name="azul">#REF!</definedName>
    <definedName name="AZULSINAL">#REF!</definedName>
    <definedName name="_xlnm.Database">#REF!</definedName>
    <definedName name="batista" localSheetId="11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4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3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2" hidden="1">{#N/A,#N/A,FALSE,"SS 1";#N/A,#N/A,FALSE,"SS 2";#N/A,#N/A,FALSE,"TER 1 (1)";#N/A,#N/A,FALSE,"TER 1 (2)";#N/A,#N/A,FALSE,"TER 2 ";#N/A,#N/A,FALSE,"TP  (1)";#N/A,#N/A,FALSE,"TP  (2)";#N/A,#N/A,FALSE,"CM BAR"}</definedName>
    <definedName name="batista" localSheetId="5" hidden="1">{#N/A,#N/A,FALSE,"SS 1";#N/A,#N/A,FALSE,"SS 2";#N/A,#N/A,FALSE,"TER 1 (1)";#N/A,#N/A,FALSE,"TER 1 (2)";#N/A,#N/A,FALSE,"TER 2 ";#N/A,#N/A,FALSE,"TP  (1)";#N/A,#N/A,FALSE,"TP  (2)";#N/A,#N/A,FALSE,"CM BAR"}</definedName>
    <definedName name="batista" localSheetId="1" hidden="1">{#N/A,#N/A,FALSE,"SS 1";#N/A,#N/A,FALSE,"SS 2";#N/A,#N/A,FALSE,"TER 1 (1)";#N/A,#N/A,FALSE,"TER 1 (2)";#N/A,#N/A,FALSE,"TER 2 ";#N/A,#N/A,FALSE,"TP  (1)";#N/A,#N/A,FALSE,"TP  (2)";#N/A,#N/A,FALSE,"CM BAR"}</definedName>
    <definedName name="batista" localSheetId="4" hidden="1">{#N/A,#N/A,FALSE,"SS 1";#N/A,#N/A,FALSE,"SS 2";#N/A,#N/A,FALSE,"TER 1 (1)";#N/A,#N/A,FALSE,"TER 1 (2)";#N/A,#N/A,FALSE,"TER 2 ";#N/A,#N/A,FALSE,"TP  (1)";#N/A,#N/A,FALSE,"TP  (2)";#N/A,#N/A,FALSE,"CM BAR"}</definedName>
    <definedName name="batista" localSheetId="6" hidden="1">{#N/A,#N/A,FALSE,"SS 1";#N/A,#N/A,FALSE,"SS 2";#N/A,#N/A,FALSE,"TER 1 (1)";#N/A,#N/A,FALSE,"TER 1 (2)";#N/A,#N/A,FALSE,"TER 2 ";#N/A,#N/A,FALSE,"TP  (1)";#N/A,#N/A,FALSE,"TP  (2)";#N/A,#N/A,FALSE,"CM BAR"}</definedName>
    <definedName name="batista" localSheetId="3" hidden="1">{#N/A,#N/A,FALSE,"SS 1";#N/A,#N/A,FALSE,"SS 2";#N/A,#N/A,FALSE,"TER 1 (1)";#N/A,#N/A,FALSE,"TER 1 (2)";#N/A,#N/A,FALSE,"TER 2 ";#N/A,#N/A,FALSE,"TP  (1)";#N/A,#N/A,FALSE,"TP  (2)";#N/A,#N/A,FALSE,"CM BAR"}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#REF!</definedName>
    <definedName name="bbbb" localSheetId="16" hidden="1">{#N/A,#N/A,FALSE,"MO (2)"}</definedName>
    <definedName name="bbbb" localSheetId="11" hidden="1">{#N/A,#N/A,FALSE,"MO (2)"}</definedName>
    <definedName name="bbbb" localSheetId="10" hidden="1">{#N/A,#N/A,FALSE,"MO (2)"}</definedName>
    <definedName name="bbbb" localSheetId="14" hidden="1">{#N/A,#N/A,FALSE,"MO (2)"}</definedName>
    <definedName name="bbbb" localSheetId="13" hidden="1">{#N/A,#N/A,FALSE,"MO (2)"}</definedName>
    <definedName name="bbbb" localSheetId="12" hidden="1">{#N/A,#N/A,FALSE,"MO (2)"}</definedName>
    <definedName name="bbbb" localSheetId="5" hidden="1">{#N/A,#N/A,FALSE,"MO (2)"}</definedName>
    <definedName name="bbbb" localSheetId="1" hidden="1">{#N/A,#N/A,FALSE,"MO (2)"}</definedName>
    <definedName name="bbbb" localSheetId="15" hidden="1">{#N/A,#N/A,FALSE,"MO (2)"}</definedName>
    <definedName name="bbbb" localSheetId="21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3" hidden="1">{#N/A,#N/A,FALSE,"MO (2)"}</definedName>
    <definedName name="bbbb" hidden="1">{#N/A,#N/A,FALSE,"MO (2)"}</definedName>
    <definedName name="bbbb_1" localSheetId="11" hidden="1">{#N/A,#N/A,FALSE,"MO (2)"}</definedName>
    <definedName name="bbbb_1" localSheetId="14" hidden="1">{#N/A,#N/A,FALSE,"MO (2)"}</definedName>
    <definedName name="bbbb_1" localSheetId="13" hidden="1">{#N/A,#N/A,FALSE,"MO (2)"}</definedName>
    <definedName name="bbbb_1" localSheetId="12" hidden="1">{#N/A,#N/A,FALSE,"MO (2)"}</definedName>
    <definedName name="bbbb_1" localSheetId="5" hidden="1">{#N/A,#N/A,FALSE,"MO (2)"}</definedName>
    <definedName name="bbbb_1" localSheetId="1" hidden="1">{#N/A,#N/A,FALSE,"MO (2)"}</definedName>
    <definedName name="bbbb_1" localSheetId="4" hidden="1">{#N/A,#N/A,FALSE,"MO (2)"}</definedName>
    <definedName name="bbbb_1" localSheetId="6" hidden="1">{#N/A,#N/A,FALSE,"MO (2)"}</definedName>
    <definedName name="bbbb_1" localSheetId="3" hidden="1">{#N/A,#N/A,FALSE,"MO (2)"}</definedName>
    <definedName name="bbbb_1" hidden="1">{#N/A,#N/A,FALSE,"MO (2)"}</definedName>
    <definedName name="bbbbbbb" localSheetId="11" hidden="1">{#N/A,#N/A,FALSE,"MO (2)"}</definedName>
    <definedName name="bbbbbbb" localSheetId="14" hidden="1">{#N/A,#N/A,FALSE,"MO (2)"}</definedName>
    <definedName name="bbbbbbb" localSheetId="13" hidden="1">{#N/A,#N/A,FALSE,"MO (2)"}</definedName>
    <definedName name="bbbbbbb" localSheetId="12" hidden="1">{#N/A,#N/A,FALSE,"MO (2)"}</definedName>
    <definedName name="bbbbbbb" localSheetId="5" hidden="1">{#N/A,#N/A,FALSE,"MO (2)"}</definedName>
    <definedName name="bbbbbbb" localSheetId="1" hidden="1">{#N/A,#N/A,FALSE,"MO (2)"}</definedName>
    <definedName name="bbbbbbb" localSheetId="4" hidden="1">{#N/A,#N/A,FALSE,"MO (2)"}</definedName>
    <definedName name="bbbbbbb" localSheetId="6" hidden="1">{#N/A,#N/A,FALSE,"MO (2)"}</definedName>
    <definedName name="bbbbbbb" localSheetId="3" hidden="1">{#N/A,#N/A,FALSE,"MO (2)"}</definedName>
    <definedName name="bbbbbbb" hidden="1">{#N/A,#N/A,FALSE,"MO (2)"}</definedName>
    <definedName name="BDI">#REF!</definedName>
    <definedName name="BDI_7">#N/A</definedName>
    <definedName name="BDI_8">#N/A</definedName>
    <definedName name="BG">#REF!</definedName>
    <definedName name="BGU">#REF!</definedName>
    <definedName name="Bloco" localSheetId="13" hidden="1">#REF!</definedName>
    <definedName name="Bloco" localSheetId="12" hidden="1">#REF!</definedName>
    <definedName name="Bloco" localSheetId="5" hidden="1">#REF!</definedName>
    <definedName name="Bloco" localSheetId="4" hidden="1">#REF!</definedName>
    <definedName name="Bloco" localSheetId="6" hidden="1">#REF!</definedName>
    <definedName name="Bloco" localSheetId="3" hidden="1">#REF!</definedName>
    <definedName name="Bloco" hidden="1">#REF!</definedName>
    <definedName name="Bloco2" localSheetId="13" hidden="1">#REF!</definedName>
    <definedName name="Bloco2" localSheetId="12" hidden="1">#REF!</definedName>
    <definedName name="Bloco2" hidden="1">#REF!</definedName>
    <definedName name="BLOCOS" localSheetId="11" hidden="1">{#N/A,#N/A,FALSE,"Plan1"}</definedName>
    <definedName name="BLOCOS" localSheetId="14" hidden="1">{#N/A,#N/A,FALSE,"Plan1"}</definedName>
    <definedName name="BLOCOS" localSheetId="13" hidden="1">{#N/A,#N/A,FALSE,"Plan1"}</definedName>
    <definedName name="BLOCOS" localSheetId="12" hidden="1">{#N/A,#N/A,FALSE,"Plan1"}</definedName>
    <definedName name="BLOCOS" localSheetId="5" hidden="1">{#N/A,#N/A,FALSE,"Plan1"}</definedName>
    <definedName name="BLOCOS" localSheetId="1" hidden="1">{#N/A,#N/A,FALSE,"Plan1"}</definedName>
    <definedName name="BLOCOS" localSheetId="4" hidden="1">{#N/A,#N/A,FALSE,"Plan1"}</definedName>
    <definedName name="BLOCOS" localSheetId="6" hidden="1">{#N/A,#N/A,FALSE,"Plan1"}</definedName>
    <definedName name="BLOCOS" localSheetId="3" hidden="1">{#N/A,#N/A,FALSE,"Plan1"}</definedName>
    <definedName name="BLOCOS" hidden="1">{#N/A,#N/A,FALSE,"Plan1"}</definedName>
    <definedName name="BOLETIM">#REF!</definedName>
    <definedName name="BR">#REF!</definedName>
    <definedName name="BRITA">#REF!</definedName>
    <definedName name="Brita_TSD" localSheetId="11" hidden="1">{#N/A,#N/A,TRUE,"Plan1"}</definedName>
    <definedName name="Brita_TSD" localSheetId="14" hidden="1">{#N/A,#N/A,TRUE,"Plan1"}</definedName>
    <definedName name="Brita_TSD" localSheetId="1" hidden="1">{#N/A,#N/A,TRUE,"Plan1"}</definedName>
    <definedName name="Brita_TSD" hidden="1">{#N/A,#N/A,TRUE,"Plan1"}</definedName>
    <definedName name="Brita_TSD_2" localSheetId="11" hidden="1">{#N/A,#N/A,TRUE,"Plan1"}</definedName>
    <definedName name="Brita_TSD_2" localSheetId="14" hidden="1">{#N/A,#N/A,TRUE,"Plan1"}</definedName>
    <definedName name="Brita_TSD_2" localSheetId="1" hidden="1">{#N/A,#N/A,TRUE,"Plan1"}</definedName>
    <definedName name="Brita_TSD_2" hidden="1">{#N/A,#N/A,TRUE,"Plan1"}</definedName>
    <definedName name="BRITAREM">#REF!</definedName>
    <definedName name="BSCC">#REF!</definedName>
    <definedName name="Ç" localSheetId="11" hidden="1">{#N/A,#N/A,FALSE,"MO (2)"}</definedName>
    <definedName name="Ç" localSheetId="14" hidden="1">{#N/A,#N/A,FALSE,"MO (2)"}</definedName>
    <definedName name="Ç" localSheetId="13" hidden="1">{#N/A,#N/A,FALSE,"MO (2)"}</definedName>
    <definedName name="Ç" localSheetId="12" hidden="1">{#N/A,#N/A,FALSE,"MO (2)"}</definedName>
    <definedName name="Ç" localSheetId="5" hidden="1">{#N/A,#N/A,FALSE,"MO (2)"}</definedName>
    <definedName name="Ç" localSheetId="1" hidden="1">{#N/A,#N/A,FALSE,"MO (2)"}</definedName>
    <definedName name="Ç" localSheetId="4" hidden="1">{#N/A,#N/A,FALSE,"MO (2)"}</definedName>
    <definedName name="Ç" localSheetId="6" hidden="1">{#N/A,#N/A,FALSE,"MO (2)"}</definedName>
    <definedName name="Ç" localSheetId="3" hidden="1">{#N/A,#N/A,FALSE,"MO (2)"}</definedName>
    <definedName name="Ç" hidden="1">{#N/A,#N/A,FALSE,"MO (2)"}</definedName>
    <definedName name="ca">#REF!</definedName>
    <definedName name="cadeira" localSheetId="11" hidden="1">{#N/A,#N/A,TRUE,"Serviços"}</definedName>
    <definedName name="cadeira" localSheetId="14" hidden="1">{#N/A,#N/A,TRUE,"Serviços"}</definedName>
    <definedName name="cadeira" localSheetId="13" hidden="1">{#N/A,#N/A,TRUE,"Serviços"}</definedName>
    <definedName name="cadeira" localSheetId="12" hidden="1">{#N/A,#N/A,TRUE,"Serviços"}</definedName>
    <definedName name="cadeira" localSheetId="5" hidden="1">{#N/A,#N/A,TRUE,"Serviços"}</definedName>
    <definedName name="cadeira" localSheetId="1" hidden="1">{#N/A,#N/A,TRUE,"Serviços"}</definedName>
    <definedName name="cadeira" localSheetId="4" hidden="1">{#N/A,#N/A,TRUE,"Serviços"}</definedName>
    <definedName name="cadeira" localSheetId="6" hidden="1">{#N/A,#N/A,TRUE,"Serviços"}</definedName>
    <definedName name="cadeira" localSheetId="3" hidden="1">{#N/A,#N/A,TRUE,"Serviços"}</definedName>
    <definedName name="cadeira" hidden="1">{#N/A,#N/A,TRUE,"Serviços"}</definedName>
    <definedName name="CadIns" localSheetId="13" hidden="1">#REF!</definedName>
    <definedName name="CadIns" localSheetId="12" hidden="1">#REF!</definedName>
    <definedName name="CadIns" localSheetId="5" hidden="1">#REF!</definedName>
    <definedName name="CadIns" localSheetId="4" hidden="1">#REF!</definedName>
    <definedName name="CadIns" localSheetId="6" hidden="1">#REF!</definedName>
    <definedName name="CadIns" localSheetId="3" hidden="1">#REF!</definedName>
    <definedName name="CadIns" hidden="1">#REF!</definedName>
    <definedName name="CadSrv" localSheetId="13" hidden="1">#REF!</definedName>
    <definedName name="CadSrv" localSheetId="12" hidden="1">#REF!</definedName>
    <definedName name="CadSrv" hidden="1">#REF!</definedName>
    <definedName name="CAIAÇÃO">#REF!</definedName>
    <definedName name="CAMINHAO">#REF!</definedName>
    <definedName name="CANTEIRO">#REF!</definedName>
    <definedName name="CAPA" localSheetId="11" hidden="1">{#N/A,#N/A,TRUE,"Serviços"}</definedName>
    <definedName name="CAPA" localSheetId="14" hidden="1">{#N/A,#N/A,TRUE,"Serviços"}</definedName>
    <definedName name="CAPA" localSheetId="13" hidden="1">{#N/A,#N/A,TRUE,"Serviços"}</definedName>
    <definedName name="CAPA" localSheetId="12" hidden="1">{#N/A,#N/A,TRUE,"Serviços"}</definedName>
    <definedName name="CAPA" localSheetId="5" hidden="1">{#N/A,#N/A,TRUE,"Serviços"}</definedName>
    <definedName name="CAPA" localSheetId="1" hidden="1">{#N/A,#N/A,TRUE,"Serviços"}</definedName>
    <definedName name="CAPA" localSheetId="4" hidden="1">{#N/A,#N/A,TRUE,"Serviços"}</definedName>
    <definedName name="CAPA" localSheetId="6" hidden="1">{#N/A,#N/A,TRUE,"Serviços"}</definedName>
    <definedName name="CAPA" localSheetId="3" hidden="1">{#N/A,#N/A,TRUE,"Serviços"}</definedName>
    <definedName name="CAPA" hidden="1">{#N/A,#N/A,TRUE,"Serviços"}</definedName>
    <definedName name="capa1" localSheetId="11" hidden="1">{#N/A,#N/A,TRUE,"Serviços"}</definedName>
    <definedName name="capa1" localSheetId="14" hidden="1">{#N/A,#N/A,TRUE,"Serviços"}</definedName>
    <definedName name="capa1" localSheetId="13" hidden="1">{#N/A,#N/A,TRUE,"Serviços"}</definedName>
    <definedName name="capa1" localSheetId="12" hidden="1">{#N/A,#N/A,TRUE,"Serviços"}</definedName>
    <definedName name="capa1" localSheetId="5" hidden="1">{#N/A,#N/A,TRUE,"Serviços"}</definedName>
    <definedName name="capa1" localSheetId="1" hidden="1">{#N/A,#N/A,TRUE,"Serviços"}</definedName>
    <definedName name="capa1" localSheetId="4" hidden="1">{#N/A,#N/A,TRUE,"Serviços"}</definedName>
    <definedName name="capa1" localSheetId="6" hidden="1">{#N/A,#N/A,TRUE,"Serviços"}</definedName>
    <definedName name="capa1" localSheetId="3" hidden="1">{#N/A,#N/A,TRUE,"Serviços"}</definedName>
    <definedName name="capa1" hidden="1">{#N/A,#N/A,TRUE,"Serviços"}</definedName>
    <definedName name="capa11" localSheetId="11" hidden="1">{#N/A,#N/A,TRUE,"Serviços"}</definedName>
    <definedName name="capa11" localSheetId="14" hidden="1">{#N/A,#N/A,TRUE,"Serviços"}</definedName>
    <definedName name="capa11" localSheetId="13" hidden="1">{#N/A,#N/A,TRUE,"Serviços"}</definedName>
    <definedName name="capa11" localSheetId="12" hidden="1">{#N/A,#N/A,TRUE,"Serviços"}</definedName>
    <definedName name="capa11" localSheetId="5" hidden="1">{#N/A,#N/A,TRUE,"Serviços"}</definedName>
    <definedName name="capa11" localSheetId="1" hidden="1">{#N/A,#N/A,TRUE,"Serviços"}</definedName>
    <definedName name="capa11" localSheetId="4" hidden="1">{#N/A,#N/A,TRUE,"Serviços"}</definedName>
    <definedName name="capa11" localSheetId="6" hidden="1">{#N/A,#N/A,TRUE,"Serviços"}</definedName>
    <definedName name="capa11" localSheetId="3" hidden="1">{#N/A,#N/A,TRUE,"Serviços"}</definedName>
    <definedName name="capa11" hidden="1">{#N/A,#N/A,TRUE,"Serviços"}</definedName>
    <definedName name="capa2" localSheetId="11" hidden="1">{#N/A,#N/A,TRUE,"Serviços"}</definedName>
    <definedName name="capa2" localSheetId="14" hidden="1">{#N/A,#N/A,TRUE,"Serviços"}</definedName>
    <definedName name="capa2" localSheetId="13" hidden="1">{#N/A,#N/A,TRUE,"Serviços"}</definedName>
    <definedName name="capa2" localSheetId="12" hidden="1">{#N/A,#N/A,TRUE,"Serviços"}</definedName>
    <definedName name="capa2" localSheetId="5" hidden="1">{#N/A,#N/A,TRUE,"Serviços"}</definedName>
    <definedName name="capa2" localSheetId="1" hidden="1">{#N/A,#N/A,TRUE,"Serviços"}</definedName>
    <definedName name="capa2" localSheetId="4" hidden="1">{#N/A,#N/A,TRUE,"Serviços"}</definedName>
    <definedName name="capa2" localSheetId="6" hidden="1">{#N/A,#N/A,TRUE,"Serviços"}</definedName>
    <definedName name="capa2" localSheetId="3" hidden="1">{#N/A,#N/A,TRUE,"Serviços"}</definedName>
    <definedName name="capa2" hidden="1">{#N/A,#N/A,TRUE,"Serviços"}</definedName>
    <definedName name="capa22" localSheetId="11" hidden="1">{#N/A,#N/A,TRUE,"Serviços"}</definedName>
    <definedName name="capa22" localSheetId="14" hidden="1">{#N/A,#N/A,TRUE,"Serviços"}</definedName>
    <definedName name="capa22" localSheetId="13" hidden="1">{#N/A,#N/A,TRUE,"Serviços"}</definedName>
    <definedName name="capa22" localSheetId="12" hidden="1">{#N/A,#N/A,TRUE,"Serviços"}</definedName>
    <definedName name="capa22" localSheetId="5" hidden="1">{#N/A,#N/A,TRUE,"Serviços"}</definedName>
    <definedName name="capa22" localSheetId="1" hidden="1">{#N/A,#N/A,TRUE,"Serviços"}</definedName>
    <definedName name="capa22" localSheetId="4" hidden="1">{#N/A,#N/A,TRUE,"Serviços"}</definedName>
    <definedName name="capa22" localSheetId="6" hidden="1">{#N/A,#N/A,TRUE,"Serviços"}</definedName>
    <definedName name="capa22" localSheetId="3" hidden="1">{#N/A,#N/A,TRUE,"Serviços"}</definedName>
    <definedName name="capa22" hidden="1">{#N/A,#N/A,TRUE,"Serviços"}</definedName>
    <definedName name="CAPAA" localSheetId="11" hidden="1">{#N/A,#N/A,TRUE,"Serviços"}</definedName>
    <definedName name="CAPAA" localSheetId="14" hidden="1">{#N/A,#N/A,TRUE,"Serviços"}</definedName>
    <definedName name="CAPAA" localSheetId="13" hidden="1">{#N/A,#N/A,TRUE,"Serviços"}</definedName>
    <definedName name="CAPAA" localSheetId="12" hidden="1">{#N/A,#N/A,TRUE,"Serviços"}</definedName>
    <definedName name="CAPAA" localSheetId="5" hidden="1">{#N/A,#N/A,TRUE,"Serviços"}</definedName>
    <definedName name="CAPAA" localSheetId="1" hidden="1">{#N/A,#N/A,TRUE,"Serviços"}</definedName>
    <definedName name="CAPAA" localSheetId="4" hidden="1">{#N/A,#N/A,TRUE,"Serviços"}</definedName>
    <definedName name="CAPAA" localSheetId="6" hidden="1">{#N/A,#N/A,TRUE,"Serviços"}</definedName>
    <definedName name="CAPAA" localSheetId="3" hidden="1">{#N/A,#N/A,TRUE,"Serviços"}</definedName>
    <definedName name="CAPAA" hidden="1">{#N/A,#N/A,TRUE,"Serviços"}</definedName>
    <definedName name="CAPASELANTE">#REF!</definedName>
    <definedName name="CAPINA">#REF!</definedName>
    <definedName name="CARL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RO">#REF!</definedName>
    <definedName name="CBU">#REF!</definedName>
    <definedName name="CBUII">#REF!</definedName>
    <definedName name="CBUQ">#REF!</definedName>
    <definedName name="CBUQB">#REF!</definedName>
    <definedName name="CBUQc">#REF!</definedName>
    <definedName name="CBUQFINA">#REF!</definedName>
    <definedName name="CCCCCCCC" localSheetId="11" hidden="1">{#N/A,#N/A,FALSE,"Plan1"}</definedName>
    <definedName name="CCCCCCCC" localSheetId="14" hidden="1">{#N/A,#N/A,FALSE,"Plan1"}</definedName>
    <definedName name="CCCCCCCC" localSheetId="13" hidden="1">{#N/A,#N/A,FALSE,"Plan1"}</definedName>
    <definedName name="CCCCCCCC" localSheetId="12" hidden="1">{#N/A,#N/A,FALSE,"Plan1"}</definedName>
    <definedName name="CCCCCCCC" localSheetId="5" hidden="1">{#N/A,#N/A,FALSE,"Plan1"}</definedName>
    <definedName name="CCCCCCCC" localSheetId="1" hidden="1">{#N/A,#N/A,FALSE,"Plan1"}</definedName>
    <definedName name="CCCCCCCC" localSheetId="4" hidden="1">{#N/A,#N/A,FALSE,"Plan1"}</definedName>
    <definedName name="CCCCCCCC" localSheetId="6" hidden="1">{#N/A,#N/A,FALSE,"Plan1"}</definedName>
    <definedName name="CCCCCCCC" localSheetId="3" hidden="1">{#N/A,#N/A,FALSE,"Plan1"}</definedName>
    <definedName name="CCCCCCCC" hidden="1">{#N/A,#N/A,FALSE,"Plan1"}</definedName>
    <definedName name="CCCCCCCCCCC">[0]!CCCCCCCCCCC</definedName>
    <definedName name="cch" hidden="1">#N/A</definedName>
    <definedName name="CCONST">#REF!</definedName>
    <definedName name="CD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SO">[0]!CELSO</definedName>
    <definedName name="CÉLULA">#REF!</definedName>
    <definedName name="Chave" localSheetId="13" hidden="1">#REF!</definedName>
    <definedName name="Chave" localSheetId="12" hidden="1">#REF!</definedName>
    <definedName name="Chave" localSheetId="5" hidden="1">#REF!</definedName>
    <definedName name="Chave" localSheetId="4" hidden="1">#REF!</definedName>
    <definedName name="Chave" localSheetId="6" hidden="1">#REF!</definedName>
    <definedName name="Chave" localSheetId="3" hidden="1">#REF!</definedName>
    <definedName name="Chave" hidden="1">#REF!</definedName>
    <definedName name="Chave1" localSheetId="13" hidden="1">#REF!</definedName>
    <definedName name="Chave1" localSheetId="12" hidden="1">#REF!</definedName>
    <definedName name="Chave1" hidden="1">#REF!</definedName>
    <definedName name="CIMENTO">#REF!</definedName>
    <definedName name="Clas" localSheetId="13" hidden="1">MAX(LEN(#REF!))</definedName>
    <definedName name="Clas" localSheetId="12" hidden="1">MAX(LEN(#REF!))</definedName>
    <definedName name="Clas" hidden="1">MAX(LEN(#REF!))</definedName>
    <definedName name="Clas_1" localSheetId="13" hidden="1">MAX(LEN(#REF!))</definedName>
    <definedName name="Clas_1" localSheetId="12" hidden="1">MAX(LEN(#REF!))</definedName>
    <definedName name="Clas_1" hidden="1">MAX(LEN(#REF!))</definedName>
    <definedName name="Cliente" hidden="1">""</definedName>
    <definedName name="Cls" hidden="1">#N/A</definedName>
    <definedName name="CM.30">#REF!</definedName>
    <definedName name="Cod" localSheetId="13" hidden="1">#REF!</definedName>
    <definedName name="Cod" localSheetId="12" hidden="1">#REF!</definedName>
    <definedName name="Cod" localSheetId="5" hidden="1">#REF!</definedName>
    <definedName name="Cod" localSheetId="4" hidden="1">#REF!</definedName>
    <definedName name="Cod" localSheetId="6" hidden="1">#REF!</definedName>
    <definedName name="Cod" localSheetId="3" hidden="1">#REF!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localSheetId="13" hidden="1">#REF!</definedName>
    <definedName name="Codigo" localSheetId="12" hidden="1">#REF!</definedName>
    <definedName name="Codigo" hidden="1">#REF!</definedName>
    <definedName name="Coluna" localSheetId="13" hidden="1">#REF!</definedName>
    <definedName name="Coluna" localSheetId="12" hidden="1">#REF!</definedName>
    <definedName name="Coluna" hidden="1">#REF!</definedName>
    <definedName name="Comp" localSheetId="13" hidden="1">#REF!</definedName>
    <definedName name="Comp" localSheetId="12" hidden="1">#REF!</definedName>
    <definedName name="Comp" hidden="1">#REF!</definedName>
    <definedName name="CONCIM">#REF!</definedName>
    <definedName name="CONCR">#REF!</definedName>
    <definedName name="CONCRETO">#REF!</definedName>
    <definedName name="CONSERVA1">#REF!</definedName>
    <definedName name="CONSERVA2">#REF!</definedName>
    <definedName name="consumo.2">#REF!</definedName>
    <definedName name="CONTRATO">#REF!</definedName>
    <definedName name="correção">#REF!</definedName>
    <definedName name="CpuAux" localSheetId="13" hidden="1">#REF!</definedName>
    <definedName name="CpuAux" localSheetId="12" hidden="1">#REF!</definedName>
    <definedName name="CpuAux" hidden="1">#REF!</definedName>
    <definedName name="CPUs" localSheetId="13" hidden="1">#REF!</definedName>
    <definedName name="CPUs" localSheetId="12" hidden="1">#REF!</definedName>
    <definedName name="CPUs" hidden="1">#REF!</definedName>
    <definedName name="CRC">#REF!</definedName>
    <definedName name="CRIT" localSheetId="13" hidden="1">#REF!</definedName>
    <definedName name="CRIT" localSheetId="12" hidden="1">#REF!</definedName>
    <definedName name="CRIT" hidden="1">#REF!</definedName>
    <definedName name="Criteria">#REF!</definedName>
    <definedName name="_xlnm.Criteria" localSheetId="13" hidden="1">#REF!</definedName>
    <definedName name="_xlnm.Criteria" localSheetId="12" hidden="1">#REF!</definedName>
    <definedName name="_xlnm.Criteria" hidden="1">#REF!</definedName>
    <definedName name="Cron" localSheetId="16" hidden="1">{#N/A,#N/A,FALSE,"MO (2)"}</definedName>
    <definedName name="Cron" localSheetId="11" hidden="1">{#N/A,#N/A,FALSE,"MO (2)"}</definedName>
    <definedName name="Cron" localSheetId="10" hidden="1">{#N/A,#N/A,FALSE,"MO (2)"}</definedName>
    <definedName name="Cron" localSheetId="14" hidden="1">{#N/A,#N/A,FALSE,"MO (2)"}</definedName>
    <definedName name="Cron" localSheetId="13" hidden="1">{#N/A,#N/A,FALSE,"MO (2)"}</definedName>
    <definedName name="Cron" localSheetId="12" hidden="1">{#N/A,#N/A,FALSE,"MO (2)"}</definedName>
    <definedName name="Cron" localSheetId="5" hidden="1">{#N/A,#N/A,FALSE,"MO (2)"}</definedName>
    <definedName name="Cron" localSheetId="1" hidden="1">{#N/A,#N/A,FALSE,"MO (2)"}</definedName>
    <definedName name="Cron" localSheetId="15" hidden="1">{#N/A,#N/A,FALSE,"MO (2)"}</definedName>
    <definedName name="Cron" localSheetId="21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3" hidden="1">{#N/A,#N/A,FALSE,"MO (2)"}</definedName>
    <definedName name="Cron" hidden="1">{#N/A,#N/A,FALSE,"MO (2)"}</definedName>
    <definedName name="Cron_1" localSheetId="11" hidden="1">{#N/A,#N/A,FALSE,"MO (2)"}</definedName>
    <definedName name="Cron_1" localSheetId="14" hidden="1">{#N/A,#N/A,FALSE,"MO (2)"}</definedName>
    <definedName name="Cron_1" localSheetId="13" hidden="1">{#N/A,#N/A,FALSE,"MO (2)"}</definedName>
    <definedName name="Cron_1" localSheetId="12" hidden="1">{#N/A,#N/A,FALSE,"MO (2)"}</definedName>
    <definedName name="Cron_1" localSheetId="5" hidden="1">{#N/A,#N/A,FALSE,"MO (2)"}</definedName>
    <definedName name="Cron_1" localSheetId="1" hidden="1">{#N/A,#N/A,FALSE,"MO (2)"}</definedName>
    <definedName name="Cron_1" localSheetId="4" hidden="1">{#N/A,#N/A,FALSE,"MO (2)"}</definedName>
    <definedName name="Cron_1" localSheetId="6" hidden="1">{#N/A,#N/A,FALSE,"MO (2)"}</definedName>
    <definedName name="Cron_1" localSheetId="3" hidden="1">{#N/A,#N/A,FALSE,"MO (2)"}</definedName>
    <definedName name="Cron_1" hidden="1">{#N/A,#N/A,FALSE,"MO (2)"}</definedName>
    <definedName name="cronograma" localSheetId="16" hidden="1">{#N/A,#N/A,TRUE,"Plan1"}</definedName>
    <definedName name="cronograma" localSheetId="11" hidden="1">{#N/A,#N/A,TRUE,"Plan1"}</definedName>
    <definedName name="cronograma" localSheetId="10" hidden="1">{#N/A,#N/A,TRUE,"Plan1"}</definedName>
    <definedName name="cronograma" localSheetId="14" hidden="1">{#N/A,#N/A,TRUE,"Plan1"}</definedName>
    <definedName name="cronograma" localSheetId="13" hidden="1">{#N/A,#N/A,TRUE,"Plan1"}</definedName>
    <definedName name="cronograma" localSheetId="12" hidden="1">{#N/A,#N/A,TRUE,"Plan1"}</definedName>
    <definedName name="cronograma" localSheetId="5" hidden="1">{#N/A,#N/A,TRUE,"Plan1"}</definedName>
    <definedName name="cronograma" localSheetId="1" hidden="1">{#N/A,#N/A,TRUE,"Plan1"}</definedName>
    <definedName name="cronograma" localSheetId="15" hidden="1">{#N/A,#N/A,TRUE,"Plan1"}</definedName>
    <definedName name="cronograma" localSheetId="21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3" hidden="1">{#N/A,#N/A,TRUE,"Plan1"}</definedName>
    <definedName name="cronograma" hidden="1">{#N/A,#N/A,TRUE,"Plan1"}</definedName>
    <definedName name="CSA">#REF!</definedName>
    <definedName name="cu" localSheetId="11" hidden="1">{#N/A,#N/A,TRUE,"Serviços"}</definedName>
    <definedName name="cu" localSheetId="14" hidden="1">{#N/A,#N/A,TRUE,"Serviços"}</definedName>
    <definedName name="cu" localSheetId="13" hidden="1">{#N/A,#N/A,TRUE,"Serviços"}</definedName>
    <definedName name="cu" localSheetId="12" hidden="1">{#N/A,#N/A,TRUE,"Serviços"}</definedName>
    <definedName name="cu" localSheetId="5" hidden="1">{#N/A,#N/A,TRUE,"Serviços"}</definedName>
    <definedName name="cu" localSheetId="1" hidden="1">{#N/A,#N/A,TRUE,"Serviços"}</definedName>
    <definedName name="cu" localSheetId="4" hidden="1">{#N/A,#N/A,TRUE,"Serviços"}</definedName>
    <definedName name="cu" localSheetId="6" hidden="1">{#N/A,#N/A,TRUE,"Serviços"}</definedName>
    <definedName name="cu" localSheetId="3" hidden="1">{#N/A,#N/A,TRUE,"Serviços"}</definedName>
    <definedName name="cu" hidden="1">{#N/A,#N/A,TRUE,"Serviços"}</definedName>
    <definedName name="Cun" localSheetId="8" hidden="1">VLOOKUP(#REF!,rec,5,0)</definedName>
    <definedName name="Cun" localSheetId="9" hidden="1">VLOOKUP(#REF!,rec,5,0)</definedName>
    <definedName name="Cun" localSheetId="18" hidden="1">VLOOKUP(#REF!,rec,5,0)</definedName>
    <definedName name="Cun" localSheetId="11" hidden="1">VLOOKUP(#REF!,rec,5,0)</definedName>
    <definedName name="Cun" localSheetId="10" hidden="1">VLOOKUP(#REF!,rec,5,0)</definedName>
    <definedName name="Cun" localSheetId="14" hidden="1">VLOOKUP(#REF!,rec,5,0)</definedName>
    <definedName name="Cun" localSheetId="13" hidden="1">VLOOKUP(#REF!,rec,5,0)</definedName>
    <definedName name="Cun" localSheetId="12" hidden="1">VLOOKUP(#REF!,rec,5,0)</definedName>
    <definedName name="Cun" localSheetId="5" hidden="1">VLOOKUP(#REF!,rec,5,0)</definedName>
    <definedName name="Cun" localSheetId="1" hidden="1">VLOOKUP(#REF!,rec,5,0)</definedName>
    <definedName name="Cun" localSheetId="23" hidden="1">VLOOKUP(#REF!,rec,5,0)</definedName>
    <definedName name="Cun" localSheetId="4" hidden="1">VLOOKUP(#REF!,rec,5,0)</definedName>
    <definedName name="Cun" localSheetId="6" hidden="1">VLOOKUP(#REF!,rec,5,0)</definedName>
    <definedName name="Cun" localSheetId="3" hidden="1">VLOOKUP(#REF!,rec,5,0)</definedName>
    <definedName name="Cun" hidden="1">VLOOKUP(#REF!,rec,5,0)</definedName>
    <definedName name="CunEq" localSheetId="11" hidden="1">SUM(IF(#REF! =#REF!,(#REF!)*(#REF!="EQ")))</definedName>
    <definedName name="CunEq" localSheetId="14" hidden="1">SUM(IF(#REF! =#REF!,(#REF!)*(#REF!="EQ")))</definedName>
    <definedName name="CunEq" localSheetId="13" hidden="1">SUM(IF(#REF! =#REF!,(#REF!)*(#REF!="EQ")))</definedName>
    <definedName name="CunEq" localSheetId="12" hidden="1">SUM(IF(#REF! =#REF!,(#REF!)*(#REF!="EQ")))</definedName>
    <definedName name="CunEq" localSheetId="5" hidden="1">SUM(IF(#REF! =#REF!,(#REF!)*(#REF!="EQ")))</definedName>
    <definedName name="CunEq" localSheetId="1" hidden="1">SUM(IF(#REF! =#REF!,(#REF!)*(#REF!="EQ")))</definedName>
    <definedName name="CunEq" localSheetId="4" hidden="1">SUM(IF(#REF! =#REF!,(#REF!)*(#REF!="EQ")))</definedName>
    <definedName name="CunEq" localSheetId="6" hidden="1">SUM(IF(#REF! =#REF!,(#REF!)*(#REF!="EQ")))</definedName>
    <definedName name="CunEq" localSheetId="3" hidden="1">SUM(IF(#REF! =#REF!,(#REF!)*(#REF!="EQ")))</definedName>
    <definedName name="CunEq" hidden="1">SUM(IF(#REF! =#REF!,(#REF!)*(#REF!="EQ")))</definedName>
    <definedName name="CunEq_1" localSheetId="11" hidden="1">SUM(IF(#REF! =#REF!,(#REF!)*(#REF!="EQ")))</definedName>
    <definedName name="CunEq_1" localSheetId="14" hidden="1">SUM(IF(#REF! =#REF!,(#REF!)*(#REF!="EQ")))</definedName>
    <definedName name="CunEq_1" localSheetId="13" hidden="1">SUM(IF(#REF! =#REF!,(#REF!)*(#REF!="EQ")))</definedName>
    <definedName name="CunEq_1" localSheetId="12" hidden="1">SUM(IF(#REF! =#REF!,(#REF!)*(#REF!="EQ")))</definedName>
    <definedName name="CunEq_1" localSheetId="5" hidden="1">SUM(IF(#REF! =#REF!,(#REF!)*(#REF!="EQ")))</definedName>
    <definedName name="CunEq_1" localSheetId="1" hidden="1">SUM(IF(#REF! =#REF!,(#REF!)*(#REF!="EQ")))</definedName>
    <definedName name="CunEq_1" localSheetId="4" hidden="1">SUM(IF(#REF! =#REF!,(#REF!)*(#REF!="EQ")))</definedName>
    <definedName name="CunEq_1" localSheetId="6" hidden="1">SUM(IF(#REF! =#REF!,(#REF!)*(#REF!="EQ")))</definedName>
    <definedName name="CunEq_1" localSheetId="3" hidden="1">SUM(IF(#REF! =#REF!,(#REF!)*(#REF!="EQ")))</definedName>
    <definedName name="CunEq_1" hidden="1">SUM(IF(#REF! =#REF!,(#REF!)*(#REF!="EQ")))</definedName>
    <definedName name="CunMo" localSheetId="11" hidden="1">SUM(IF(#REF! =#REF!,(#REF!)*(#REF!="MO")))</definedName>
    <definedName name="CunMo" localSheetId="14" hidden="1">SUM(IF(#REF! =#REF!,(#REF!)*(#REF!="MO")))</definedName>
    <definedName name="CunMo" localSheetId="13" hidden="1">SUM(IF(#REF! =#REF!,(#REF!)*(#REF!="MO")))</definedName>
    <definedName name="CunMo" localSheetId="12" hidden="1">SUM(IF(#REF! =#REF!,(#REF!)*(#REF!="MO")))</definedName>
    <definedName name="CunMo" localSheetId="5" hidden="1">SUM(IF(#REF! =#REF!,(#REF!)*(#REF!="MO")))</definedName>
    <definedName name="CunMo" localSheetId="1" hidden="1">SUM(IF(#REF! =#REF!,(#REF!)*(#REF!="MO")))</definedName>
    <definedName name="CunMo" localSheetId="4" hidden="1">SUM(IF(#REF! =#REF!,(#REF!)*(#REF!="MO")))</definedName>
    <definedName name="CunMo" localSheetId="6" hidden="1">SUM(IF(#REF! =#REF!,(#REF!)*(#REF!="MO")))</definedName>
    <definedName name="CunMo" localSheetId="3" hidden="1">SUM(IF(#REF! =#REF!,(#REF!)*(#REF!="MO")))</definedName>
    <definedName name="CunMo" hidden="1">SUM(IF(#REF! =#REF!,(#REF!)*(#REF!="MO")))</definedName>
    <definedName name="CunMo_1" localSheetId="11" hidden="1">SUM(IF(#REF! =#REF!,(#REF!)*(#REF!="MO")))</definedName>
    <definedName name="CunMo_1" localSheetId="14" hidden="1">SUM(IF(#REF! =#REF!,(#REF!)*(#REF!="MO")))</definedName>
    <definedName name="CunMo_1" localSheetId="13" hidden="1">SUM(IF(#REF! =#REF!,(#REF!)*(#REF!="MO")))</definedName>
    <definedName name="CunMo_1" localSheetId="12" hidden="1">SUM(IF(#REF! =#REF!,(#REF!)*(#REF!="MO")))</definedName>
    <definedName name="CunMo_1" localSheetId="5" hidden="1">SUM(IF(#REF! =#REF!,(#REF!)*(#REF!="MO")))</definedName>
    <definedName name="CunMo_1" localSheetId="1" hidden="1">SUM(IF(#REF! =#REF!,(#REF!)*(#REF!="MO")))</definedName>
    <definedName name="CunMo_1" localSheetId="4" hidden="1">SUM(IF(#REF! =#REF!,(#REF!)*(#REF!="MO")))</definedName>
    <definedName name="CunMo_1" localSheetId="6" hidden="1">SUM(IF(#REF! =#REF!,(#REF!)*(#REF!="MO")))</definedName>
    <definedName name="CunMo_1" localSheetId="3" hidden="1">SUM(IF(#REF! =#REF!,(#REF!)*(#REF!="MO")))</definedName>
    <definedName name="CunMo_1" hidden="1">SUM(IF(#REF! =#REF!,(#REF!)*(#REF!="MO")))</definedName>
    <definedName name="CunMp" localSheetId="11" hidden="1">SUM(IF(#REF! =#REF!,(#REF!)*(#REF!="MP")))</definedName>
    <definedName name="CunMp" localSheetId="14" hidden="1">SUM(IF(#REF! =#REF!,(#REF!)*(#REF!="MP")))</definedName>
    <definedName name="CunMp" localSheetId="13" hidden="1">SUM(IF(#REF! =#REF!,(#REF!)*(#REF!="MP")))</definedName>
    <definedName name="CunMp" localSheetId="12" hidden="1">SUM(IF(#REF! =#REF!,(#REF!)*(#REF!="MP")))</definedName>
    <definedName name="CunMp" localSheetId="5" hidden="1">SUM(IF(#REF! =#REF!,(#REF!)*(#REF!="MP")))</definedName>
    <definedName name="CunMp" localSheetId="1" hidden="1">SUM(IF(#REF! =#REF!,(#REF!)*(#REF!="MP")))</definedName>
    <definedName name="CunMp" localSheetId="4" hidden="1">SUM(IF(#REF! =#REF!,(#REF!)*(#REF!="MP")))</definedName>
    <definedName name="CunMp" localSheetId="6" hidden="1">SUM(IF(#REF! =#REF!,(#REF!)*(#REF!="MP")))</definedName>
    <definedName name="CunMp" localSheetId="3" hidden="1">SUM(IF(#REF! =#REF!,(#REF!)*(#REF!="MP")))</definedName>
    <definedName name="CunMp" hidden="1">SUM(IF(#REF! =#REF!,(#REF!)*(#REF!="MP")))</definedName>
    <definedName name="CunMp_1" localSheetId="11" hidden="1">SUM(IF(#REF! =#REF!,(#REF!)*(#REF!="MP")))</definedName>
    <definedName name="CunMp_1" localSheetId="14" hidden="1">SUM(IF(#REF! =#REF!,(#REF!)*(#REF!="MP")))</definedName>
    <definedName name="CunMp_1" localSheetId="13" hidden="1">SUM(IF(#REF! =#REF!,(#REF!)*(#REF!="MP")))</definedName>
    <definedName name="CunMp_1" localSheetId="12" hidden="1">SUM(IF(#REF! =#REF!,(#REF!)*(#REF!="MP")))</definedName>
    <definedName name="CunMp_1" localSheetId="5" hidden="1">SUM(IF(#REF! =#REF!,(#REF!)*(#REF!="MP")))</definedName>
    <definedName name="CunMp_1" localSheetId="1" hidden="1">SUM(IF(#REF! =#REF!,(#REF!)*(#REF!="MP")))</definedName>
    <definedName name="CunMp_1" localSheetId="4" hidden="1">SUM(IF(#REF! =#REF!,(#REF!)*(#REF!="MP")))</definedName>
    <definedName name="CunMp_1" localSheetId="6" hidden="1">SUM(IF(#REF! =#REF!,(#REF!)*(#REF!="MP")))</definedName>
    <definedName name="CunMp_1" localSheetId="3" hidden="1">SUM(IF(#REF! =#REF!,(#REF!)*(#REF!="MP")))</definedName>
    <definedName name="CunMp_1" hidden="1">SUM(IF(#REF! =#REF!,(#REF!)*(#REF!="MP")))</definedName>
    <definedName name="cx">#REF!</definedName>
    <definedName name="d">#REF!</definedName>
    <definedName name="dadinho">#REF!</definedName>
    <definedName name="DADOS">#REF!</definedName>
    <definedName name="DAER1" localSheetId="11" hidden="1">{#N/A,#N/A,TRUE,"Serviços"}</definedName>
    <definedName name="DAER1" localSheetId="14" hidden="1">{#N/A,#N/A,TRUE,"Serviços"}</definedName>
    <definedName name="DAER1" localSheetId="13" hidden="1">{#N/A,#N/A,TRUE,"Serviços"}</definedName>
    <definedName name="DAER1" localSheetId="12" hidden="1">{#N/A,#N/A,TRUE,"Serviços"}</definedName>
    <definedName name="DAER1" localSheetId="5" hidden="1">{#N/A,#N/A,TRUE,"Serviços"}</definedName>
    <definedName name="DAER1" localSheetId="1" hidden="1">{#N/A,#N/A,TRUE,"Serviços"}</definedName>
    <definedName name="DAER1" localSheetId="4" hidden="1">{#N/A,#N/A,TRUE,"Serviços"}</definedName>
    <definedName name="DAER1" localSheetId="6" hidden="1">{#N/A,#N/A,TRUE,"Serviços"}</definedName>
    <definedName name="DAER1" localSheetId="3" hidden="1">{#N/A,#N/A,TRUE,"Serviços"}</definedName>
    <definedName name="DAER1" hidden="1">{#N/A,#N/A,TRUE,"Serviços"}</definedName>
    <definedName name="DAER11" localSheetId="11" hidden="1">{#N/A,#N/A,TRUE,"Serviços"}</definedName>
    <definedName name="DAER11" localSheetId="14" hidden="1">{#N/A,#N/A,TRUE,"Serviços"}</definedName>
    <definedName name="DAER11" localSheetId="13" hidden="1">{#N/A,#N/A,TRUE,"Serviços"}</definedName>
    <definedName name="DAER11" localSheetId="12" hidden="1">{#N/A,#N/A,TRUE,"Serviços"}</definedName>
    <definedName name="DAER11" localSheetId="5" hidden="1">{#N/A,#N/A,TRUE,"Serviços"}</definedName>
    <definedName name="DAER11" localSheetId="1" hidden="1">{#N/A,#N/A,TRUE,"Serviços"}</definedName>
    <definedName name="DAER11" localSheetId="4" hidden="1">{#N/A,#N/A,TRUE,"Serviços"}</definedName>
    <definedName name="DAER11" localSheetId="6" hidden="1">{#N/A,#N/A,TRUE,"Serviços"}</definedName>
    <definedName name="DAER11" localSheetId="3" hidden="1">{#N/A,#N/A,TRUE,"Serviços"}</definedName>
    <definedName name="DAER11" hidden="1">{#N/A,#N/A,TRUE,"Serviços"}</definedName>
    <definedName name="dal">#REF!</definedName>
    <definedName name="DAR">#REF!</definedName>
    <definedName name="Data" localSheetId="13" hidden="1">#REF!</definedName>
    <definedName name="Data" localSheetId="12" hidden="1">#REF!</definedName>
    <definedName name="Data" localSheetId="5" hidden="1">#REF!</definedName>
    <definedName name="Data" localSheetId="4" hidden="1">#REF!</definedName>
    <definedName name="Data" localSheetId="6" hidden="1">#REF!</definedName>
    <definedName name="Data" localSheetId="3" hidden="1">#REF!</definedName>
    <definedName name="Data" hidden="1">#REF!</definedName>
    <definedName name="DATA_AT">#REF!</definedName>
    <definedName name="Data_Final">#REF!</definedName>
    <definedName name="Data_Início">#REF!</definedName>
    <definedName name="DATA_M">#REF!</definedName>
    <definedName name="DATA_NF">#REF!</definedName>
    <definedName name="data1">#REF!</definedName>
    <definedName name="Database">#REF!</definedName>
    <definedName name="DATAMEDIÇÃO">#REF!</definedName>
    <definedName name="DB">#REF!</definedName>
    <definedName name="DD">#REF!</definedName>
    <definedName name="DDDD">#REF!</definedName>
    <definedName name="dddddddd">#REF!</definedName>
    <definedName name="ddere" localSheetId="11" hidden="1">{#N/A,#N/A,FALSE,"MO (2)"}</definedName>
    <definedName name="ddere" localSheetId="14" hidden="1">{#N/A,#N/A,FALSE,"MO (2)"}</definedName>
    <definedName name="ddere" localSheetId="13" hidden="1">{#N/A,#N/A,FALSE,"MO (2)"}</definedName>
    <definedName name="ddere" localSheetId="12" hidden="1">{#N/A,#N/A,FALSE,"MO (2)"}</definedName>
    <definedName name="ddere" localSheetId="5" hidden="1">{#N/A,#N/A,FALSE,"MO (2)"}</definedName>
    <definedName name="ddere" localSheetId="1" hidden="1">{#N/A,#N/A,FALSE,"MO (2)"}</definedName>
    <definedName name="ddere" localSheetId="4" hidden="1">{#N/A,#N/A,FALSE,"MO (2)"}</definedName>
    <definedName name="ddere" localSheetId="6" hidden="1">{#N/A,#N/A,FALSE,"MO (2)"}</definedName>
    <definedName name="ddere" localSheetId="3" hidden="1">{#N/A,#N/A,FALSE,"MO (2)"}</definedName>
    <definedName name="ddere" hidden="1">{#N/A,#N/A,FALSE,"MO (2)"}</definedName>
    <definedName name="DE_km">#REF!</definedName>
    <definedName name="deb" localSheetId="13" hidden="1">#REF!</definedName>
    <definedName name="deb" localSheetId="12" hidden="1">#REF!</definedName>
    <definedName name="deb" localSheetId="5" hidden="1">#REF!</definedName>
    <definedName name="deb" localSheetId="4" hidden="1">#REF!</definedName>
    <definedName name="deb" localSheetId="6" hidden="1">#REF!</definedName>
    <definedName name="deb" localSheetId="3" hidden="1">#REF!</definedName>
    <definedName name="deb" hidden="1">#REF!</definedName>
    <definedName name="dedss">#REF!</definedName>
    <definedName name="defensas" localSheetId="13" hidden="1">#REF!</definedName>
    <definedName name="defensas" localSheetId="12" hidden="1">#REF!</definedName>
    <definedName name="defensas" hidden="1">#REF!</definedName>
    <definedName name="DEMONSTRATIVO_DO_RESULTADO_GERENCIAL___DGR">#REF!</definedName>
    <definedName name="DER">#REF!</definedName>
    <definedName name="des">#REF!</definedName>
    <definedName name="DescAux" hidden="1">#N/A</definedName>
    <definedName name="descricao">#REF!</definedName>
    <definedName name="Desma">#REF!</definedName>
    <definedName name="DESOBBUE">#REF!</definedName>
    <definedName name="DESTOC15">#REF!</definedName>
    <definedName name="DESTOC30">#REF!</definedName>
    <definedName name="dfdfdfd" localSheetId="11" hidden="1">{#N/A,#N/A,FALSE,"MO (2)"}</definedName>
    <definedName name="dfdfdfd" localSheetId="14" hidden="1">{#N/A,#N/A,FALSE,"MO (2)"}</definedName>
    <definedName name="dfdfdfd" localSheetId="13" hidden="1">{#N/A,#N/A,FALSE,"MO (2)"}</definedName>
    <definedName name="dfdfdfd" localSheetId="12" hidden="1">{#N/A,#N/A,FALSE,"MO (2)"}</definedName>
    <definedName name="dfdfdfd" localSheetId="5" hidden="1">{#N/A,#N/A,FALSE,"MO (2)"}</definedName>
    <definedName name="dfdfdfd" localSheetId="1" hidden="1">{#N/A,#N/A,FALSE,"MO (2)"}</definedName>
    <definedName name="dfdfdfd" localSheetId="4" hidden="1">{#N/A,#N/A,FALSE,"MO (2)"}</definedName>
    <definedName name="dfdfdfd" localSheetId="6" hidden="1">{#N/A,#N/A,FALSE,"MO (2)"}</definedName>
    <definedName name="dfdfdfd" localSheetId="3" hidden="1">{#N/A,#N/A,FALSE,"MO (2)"}</definedName>
    <definedName name="dfdfdfd" hidden="1">{#N/A,#N/A,FALSE,"MO (2)"}</definedName>
    <definedName name="dfgs" localSheetId="11" hidden="1">{#N/A,#N/A,TRUE,"Serviços"}</definedName>
    <definedName name="dfgs" localSheetId="14" hidden="1">{#N/A,#N/A,TRUE,"Serviços"}</definedName>
    <definedName name="dfgs" localSheetId="13" hidden="1">{#N/A,#N/A,TRUE,"Serviços"}</definedName>
    <definedName name="dfgs" localSheetId="12" hidden="1">{#N/A,#N/A,TRUE,"Serviços"}</definedName>
    <definedName name="dfgs" localSheetId="5" hidden="1">{#N/A,#N/A,TRUE,"Serviços"}</definedName>
    <definedName name="dfgs" localSheetId="1" hidden="1">{#N/A,#N/A,TRUE,"Serviços"}</definedName>
    <definedName name="dfgs" localSheetId="4" hidden="1">{#N/A,#N/A,TRUE,"Serviços"}</definedName>
    <definedName name="dfgs" localSheetId="6" hidden="1">{#N/A,#N/A,TRUE,"Serviços"}</definedName>
    <definedName name="dfgs" localSheetId="3" hidden="1">{#N/A,#N/A,TRUE,"Serviços"}</definedName>
    <definedName name="dfgs" hidden="1">{#N/A,#N/A,TRUE,"Serviços"}</definedName>
    <definedName name="dfgss" localSheetId="11" hidden="1">{#N/A,#N/A,TRUE,"Serviços"}</definedName>
    <definedName name="dfgss" localSheetId="14" hidden="1">{#N/A,#N/A,TRUE,"Serviços"}</definedName>
    <definedName name="dfgss" localSheetId="13" hidden="1">{#N/A,#N/A,TRUE,"Serviços"}</definedName>
    <definedName name="dfgss" localSheetId="12" hidden="1">{#N/A,#N/A,TRUE,"Serviços"}</definedName>
    <definedName name="dfgss" localSheetId="5" hidden="1">{#N/A,#N/A,TRUE,"Serviços"}</definedName>
    <definedName name="dfgss" localSheetId="1" hidden="1">{#N/A,#N/A,TRUE,"Serviços"}</definedName>
    <definedName name="dfgss" localSheetId="4" hidden="1">{#N/A,#N/A,TRUE,"Serviços"}</definedName>
    <definedName name="dfgss" localSheetId="6" hidden="1">{#N/A,#N/A,TRUE,"Serviços"}</definedName>
    <definedName name="dfgss" localSheetId="3" hidden="1">{#N/A,#N/A,TRUE,"Serviços"}</definedName>
    <definedName name="dfgss" hidden="1">{#N/A,#N/A,TRUE,"Serviços"}</definedName>
    <definedName name="DGA">#REF!</definedName>
    <definedName name="DGF" localSheetId="11" hidden="1">{#N/A,#N/A,FALSE,"MO (2)"}</definedName>
    <definedName name="DGF" localSheetId="14" hidden="1">{#N/A,#N/A,FALSE,"MO (2)"}</definedName>
    <definedName name="DGF" localSheetId="13" hidden="1">{#N/A,#N/A,FALSE,"MO (2)"}</definedName>
    <definedName name="DGF" localSheetId="12" hidden="1">{#N/A,#N/A,FALSE,"MO (2)"}</definedName>
    <definedName name="DGF" localSheetId="5" hidden="1">{#N/A,#N/A,FALSE,"MO (2)"}</definedName>
    <definedName name="DGF" localSheetId="1" hidden="1">{#N/A,#N/A,FALSE,"MO (2)"}</definedName>
    <definedName name="DGF" localSheetId="4" hidden="1">{#N/A,#N/A,FALSE,"MO (2)"}</definedName>
    <definedName name="DGF" localSheetId="6" hidden="1">{#N/A,#N/A,FALSE,"MO (2)"}</definedName>
    <definedName name="DGF" localSheetId="3" hidden="1">{#N/A,#N/A,FALSE,"MO (2)"}</definedName>
    <definedName name="DGF" hidden="1">{#N/A,#N/A,FALSE,"MO (2)"}</definedName>
    <definedName name="DGF_1" localSheetId="11" hidden="1">{#N/A,#N/A,FALSE,"MO (2)"}</definedName>
    <definedName name="DGF_1" localSheetId="14" hidden="1">{#N/A,#N/A,FALSE,"MO (2)"}</definedName>
    <definedName name="DGF_1" localSheetId="13" hidden="1">{#N/A,#N/A,FALSE,"MO (2)"}</definedName>
    <definedName name="DGF_1" localSheetId="12" hidden="1">{#N/A,#N/A,FALSE,"MO (2)"}</definedName>
    <definedName name="DGF_1" localSheetId="5" hidden="1">{#N/A,#N/A,FALSE,"MO (2)"}</definedName>
    <definedName name="DGF_1" localSheetId="1" hidden="1">{#N/A,#N/A,FALSE,"MO (2)"}</definedName>
    <definedName name="DGF_1" localSheetId="4" hidden="1">{#N/A,#N/A,FALSE,"MO (2)"}</definedName>
    <definedName name="DGF_1" localSheetId="6" hidden="1">{#N/A,#N/A,FALSE,"MO (2)"}</definedName>
    <definedName name="DGF_1" localSheetId="3" hidden="1">{#N/A,#N/A,FALSE,"MO (2)"}</definedName>
    <definedName name="DGF_1" hidden="1">{#N/A,#N/A,FALSE,"MO (2)"}</definedName>
    <definedName name="dghdfhsdf">#REF!</definedName>
    <definedName name="dghzdfhsd" hidden="1">{#N/A,#N/A,FALSE,"Pla_Preço";#N/A,#N/A,FALSE,"Crono"}</definedName>
    <definedName name="DIE">#REF!</definedName>
    <definedName name="DIGITAL">[0]!DIGITAL</definedName>
    <definedName name="DISTAU">#REF!</definedName>
    <definedName name="DISTBP">#REF!</definedName>
    <definedName name="DISTBU">#REF!</definedName>
    <definedName name="DISTCIM">#REF!</definedName>
    <definedName name="DISTFILLER">#REF!</definedName>
    <definedName name="DISTFRESADO">#REF!</definedName>
    <definedName name="DISTMASSA">#REF!</definedName>
    <definedName name="DISTSOLO">#REF!</definedName>
    <definedName name="DJ">#REF!</definedName>
    <definedName name="DMT_BASE.SUB.BASE">#REF!</definedName>
    <definedName name="DMT_BOTA.FORA">#REF!</definedName>
    <definedName name="DMT_BRITA">#REF!</definedName>
    <definedName name="DMT_CBUQ">#REF!</definedName>
    <definedName name="DMT_EAI">#REF!</definedName>
    <definedName name="DMT_RR.2C">#REF!</definedName>
    <definedName name="Dreno1">#REF!</definedName>
    <definedName name="Dsc" hidden="1">#N/A</definedName>
    <definedName name="dsghnfxgvnjxf">#REF!</definedName>
    <definedName name="dsgjhxgn" hidden="1">{#N/A,#N/A,FALSE,"Pla_Preço";#N/A,#N/A,FALSE,"Crono"}</definedName>
    <definedName name="DTM">#REF!</definedName>
    <definedName name="e__cm">#REF!</definedName>
    <definedName name="ECJ">#REF!</definedName>
    <definedName name="Edit" localSheetId="5" hidden="1">#REF!</definedName>
    <definedName name="Edit" localSheetId="4" hidden="1">#REF!</definedName>
    <definedName name="Edit" localSheetId="6" hidden="1">#REF!</definedName>
    <definedName name="Edit" localSheetId="3" hidden="1">#REF!</definedName>
    <definedName name="Edit" hidden="1">#REF!</definedName>
    <definedName name="EDITAL">#REF!</definedName>
    <definedName name="EEEE">#REF!</definedName>
    <definedName name="eeeee" localSheetId="11" hidden="1">{#N/A,#N/A,FALSE,"MO (2)"}</definedName>
    <definedName name="eeeee" localSheetId="14" hidden="1">{#N/A,#N/A,FALSE,"MO (2)"}</definedName>
    <definedName name="eeeee" localSheetId="13" hidden="1">{#N/A,#N/A,FALSE,"MO (2)"}</definedName>
    <definedName name="eeeee" localSheetId="12" hidden="1">{#N/A,#N/A,FALSE,"MO (2)"}</definedName>
    <definedName name="eeeee" localSheetId="5" hidden="1">{#N/A,#N/A,FALSE,"MO (2)"}</definedName>
    <definedName name="eeeee" localSheetId="1" hidden="1">{#N/A,#N/A,FALSE,"MO (2)"}</definedName>
    <definedName name="eeeee" localSheetId="4" hidden="1">{#N/A,#N/A,FALSE,"MO (2)"}</definedName>
    <definedName name="eeeee" localSheetId="6" hidden="1">{#N/A,#N/A,FALSE,"MO (2)"}</definedName>
    <definedName name="eeeee" localSheetId="3" hidden="1">{#N/A,#N/A,FALSE,"MO (2)"}</definedName>
    <definedName name="eeeee" hidden="1">{#N/A,#N/A,FALSE,"MO (2)"}</definedName>
    <definedName name="EJ">#REF!</definedName>
    <definedName name="EmpAux" hidden="1">""</definedName>
    <definedName name="Empr" localSheetId="5" hidden="1">#REF!</definedName>
    <definedName name="Empr" localSheetId="4" hidden="1">#REF!</definedName>
    <definedName name="Empr" localSheetId="6" hidden="1">#REF!</definedName>
    <definedName name="Empr" localSheetId="3" hidden="1">#REF!</definedName>
    <definedName name="Empr" hidden="1">#REF!</definedName>
    <definedName name="EMPRESA">#REF!</definedName>
    <definedName name="emprestimo">#REF!</definedName>
    <definedName name="ENC">#REF!</definedName>
    <definedName name="ENCARREGADO">#REF!</definedName>
    <definedName name="ENG">#REF!</definedName>
    <definedName name="eng." localSheetId="11" hidden="1">{#N/A,#N/A,FALSE,"MO (2)"}</definedName>
    <definedName name="eng." localSheetId="14" hidden="1">{#N/A,#N/A,FALSE,"MO (2)"}</definedName>
    <definedName name="eng." localSheetId="13" hidden="1">{#N/A,#N/A,FALSE,"MO (2)"}</definedName>
    <definedName name="eng." localSheetId="12" hidden="1">{#N/A,#N/A,FALSE,"MO (2)"}</definedName>
    <definedName name="eng." localSheetId="5" hidden="1">{#N/A,#N/A,FALSE,"MO (2)"}</definedName>
    <definedName name="eng." localSheetId="1" hidden="1">{#N/A,#N/A,FALSE,"MO (2)"}</definedName>
    <definedName name="eng." localSheetId="4" hidden="1">{#N/A,#N/A,FALSE,"MO (2)"}</definedName>
    <definedName name="eng." localSheetId="6" hidden="1">{#N/A,#N/A,FALSE,"MO (2)"}</definedName>
    <definedName name="eng." localSheetId="3" hidden="1">{#N/A,#N/A,FALSE,"MO (2)"}</definedName>
    <definedName name="eng." hidden="1">{#N/A,#N/A,FALSE,"MO (2)"}</definedName>
    <definedName name="ENGENHARIA" localSheetId="11" hidden="1">{#N/A,#N/A,FALSE,"MO (2)"}</definedName>
    <definedName name="ENGENHARIA" localSheetId="14" hidden="1">{#N/A,#N/A,FALSE,"MO (2)"}</definedName>
    <definedName name="ENGENHARIA" localSheetId="13" hidden="1">{#N/A,#N/A,FALSE,"MO (2)"}</definedName>
    <definedName name="ENGENHARIA" localSheetId="12" hidden="1">{#N/A,#N/A,FALSE,"MO (2)"}</definedName>
    <definedName name="ENGENHARIA" localSheetId="5" hidden="1">{#N/A,#N/A,FALSE,"MO (2)"}</definedName>
    <definedName name="ENGENHARIA" localSheetId="1" hidden="1">{#N/A,#N/A,FALSE,"MO (2)"}</definedName>
    <definedName name="ENGENHARIA" localSheetId="4" hidden="1">{#N/A,#N/A,FALSE,"MO (2)"}</definedName>
    <definedName name="ENGENHARIA" localSheetId="6" hidden="1">{#N/A,#N/A,FALSE,"MO (2)"}</definedName>
    <definedName name="ENGENHARIA" localSheetId="3" hidden="1">{#N/A,#N/A,FALSE,"MO (2)"}</definedName>
    <definedName name="ENGENHARIA" hidden="1">{#N/A,#N/A,FALSE,"MO (2)"}</definedName>
    <definedName name="Enrocamento" localSheetId="11" hidden="1">{#N/A,#N/A,TRUE,"Plan1"}</definedName>
    <definedName name="Enrocamento" localSheetId="14" hidden="1">{#N/A,#N/A,TRUE,"Plan1"}</definedName>
    <definedName name="Enrocamento" localSheetId="13" hidden="1">{#N/A,#N/A,TRUE,"Plan1"}</definedName>
    <definedName name="Enrocamento" localSheetId="12" hidden="1">{#N/A,#N/A,TRUE,"Plan1"}</definedName>
    <definedName name="Enrocamento" localSheetId="5" hidden="1">{#N/A,#N/A,TRUE,"Plan1"}</definedName>
    <definedName name="Enrocamento" localSheetId="1" hidden="1">{#N/A,#N/A,TRUE,"Plan1"}</definedName>
    <definedName name="Enrocamento" localSheetId="4" hidden="1">{#N/A,#N/A,TRUE,"Plan1"}</definedName>
    <definedName name="Enrocamento" localSheetId="6" hidden="1">{#N/A,#N/A,TRUE,"Plan1"}</definedName>
    <definedName name="Enrocamento" localSheetId="3" hidden="1">{#N/A,#N/A,TRUE,"Plan1"}</definedName>
    <definedName name="Enrocamento" hidden="1">{#N/A,#N/A,TRUE,"Plan1"}</definedName>
    <definedName name="ENROCAMENTOJOGADA">#REF!</definedName>
    <definedName name="Enrocamentos" localSheetId="11" hidden="1">{#N/A,#N/A,TRUE,"Plan1"}</definedName>
    <definedName name="Enrocamentos" localSheetId="14" hidden="1">{#N/A,#N/A,TRUE,"Plan1"}</definedName>
    <definedName name="Enrocamentos" localSheetId="13" hidden="1">{#N/A,#N/A,TRUE,"Plan1"}</definedName>
    <definedName name="Enrocamentos" localSheetId="12" hidden="1">{#N/A,#N/A,TRUE,"Plan1"}</definedName>
    <definedName name="Enrocamentos" localSheetId="5" hidden="1">{#N/A,#N/A,TRUE,"Plan1"}</definedName>
    <definedName name="Enrocamentos" localSheetId="1" hidden="1">{#N/A,#N/A,TRUE,"Plan1"}</definedName>
    <definedName name="Enrocamentos" localSheetId="4" hidden="1">{#N/A,#N/A,TRUE,"Plan1"}</definedName>
    <definedName name="Enrocamentos" localSheetId="6" hidden="1">{#N/A,#N/A,TRUE,"Plan1"}</definedName>
    <definedName name="Enrocamentos" localSheetId="3" hidden="1">{#N/A,#N/A,TRUE,"Plan1"}</definedName>
    <definedName name="Enrocamentos" hidden="1">{#N/A,#N/A,TRUE,"Plan1"}</definedName>
    <definedName name="EPA">#REF!</definedName>
    <definedName name="EPJ">#REF!</definedName>
    <definedName name="EQ" localSheetId="13" hidden="1">#REF!</definedName>
    <definedName name="EQ" localSheetId="12" hidden="1">#REF!</definedName>
    <definedName name="EQ" localSheetId="5" hidden="1">#REF!</definedName>
    <definedName name="EQ" localSheetId="4" hidden="1">#REF!</definedName>
    <definedName name="EQ" localSheetId="6" hidden="1">#REF!</definedName>
    <definedName name="EQ" localSheetId="3" hidden="1">#REF!</definedName>
    <definedName name="EQ" hidden="1">#REF!</definedName>
    <definedName name="Equip" localSheetId="13" hidden="1">#REF!</definedName>
    <definedName name="Equip" localSheetId="12" hidden="1">#REF!</definedName>
    <definedName name="Equip" hidden="1">#REF!</definedName>
    <definedName name="ereerer" localSheetId="11" hidden="1">{#N/A,#N/A,FALSE,"MO (2)"}</definedName>
    <definedName name="ereerer" localSheetId="14" hidden="1">{#N/A,#N/A,FALSE,"MO (2)"}</definedName>
    <definedName name="ereerer" localSheetId="13" hidden="1">{#N/A,#N/A,FALSE,"MO (2)"}</definedName>
    <definedName name="ereerer" localSheetId="12" hidden="1">{#N/A,#N/A,FALSE,"MO (2)"}</definedName>
    <definedName name="ereerer" localSheetId="5" hidden="1">{#N/A,#N/A,FALSE,"MO (2)"}</definedName>
    <definedName name="ereerer" localSheetId="1" hidden="1">{#N/A,#N/A,FALSE,"MO (2)"}</definedName>
    <definedName name="ereerer" localSheetId="4" hidden="1">{#N/A,#N/A,FALSE,"MO (2)"}</definedName>
    <definedName name="ereerer" localSheetId="6" hidden="1">{#N/A,#N/A,FALSE,"MO (2)"}</definedName>
    <definedName name="ereerer" localSheetId="3" hidden="1">{#N/A,#N/A,FALSE,"MO (2)"}</definedName>
    <definedName name="ereerer" hidden="1">{#N/A,#N/A,FALSE,"MO (2)"}</definedName>
    <definedName name="ES" localSheetId="5" hidden="1">#REF!</definedName>
    <definedName name="ES" localSheetId="4" hidden="1">#REF!</definedName>
    <definedName name="ES" localSheetId="6" hidden="1">#REF!</definedName>
    <definedName name="ES" localSheetId="3" hidden="1">#REF!</definedName>
    <definedName name="ES" hidden="1">#REF!</definedName>
    <definedName name="ESC1CAT">#REF!</definedName>
    <definedName name="ESCAVAÇÃO">#REF!</definedName>
    <definedName name="EU" localSheetId="16" hidden="1">{#N/A,#N/A,FALSE,"MO (2)"}</definedName>
    <definedName name="EU" localSheetId="11" hidden="1">{#N/A,#N/A,FALSE,"MO (2)"}</definedName>
    <definedName name="EU" localSheetId="10" hidden="1">{#N/A,#N/A,FALSE,"MO (2)"}</definedName>
    <definedName name="EU" localSheetId="14" hidden="1">{#N/A,#N/A,FALSE,"MO (2)"}</definedName>
    <definedName name="EU" localSheetId="13" hidden="1">{#N/A,#N/A,FALSE,"MO (2)"}</definedName>
    <definedName name="EU" localSheetId="12" hidden="1">{#N/A,#N/A,FALSE,"MO (2)"}</definedName>
    <definedName name="EU" localSheetId="5" hidden="1">{#N/A,#N/A,FALSE,"MO (2)"}</definedName>
    <definedName name="EU" localSheetId="1" hidden="1">{#N/A,#N/A,FALSE,"MO (2)"}</definedName>
    <definedName name="EU" localSheetId="15" hidden="1">{#N/A,#N/A,FALSE,"MO (2)"}</definedName>
    <definedName name="EU" localSheetId="21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3" hidden="1">{#N/A,#N/A,FALSE,"MO (2)"}</definedName>
    <definedName name="EU" hidden="1">{#N/A,#N/A,FALSE,"MO (2)"}</definedName>
    <definedName name="EU_1" localSheetId="11" hidden="1">{#N/A,#N/A,FALSE,"MO (2)"}</definedName>
    <definedName name="EU_1" localSheetId="14" hidden="1">{#N/A,#N/A,FALSE,"MO (2)"}</definedName>
    <definedName name="EU_1" localSheetId="13" hidden="1">{#N/A,#N/A,FALSE,"MO (2)"}</definedName>
    <definedName name="EU_1" localSheetId="12" hidden="1">{#N/A,#N/A,FALSE,"MO (2)"}</definedName>
    <definedName name="EU_1" localSheetId="5" hidden="1">{#N/A,#N/A,FALSE,"MO (2)"}</definedName>
    <definedName name="EU_1" localSheetId="1" hidden="1">{#N/A,#N/A,FALSE,"MO (2)"}</definedName>
    <definedName name="EU_1" localSheetId="4" hidden="1">{#N/A,#N/A,FALSE,"MO (2)"}</definedName>
    <definedName name="EU_1" localSheetId="6" hidden="1">{#N/A,#N/A,FALSE,"MO (2)"}</definedName>
    <definedName name="EU_1" localSheetId="3" hidden="1">{#N/A,#N/A,FALSE,"MO (2)"}</definedName>
    <definedName name="EU_1" hidden="1">{#N/A,#N/A,FALSE,"MO (2)"}</definedName>
    <definedName name="EX">#REF!</definedName>
    <definedName name="EXA">#REF!</definedName>
    <definedName name="Excel_BuiltIn_Print_Area_2">#REF!</definedName>
    <definedName name="EXT">#REF!</definedName>
    <definedName name="EXT__m">#REF!</definedName>
    <definedName name="extenção">#REF!</definedName>
    <definedName name="EXTENSÃO">#REF!</definedName>
    <definedName name="Extenso">[0]!Extenso</definedName>
    <definedName name="Extract">#REF!</definedName>
    <definedName name="fator">#REF!</definedName>
    <definedName name="FATOR1">#REF!</definedName>
    <definedName name="FATURAS2002" localSheetId="11" hidden="1">{#N/A,#N/A,TRUE,"Serviços"}</definedName>
    <definedName name="FATURAS2002" localSheetId="14" hidden="1">{#N/A,#N/A,TRUE,"Serviços"}</definedName>
    <definedName name="FATURAS2002" localSheetId="13" hidden="1">{#N/A,#N/A,TRUE,"Serviços"}</definedName>
    <definedName name="FATURAS2002" localSheetId="12" hidden="1">{#N/A,#N/A,TRUE,"Serviços"}</definedName>
    <definedName name="FATURAS2002" localSheetId="5" hidden="1">{#N/A,#N/A,TRUE,"Serviços"}</definedName>
    <definedName name="FATURAS2002" localSheetId="1" hidden="1">{#N/A,#N/A,TRUE,"Serviços"}</definedName>
    <definedName name="FATURAS2002" localSheetId="4" hidden="1">{#N/A,#N/A,TRUE,"Serviços"}</definedName>
    <definedName name="FATURAS2002" localSheetId="6" hidden="1">{#N/A,#N/A,TRUE,"Serviços"}</definedName>
    <definedName name="FATURAS2002" localSheetId="3" hidden="1">{#N/A,#N/A,TRUE,"Serviços"}</definedName>
    <definedName name="FATURAS2002" hidden="1">{#N/A,#N/A,TRUE,"Serviços"}</definedName>
    <definedName name="FATURAS20022" localSheetId="11" hidden="1">{#N/A,#N/A,TRUE,"Serviços"}</definedName>
    <definedName name="FATURAS20022" localSheetId="14" hidden="1">{#N/A,#N/A,TRUE,"Serviços"}</definedName>
    <definedName name="FATURAS20022" localSheetId="13" hidden="1">{#N/A,#N/A,TRUE,"Serviços"}</definedName>
    <definedName name="FATURAS20022" localSheetId="12" hidden="1">{#N/A,#N/A,TRUE,"Serviços"}</definedName>
    <definedName name="FATURAS20022" localSheetId="5" hidden="1">{#N/A,#N/A,TRUE,"Serviços"}</definedName>
    <definedName name="FATURAS20022" localSheetId="1" hidden="1">{#N/A,#N/A,TRUE,"Serviços"}</definedName>
    <definedName name="FATURAS20022" localSheetId="4" hidden="1">{#N/A,#N/A,TRUE,"Serviços"}</definedName>
    <definedName name="FATURAS20022" localSheetId="6" hidden="1">{#N/A,#N/A,TRUE,"Serviços"}</definedName>
    <definedName name="FATURAS20022" localSheetId="3" hidden="1">{#N/A,#N/A,TRUE,"Serviços"}</definedName>
    <definedName name="FATURAS20022" hidden="1">{#N/A,#N/A,TRUE,"Serviços"}</definedName>
    <definedName name="fc1a">#REF!</definedName>
    <definedName name="FC2A">#REF!</definedName>
    <definedName name="FC3A">#REF!</definedName>
    <definedName name="feriados">#REF!</definedName>
    <definedName name="fernanda" localSheetId="1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fff" localSheetId="11" hidden="1">{"'EI 060 02'!$A$1:$K$59"}</definedName>
    <definedName name="fffff" localSheetId="14" hidden="1">{"'EI 060 02'!$A$1:$K$59"}</definedName>
    <definedName name="fffff" localSheetId="13" hidden="1">{"'EI 060 02'!$A$1:$K$59"}</definedName>
    <definedName name="fffff" localSheetId="12" hidden="1">{"'EI 060 02'!$A$1:$K$59"}</definedName>
    <definedName name="fffff" localSheetId="5" hidden="1">{"'EI 060 02'!$A$1:$K$59"}</definedName>
    <definedName name="fffff" localSheetId="1" hidden="1">{"'EI 060 02'!$A$1:$K$59"}</definedName>
    <definedName name="fffff" localSheetId="4" hidden="1">{"'EI 060 02'!$A$1:$K$59"}</definedName>
    <definedName name="fffff" localSheetId="6" hidden="1">{"'EI 060 02'!$A$1:$K$59"}</definedName>
    <definedName name="fffff" localSheetId="3" hidden="1">{"'EI 060 02'!$A$1:$K$59"}</definedName>
    <definedName name="fffff" hidden="1">{"'EI 060 02'!$A$1:$K$59"}</definedName>
    <definedName name="fgff" localSheetId="16" hidden="1">{#N/A,#N/A,FALSE,"MO (2)"}</definedName>
    <definedName name="fgff" localSheetId="11" hidden="1">{#N/A,#N/A,FALSE,"MO (2)"}</definedName>
    <definedName name="fgff" localSheetId="10" hidden="1">{#N/A,#N/A,FALSE,"MO (2)"}</definedName>
    <definedName name="fgff" localSheetId="14" hidden="1">{#N/A,#N/A,FALSE,"MO (2)"}</definedName>
    <definedName name="fgff" localSheetId="13" hidden="1">{#N/A,#N/A,FALSE,"MO (2)"}</definedName>
    <definedName name="fgff" localSheetId="12" hidden="1">{#N/A,#N/A,FALSE,"MO (2)"}</definedName>
    <definedName name="fgff" localSheetId="5" hidden="1">{#N/A,#N/A,FALSE,"MO (2)"}</definedName>
    <definedName name="fgff" localSheetId="1" hidden="1">{#N/A,#N/A,FALSE,"MO (2)"}</definedName>
    <definedName name="fgff" localSheetId="15" hidden="1">{#N/A,#N/A,FALSE,"MO (2)"}</definedName>
    <definedName name="fgff" localSheetId="21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3" hidden="1">{#N/A,#N/A,FALSE,"MO (2)"}</definedName>
    <definedName name="fgff" hidden="1">{#N/A,#N/A,FALSE,"MO (2)"}</definedName>
    <definedName name="fgff_1" localSheetId="11" hidden="1">{#N/A,#N/A,FALSE,"MO (2)"}</definedName>
    <definedName name="fgff_1" localSheetId="14" hidden="1">{#N/A,#N/A,FALSE,"MO (2)"}</definedName>
    <definedName name="fgff_1" localSheetId="13" hidden="1">{#N/A,#N/A,FALSE,"MO (2)"}</definedName>
    <definedName name="fgff_1" localSheetId="12" hidden="1">{#N/A,#N/A,FALSE,"MO (2)"}</definedName>
    <definedName name="fgff_1" localSheetId="5" hidden="1">{#N/A,#N/A,FALSE,"MO (2)"}</definedName>
    <definedName name="fgff_1" localSheetId="1" hidden="1">{#N/A,#N/A,FALSE,"MO (2)"}</definedName>
    <definedName name="fgff_1" localSheetId="4" hidden="1">{#N/A,#N/A,FALSE,"MO (2)"}</definedName>
    <definedName name="fgff_1" localSheetId="6" hidden="1">{#N/A,#N/A,FALSE,"MO (2)"}</definedName>
    <definedName name="fgff_1" localSheetId="3" hidden="1">{#N/A,#N/A,FALSE,"MO (2)"}</definedName>
    <definedName name="fgff_1" hidden="1">{#N/A,#N/A,FALSE,"MO (2)"}</definedName>
    <definedName name="fhdfhsfd">#REF!</definedName>
    <definedName name="figura1">"Figura 1"</definedName>
    <definedName name="FIM">#REF!</definedName>
    <definedName name="FIRMA">#REF!</definedName>
    <definedName name="FIRMA2">#REF!</definedName>
    <definedName name="FOLHA01" localSheetId="11" hidden="1">{#N/A,#N/A,TRUE,"Serviços"}</definedName>
    <definedName name="FOLHA01" localSheetId="14" hidden="1">{#N/A,#N/A,TRUE,"Serviços"}</definedName>
    <definedName name="FOLHA01" localSheetId="13" hidden="1">{#N/A,#N/A,TRUE,"Serviços"}</definedName>
    <definedName name="FOLHA01" localSheetId="12" hidden="1">{#N/A,#N/A,TRUE,"Serviços"}</definedName>
    <definedName name="FOLHA01" localSheetId="5" hidden="1">{#N/A,#N/A,TRUE,"Serviços"}</definedName>
    <definedName name="FOLHA01" localSheetId="1" hidden="1">{#N/A,#N/A,TRUE,"Serviços"}</definedName>
    <definedName name="FOLHA01" localSheetId="4" hidden="1">{#N/A,#N/A,TRUE,"Serviços"}</definedName>
    <definedName name="FOLHA01" localSheetId="6" hidden="1">{#N/A,#N/A,TRUE,"Serviços"}</definedName>
    <definedName name="FOLHA01" localSheetId="3" hidden="1">{#N/A,#N/A,TRUE,"Serviços"}</definedName>
    <definedName name="FOLHA01" hidden="1">{#N/A,#N/A,TRUE,"Serviços"}</definedName>
    <definedName name="FOLHA011" localSheetId="11" hidden="1">{#N/A,#N/A,TRUE,"Serviços"}</definedName>
    <definedName name="FOLHA011" localSheetId="14" hidden="1">{#N/A,#N/A,TRUE,"Serviços"}</definedName>
    <definedName name="FOLHA011" localSheetId="13" hidden="1">{#N/A,#N/A,TRUE,"Serviços"}</definedName>
    <definedName name="FOLHA011" localSheetId="12" hidden="1">{#N/A,#N/A,TRUE,"Serviços"}</definedName>
    <definedName name="FOLHA011" localSheetId="5" hidden="1">{#N/A,#N/A,TRUE,"Serviços"}</definedName>
    <definedName name="FOLHA011" localSheetId="1" hidden="1">{#N/A,#N/A,TRUE,"Serviços"}</definedName>
    <definedName name="FOLHA011" localSheetId="4" hidden="1">{#N/A,#N/A,TRUE,"Serviços"}</definedName>
    <definedName name="FOLHA011" localSheetId="6" hidden="1">{#N/A,#N/A,TRUE,"Serviços"}</definedName>
    <definedName name="FOLHA011" localSheetId="3" hidden="1">{#N/A,#N/A,TRUE,"Serviços"}</definedName>
    <definedName name="FOLHA011" hidden="1">{#N/A,#N/A,TRUE,"Serviços"}</definedName>
    <definedName name="folha1" localSheetId="11" hidden="1">{#N/A,#N/A,TRUE,"Serviços"}</definedName>
    <definedName name="folha1" localSheetId="14" hidden="1">{#N/A,#N/A,TRUE,"Serviços"}</definedName>
    <definedName name="folha1" localSheetId="13" hidden="1">{#N/A,#N/A,TRUE,"Serviços"}</definedName>
    <definedName name="folha1" localSheetId="12" hidden="1">{#N/A,#N/A,TRUE,"Serviços"}</definedName>
    <definedName name="folha1" localSheetId="5" hidden="1">{#N/A,#N/A,TRUE,"Serviços"}</definedName>
    <definedName name="folha1" localSheetId="1" hidden="1">{#N/A,#N/A,TRUE,"Serviços"}</definedName>
    <definedName name="folha1" localSheetId="4" hidden="1">{#N/A,#N/A,TRUE,"Serviços"}</definedName>
    <definedName name="folha1" localSheetId="6" hidden="1">{#N/A,#N/A,TRUE,"Serviços"}</definedName>
    <definedName name="folha1" localSheetId="3" hidden="1">{#N/A,#N/A,TRUE,"Serviços"}</definedName>
    <definedName name="folha1" hidden="1">{#N/A,#N/A,TRUE,"Serviços"}</definedName>
    <definedName name="folha11" localSheetId="11" hidden="1">{#N/A,#N/A,TRUE,"Serviços"}</definedName>
    <definedName name="folha11" localSheetId="14" hidden="1">{#N/A,#N/A,TRUE,"Serviços"}</definedName>
    <definedName name="folha11" localSheetId="13" hidden="1">{#N/A,#N/A,TRUE,"Serviços"}</definedName>
    <definedName name="folha11" localSheetId="12" hidden="1">{#N/A,#N/A,TRUE,"Serviços"}</definedName>
    <definedName name="folha11" localSheetId="5" hidden="1">{#N/A,#N/A,TRUE,"Serviços"}</definedName>
    <definedName name="folha11" localSheetId="1" hidden="1">{#N/A,#N/A,TRUE,"Serviços"}</definedName>
    <definedName name="folha11" localSheetId="4" hidden="1">{#N/A,#N/A,TRUE,"Serviços"}</definedName>
    <definedName name="folha11" localSheetId="6" hidden="1">{#N/A,#N/A,TRUE,"Serviços"}</definedName>
    <definedName name="folha11" localSheetId="3" hidden="1">{#N/A,#N/A,TRUE,"Serviços"}</definedName>
    <definedName name="folha11" hidden="1">{#N/A,#N/A,TRUE,"Serviços"}</definedName>
    <definedName name="Fonte">#REF!</definedName>
    <definedName name="FOOR" localSheetId="11" hidden="1">{#N/A,#N/A,FALSE,"Plan1"}</definedName>
    <definedName name="FOOR" localSheetId="14" hidden="1">{#N/A,#N/A,FALSE,"Plan1"}</definedName>
    <definedName name="FOOR" localSheetId="13" hidden="1">{#N/A,#N/A,FALSE,"Plan1"}</definedName>
    <definedName name="FOOR" localSheetId="12" hidden="1">{#N/A,#N/A,FALSE,"Plan1"}</definedName>
    <definedName name="FOOR" localSheetId="5" hidden="1">{#N/A,#N/A,FALSE,"Plan1"}</definedName>
    <definedName name="FOOR" localSheetId="1" hidden="1">{#N/A,#N/A,FALSE,"Plan1"}</definedName>
    <definedName name="FOOR" localSheetId="4" hidden="1">{#N/A,#N/A,FALSE,"Plan1"}</definedName>
    <definedName name="FOOR" localSheetId="6" hidden="1">{#N/A,#N/A,FALSE,"Plan1"}</definedName>
    <definedName name="FOOR" localSheetId="3" hidden="1">{#N/A,#N/A,FALSE,"Plan1"}</definedName>
    <definedName name="FOOR" hidden="1">{#N/A,#N/A,FALSE,"Plan1"}</definedName>
    <definedName name="FORMA">#REF!</definedName>
    <definedName name="Formatação_Amarelo_comCusto">INDIRECT("'Analítico CCUs'!$W$2:$X$"&amp;#REF!)</definedName>
    <definedName name="Formatação_Azul">INDIRECT("'Analítico CCUs'!$P$2:$X$"&amp;#REF!)</definedName>
    <definedName name="Formatação_Vermelho">INDIRECT("'Analítico CCUs'!$F$2:$N$"&amp;#REF!)</definedName>
    <definedName name="FORMULÁRIO" localSheetId="11" hidden="1">{#N/A,#N/A,FALSE,"Plan1"}</definedName>
    <definedName name="FORMULÁRIO" localSheetId="14" hidden="1">{#N/A,#N/A,FALSE,"Plan1"}</definedName>
    <definedName name="FORMULÁRIO" localSheetId="13" hidden="1">{#N/A,#N/A,FALSE,"Plan1"}</definedName>
    <definedName name="FORMULÁRIO" localSheetId="12" hidden="1">{#N/A,#N/A,FALSE,"Plan1"}</definedName>
    <definedName name="FORMULÁRIO" localSheetId="5" hidden="1">{#N/A,#N/A,FALSE,"Plan1"}</definedName>
    <definedName name="FORMULÁRIO" localSheetId="1" hidden="1">{#N/A,#N/A,FALSE,"Plan1"}</definedName>
    <definedName name="FORMULÁRIO" localSheetId="4" hidden="1">{#N/A,#N/A,FALSE,"Plan1"}</definedName>
    <definedName name="FORMULÁRIO" localSheetId="6" hidden="1">{#N/A,#N/A,FALSE,"Plan1"}</definedName>
    <definedName name="FORMULÁRIO" localSheetId="3" hidden="1">{#N/A,#N/A,FALSE,"Plan1"}</definedName>
    <definedName name="FORMULÁRIO" hidden="1">{#N/A,#N/A,FALSE,"Plan1"}</definedName>
    <definedName name="FORRO" localSheetId="11" hidden="1">{#N/A,#N/A,FALSE,"Plan1"}</definedName>
    <definedName name="FORRO" localSheetId="14" hidden="1">{#N/A,#N/A,FALSE,"Plan1"}</definedName>
    <definedName name="FORRO" localSheetId="13" hidden="1">{#N/A,#N/A,FALSE,"Plan1"}</definedName>
    <definedName name="FORRO" localSheetId="12" hidden="1">{#N/A,#N/A,FALSE,"Plan1"}</definedName>
    <definedName name="FORRO" localSheetId="5" hidden="1">{#N/A,#N/A,FALSE,"Plan1"}</definedName>
    <definedName name="FORRO" localSheetId="1" hidden="1">{#N/A,#N/A,FALSE,"Plan1"}</definedName>
    <definedName name="FORRO" localSheetId="4" hidden="1">{#N/A,#N/A,FALSE,"Plan1"}</definedName>
    <definedName name="FORRO" localSheetId="6" hidden="1">{#N/A,#N/A,FALSE,"Plan1"}</definedName>
    <definedName name="FORRO" localSheetId="3" hidden="1">{#N/A,#N/A,FALSE,"Plan1"}</definedName>
    <definedName name="FORRO" hidden="1">{#N/A,#N/A,FALSE,"Plan1"}</definedName>
    <definedName name="Fot" localSheetId="11" hidden="1">{"'EI 060 02'!$A$1:$K$59"}</definedName>
    <definedName name="Fot" localSheetId="14" hidden="1">{"'EI 060 02'!$A$1:$K$59"}</definedName>
    <definedName name="Fot" localSheetId="13" hidden="1">{"'EI 060 02'!$A$1:$K$59"}</definedName>
    <definedName name="Fot" localSheetId="12" hidden="1">{"'EI 060 02'!$A$1:$K$59"}</definedName>
    <definedName name="Fot" localSheetId="5" hidden="1">{"'EI 060 02'!$A$1:$K$59"}</definedName>
    <definedName name="Fot" localSheetId="1" hidden="1">{"'EI 060 02'!$A$1:$K$59"}</definedName>
    <definedName name="Fot" localSheetId="4" hidden="1">{"'EI 060 02'!$A$1:$K$59"}</definedName>
    <definedName name="Fot" localSheetId="6" hidden="1">{"'EI 060 02'!$A$1:$K$59"}</definedName>
    <definedName name="Fot" localSheetId="3" hidden="1">{"'EI 060 02'!$A$1:$K$59"}</definedName>
    <definedName name="Fot" hidden="1">{"'EI 060 02'!$A$1:$K$59"}</definedName>
    <definedName name="FRESAGEM">#REF!</definedName>
    <definedName name="Fresagem01" localSheetId="11" hidden="1">{#N/A,#N/A,TRUE,"Serviços"}</definedName>
    <definedName name="Fresagem01" localSheetId="14" hidden="1">{#N/A,#N/A,TRUE,"Serviços"}</definedName>
    <definedName name="Fresagem01" localSheetId="13" hidden="1">{#N/A,#N/A,TRUE,"Serviços"}</definedName>
    <definedName name="Fresagem01" localSheetId="12" hidden="1">{#N/A,#N/A,TRUE,"Serviços"}</definedName>
    <definedName name="Fresagem01" localSheetId="5" hidden="1">{#N/A,#N/A,TRUE,"Serviços"}</definedName>
    <definedName name="Fresagem01" localSheetId="1" hidden="1">{#N/A,#N/A,TRUE,"Serviços"}</definedName>
    <definedName name="Fresagem01" localSheetId="4" hidden="1">{#N/A,#N/A,TRUE,"Serviços"}</definedName>
    <definedName name="Fresagem01" localSheetId="6" hidden="1">{#N/A,#N/A,TRUE,"Serviços"}</definedName>
    <definedName name="Fresagem01" localSheetId="3" hidden="1">{#N/A,#N/A,TRUE,"Serviços"}</definedName>
    <definedName name="Fresagem01" hidden="1">{#N/A,#N/A,TRUE,"Serviços"}</definedName>
    <definedName name="Fresagem011" localSheetId="11" hidden="1">{#N/A,#N/A,TRUE,"Serviços"}</definedName>
    <definedName name="Fresagem011" localSheetId="14" hidden="1">{#N/A,#N/A,TRUE,"Serviços"}</definedName>
    <definedName name="Fresagem011" localSheetId="13" hidden="1">{#N/A,#N/A,TRUE,"Serviços"}</definedName>
    <definedName name="Fresagem011" localSheetId="12" hidden="1">{#N/A,#N/A,TRUE,"Serviços"}</definedName>
    <definedName name="Fresagem011" localSheetId="5" hidden="1">{#N/A,#N/A,TRUE,"Serviços"}</definedName>
    <definedName name="Fresagem011" localSheetId="1" hidden="1">{#N/A,#N/A,TRUE,"Serviços"}</definedName>
    <definedName name="Fresagem011" localSheetId="4" hidden="1">{#N/A,#N/A,TRUE,"Serviços"}</definedName>
    <definedName name="Fresagem011" localSheetId="6" hidden="1">{#N/A,#N/A,TRUE,"Serviços"}</definedName>
    <definedName name="Fresagem011" localSheetId="3" hidden="1">{#N/A,#N/A,TRUE,"Serviços"}</definedName>
    <definedName name="Fresagem011" hidden="1">{#N/A,#N/A,TRUE,"Serviços"}</definedName>
    <definedName name="Fromatação_Amarelo_semCusto">INDIRECT("'Analítico CCUs'!$P$2:$V$"&amp;#REF!)</definedName>
    <definedName name="FRR" localSheetId="11" hidden="1">{#N/A,#N/A,FALSE,"Plan1"}</definedName>
    <definedName name="FRR" localSheetId="14" hidden="1">{#N/A,#N/A,FALSE,"Plan1"}</definedName>
    <definedName name="FRR" localSheetId="13" hidden="1">{#N/A,#N/A,FALSE,"Plan1"}</definedName>
    <definedName name="FRR" localSheetId="12" hidden="1">{#N/A,#N/A,FALSE,"Plan1"}</definedName>
    <definedName name="FRR" localSheetId="5" hidden="1">{#N/A,#N/A,FALSE,"Plan1"}</definedName>
    <definedName name="FRR" localSheetId="1" hidden="1">{#N/A,#N/A,FALSE,"Plan1"}</definedName>
    <definedName name="FRR" localSheetId="4" hidden="1">{#N/A,#N/A,FALSE,"Plan1"}</definedName>
    <definedName name="FRR" localSheetId="6" hidden="1">{#N/A,#N/A,FALSE,"Plan1"}</definedName>
    <definedName name="FRR" localSheetId="3" hidden="1">{#N/A,#N/A,FALSE,"Plan1"}</definedName>
    <definedName name="FRR" hidden="1">{#N/A,#N/A,FALSE,"Plan1"}</definedName>
    <definedName name="G">#REF!</definedName>
    <definedName name="GAS">#REF!</definedName>
    <definedName name="GEOVANI">#REF!</definedName>
    <definedName name="GEOVANI2">#REF!</definedName>
    <definedName name="gfgfgfg" localSheetId="11" hidden="1">{#N/A,#N/A,FALSE,"MO (2)"}</definedName>
    <definedName name="gfgfgfg" localSheetId="14" hidden="1">{#N/A,#N/A,FALSE,"MO (2)"}</definedName>
    <definedName name="gfgfgfg" localSheetId="13" hidden="1">{#N/A,#N/A,FALSE,"MO (2)"}</definedName>
    <definedName name="gfgfgfg" localSheetId="12" hidden="1">{#N/A,#N/A,FALSE,"MO (2)"}</definedName>
    <definedName name="gfgfgfg" localSheetId="5" hidden="1">{#N/A,#N/A,FALSE,"MO (2)"}</definedName>
    <definedName name="gfgfgfg" localSheetId="1" hidden="1">{#N/A,#N/A,FALSE,"MO (2)"}</definedName>
    <definedName name="gfgfgfg" localSheetId="4" hidden="1">{#N/A,#N/A,FALSE,"MO (2)"}</definedName>
    <definedName name="gfgfgfg" localSheetId="6" hidden="1">{#N/A,#N/A,FALSE,"MO (2)"}</definedName>
    <definedName name="gfgfgfg" localSheetId="3" hidden="1">{#N/A,#N/A,FALSE,"MO (2)"}</definedName>
    <definedName name="gfgfgfg" hidden="1">{#N/A,#N/A,FALSE,"MO (2)"}</definedName>
    <definedName name="ghgh">#REF!</definedName>
    <definedName name="ghghgh" localSheetId="11" hidden="1">{#N/A,#N/A,FALSE,"MO (2)"}</definedName>
    <definedName name="ghghgh" localSheetId="14" hidden="1">{#N/A,#N/A,FALSE,"MO (2)"}</definedName>
    <definedName name="ghghgh" localSheetId="13" hidden="1">{#N/A,#N/A,FALSE,"MO (2)"}</definedName>
    <definedName name="ghghgh" localSheetId="12" hidden="1">{#N/A,#N/A,FALSE,"MO (2)"}</definedName>
    <definedName name="ghghgh" localSheetId="5" hidden="1">{#N/A,#N/A,FALSE,"MO (2)"}</definedName>
    <definedName name="ghghgh" localSheetId="1" hidden="1">{#N/A,#N/A,FALSE,"MO (2)"}</definedName>
    <definedName name="ghghgh" localSheetId="4" hidden="1">{#N/A,#N/A,FALSE,"MO (2)"}</definedName>
    <definedName name="ghghgh" localSheetId="6" hidden="1">{#N/A,#N/A,FALSE,"MO (2)"}</definedName>
    <definedName name="ghghgh" localSheetId="3" hidden="1">{#N/A,#N/A,FALSE,"MO (2)"}</definedName>
    <definedName name="ghghgh" hidden="1">{#N/A,#N/A,FALSE,"MO (2)"}</definedName>
    <definedName name="GRADUADA">#REF!</definedName>
    <definedName name="GRAMA">#REF!</definedName>
    <definedName name="GRAMADA">#REF!</definedName>
    <definedName name="gtryfj" localSheetId="11" hidden="1">{#N/A,#N/A,TRUE,"Serviços"}</definedName>
    <definedName name="gtryfj" localSheetId="14" hidden="1">{#N/A,#N/A,TRUE,"Serviços"}</definedName>
    <definedName name="gtryfj" localSheetId="13" hidden="1">{#N/A,#N/A,TRUE,"Serviços"}</definedName>
    <definedName name="gtryfj" localSheetId="12" hidden="1">{#N/A,#N/A,TRUE,"Serviços"}</definedName>
    <definedName name="gtryfj" localSheetId="5" hidden="1">{#N/A,#N/A,TRUE,"Serviços"}</definedName>
    <definedName name="gtryfj" localSheetId="1" hidden="1">{#N/A,#N/A,TRUE,"Serviços"}</definedName>
    <definedName name="gtryfj" localSheetId="4" hidden="1">{#N/A,#N/A,TRUE,"Serviços"}</definedName>
    <definedName name="gtryfj" localSheetId="6" hidden="1">{#N/A,#N/A,TRUE,"Serviços"}</definedName>
    <definedName name="gtryfj" localSheetId="3" hidden="1">{#N/A,#N/A,TRUE,"Serviços"}</definedName>
    <definedName name="gtryfj" hidden="1">{#N/A,#N/A,TRUE,"Serviços"}</definedName>
    <definedName name="gtryfjj" localSheetId="11" hidden="1">{#N/A,#N/A,TRUE,"Serviços"}</definedName>
    <definedName name="gtryfjj" localSheetId="14" hidden="1">{#N/A,#N/A,TRUE,"Serviços"}</definedName>
    <definedName name="gtryfjj" localSheetId="13" hidden="1">{#N/A,#N/A,TRUE,"Serviços"}</definedName>
    <definedName name="gtryfjj" localSheetId="12" hidden="1">{#N/A,#N/A,TRUE,"Serviços"}</definedName>
    <definedName name="gtryfjj" localSheetId="5" hidden="1">{#N/A,#N/A,TRUE,"Serviços"}</definedName>
    <definedName name="gtryfjj" localSheetId="1" hidden="1">{#N/A,#N/A,TRUE,"Serviços"}</definedName>
    <definedName name="gtryfjj" localSheetId="4" hidden="1">{#N/A,#N/A,TRUE,"Serviços"}</definedName>
    <definedName name="gtryfjj" localSheetId="6" hidden="1">{#N/A,#N/A,TRUE,"Serviços"}</definedName>
    <definedName name="gtryfjj" localSheetId="3" hidden="1">{#N/A,#N/A,TRUE,"Serviços"}</definedName>
    <definedName name="gtryfjj" hidden="1">{#N/A,#N/A,TRUE,"Serviços"}</definedName>
    <definedName name="Guia">"Figura 1"</definedName>
    <definedName name="haihaah">#REF!</definedName>
    <definedName name="hhhhh" localSheetId="11" hidden="1">{#N/A,#N/A,FALSE,"MO (2)"}</definedName>
    <definedName name="hhhhh" localSheetId="14" hidden="1">{#N/A,#N/A,FALSE,"MO (2)"}</definedName>
    <definedName name="hhhhh" localSheetId="13" hidden="1">{#N/A,#N/A,FALSE,"MO (2)"}</definedName>
    <definedName name="hhhhh" localSheetId="12" hidden="1">{#N/A,#N/A,FALSE,"MO (2)"}</definedName>
    <definedName name="hhhhh" localSheetId="5" hidden="1">{#N/A,#N/A,FALSE,"MO (2)"}</definedName>
    <definedName name="hhhhh" localSheetId="1" hidden="1">{#N/A,#N/A,FALSE,"MO (2)"}</definedName>
    <definedName name="hhhhh" localSheetId="4" hidden="1">{#N/A,#N/A,FALSE,"MO (2)"}</definedName>
    <definedName name="hhhhh" localSheetId="6" hidden="1">{#N/A,#N/A,FALSE,"MO (2)"}</definedName>
    <definedName name="hhhhh" localSheetId="3" hidden="1">{#N/A,#N/A,FALSE,"MO (2)"}</definedName>
    <definedName name="hhhhh" hidden="1">{#N/A,#N/A,FALSE,"MO (2)"}</definedName>
    <definedName name="hi">#REF!</definedName>
    <definedName name="hiper_170">#REF!</definedName>
    <definedName name="hjhjhjhju" localSheetId="11" hidden="1">{#N/A,#N/A,FALSE,"MO (2)"}</definedName>
    <definedName name="hjhjhjhju" localSheetId="14" hidden="1">{#N/A,#N/A,FALSE,"MO (2)"}</definedName>
    <definedName name="hjhjhjhju" localSheetId="13" hidden="1">{#N/A,#N/A,FALSE,"MO (2)"}</definedName>
    <definedName name="hjhjhjhju" localSheetId="12" hidden="1">{#N/A,#N/A,FALSE,"MO (2)"}</definedName>
    <definedName name="hjhjhjhju" localSheetId="5" hidden="1">{#N/A,#N/A,FALSE,"MO (2)"}</definedName>
    <definedName name="hjhjhjhju" localSheetId="1" hidden="1">{#N/A,#N/A,FALSE,"MO (2)"}</definedName>
    <definedName name="hjhjhjhju" localSheetId="4" hidden="1">{#N/A,#N/A,FALSE,"MO (2)"}</definedName>
    <definedName name="hjhjhjhju" localSheetId="6" hidden="1">{#N/A,#N/A,FALSE,"MO (2)"}</definedName>
    <definedName name="hjhjhjhju" localSheetId="3" hidden="1">{#N/A,#N/A,FALSE,"MO (2)"}</definedName>
    <definedName name="hjhjhjhju" hidden="1">{#N/A,#N/A,FALSE,"MO (2)"}</definedName>
    <definedName name="HP">#REF!</definedName>
    <definedName name="HP.1">#REF!</definedName>
    <definedName name="HTML_CodePage" hidden="1">1252</definedName>
    <definedName name="HTML_Control" localSheetId="11" hidden="1">{"'EI 060 02'!$A$1:$K$59"}</definedName>
    <definedName name="HTML_Control" localSheetId="14" hidden="1">{"'EI 060 02'!$A$1:$K$59"}</definedName>
    <definedName name="HTML_Control" localSheetId="13" hidden="1">{"'EI 060 02'!$A$1:$K$59"}</definedName>
    <definedName name="HTML_Control" localSheetId="12" hidden="1">{"'EI 060 02'!$A$1:$K$59"}</definedName>
    <definedName name="HTML_Control" localSheetId="5" hidden="1">{"'EI 060 02'!$A$1:$K$59"}</definedName>
    <definedName name="HTML_Control" localSheetId="1" hidden="1">{"'EI 060 02'!$A$1:$K$59"}</definedName>
    <definedName name="HTML_Control" localSheetId="4" hidden="1">{"'EI 060 02'!$A$1:$K$59"}</definedName>
    <definedName name="HTML_Control" localSheetId="6" hidden="1">{"'EI 060 02'!$A$1:$K$59"}</definedName>
    <definedName name="HTML_Control" localSheetId="3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 localSheetId="11" hidden="1">{#N/A,#N/A,FALSE,"MO (2)"}</definedName>
    <definedName name="i" localSheetId="14" hidden="1">{#N/A,#N/A,FALSE,"MO (2)"}</definedName>
    <definedName name="i" localSheetId="13" hidden="1">{#N/A,#N/A,FALSE,"MO (2)"}</definedName>
    <definedName name="i" localSheetId="12" hidden="1">{#N/A,#N/A,FALSE,"MO (2)"}</definedName>
    <definedName name="i" localSheetId="5" hidden="1">{#N/A,#N/A,FALSE,"MO (2)"}</definedName>
    <definedName name="i" localSheetId="1" hidden="1">{#N/A,#N/A,FALSE,"MO (2)"}</definedName>
    <definedName name="i" localSheetId="4" hidden="1">{#N/A,#N/A,FALSE,"MO (2)"}</definedName>
    <definedName name="i" localSheetId="6" hidden="1">{#N/A,#N/A,FALSE,"MO (2)"}</definedName>
    <definedName name="i" localSheetId="3" hidden="1">{#N/A,#N/A,FALSE,"MO (2)"}</definedName>
    <definedName name="i" hidden="1">{#N/A,#N/A,FALSE,"MO (2)"}</definedName>
    <definedName name="IM">#REF!</definedName>
    <definedName name="IMP">#REF!</definedName>
    <definedName name="IMPR">#REF!</definedName>
    <definedName name="IMPRIMAÇÃO">#REF!</definedName>
    <definedName name="INDICE">#REF!</definedName>
    <definedName name="INICIO">#REF!</definedName>
    <definedName name="Insumos" localSheetId="13" hidden="1">#REF!</definedName>
    <definedName name="Insumos" localSheetId="12" hidden="1">#REF!</definedName>
    <definedName name="Insumos" localSheetId="5" hidden="1">#REF!</definedName>
    <definedName name="Insumos" localSheetId="4" hidden="1">#REF!</definedName>
    <definedName name="Insumos" localSheetId="6" hidden="1">#REF!</definedName>
    <definedName name="Insumos" localSheetId="3" hidden="1">#REF!</definedName>
    <definedName name="Insumos" hidden="1">#REF!</definedName>
    <definedName name="Item" localSheetId="5">#REF!</definedName>
    <definedName name="Item" localSheetId="4">#REF!</definedName>
    <definedName name="Item" localSheetId="6">#REF!</definedName>
    <definedName name="Item" localSheetId="3">#REF!</definedName>
    <definedName name="Item">#REF!</definedName>
    <definedName name="Itens" localSheetId="13" hidden="1">#REF!</definedName>
    <definedName name="Itens" localSheetId="12" hidden="1">#REF!</definedName>
    <definedName name="Itens" localSheetId="5" hidden="1">#REF!</definedName>
    <definedName name="Itens" localSheetId="4" hidden="1">#REF!</definedName>
    <definedName name="Itens" localSheetId="6" hidden="1">#REF!</definedName>
    <definedName name="Itens" localSheetId="3" hidden="1">#REF!</definedName>
    <definedName name="Itens" hidden="1">#REF!</definedName>
    <definedName name="j" localSheetId="11" hidden="1">{#N/A,#N/A,FALSE,"MO (2)"}</definedName>
    <definedName name="j" localSheetId="14" hidden="1">{#N/A,#N/A,FALSE,"MO (2)"}</definedName>
    <definedName name="j" localSheetId="13" hidden="1">{#N/A,#N/A,FALSE,"MO (2)"}</definedName>
    <definedName name="j" localSheetId="12" hidden="1">{#N/A,#N/A,FALSE,"MO (2)"}</definedName>
    <definedName name="j" localSheetId="5" hidden="1">{#N/A,#N/A,FALSE,"MO (2)"}</definedName>
    <definedName name="j" localSheetId="1" hidden="1">{#N/A,#N/A,FALSE,"MO (2)"}</definedName>
    <definedName name="j" localSheetId="4" hidden="1">{#N/A,#N/A,FALSE,"MO (2)"}</definedName>
    <definedName name="j" localSheetId="6" hidden="1">{#N/A,#N/A,FALSE,"MO (2)"}</definedName>
    <definedName name="j" localSheetId="3" hidden="1">{#N/A,#N/A,FALSE,"MO (2)"}</definedName>
    <definedName name="j" hidden="1">{#N/A,#N/A,FALSE,"MO (2)"}</definedName>
    <definedName name="JANEIRO2003" localSheetId="11" hidden="1">{#N/A,#N/A,TRUE,"Serviços"}</definedName>
    <definedName name="JANEIRO2003" localSheetId="14" hidden="1">{#N/A,#N/A,TRUE,"Serviços"}</definedName>
    <definedName name="JANEIRO2003" localSheetId="13" hidden="1">{#N/A,#N/A,TRUE,"Serviços"}</definedName>
    <definedName name="JANEIRO2003" localSheetId="12" hidden="1">{#N/A,#N/A,TRUE,"Serviços"}</definedName>
    <definedName name="JANEIRO2003" localSheetId="5" hidden="1">{#N/A,#N/A,TRUE,"Serviços"}</definedName>
    <definedName name="JANEIRO2003" localSheetId="1" hidden="1">{#N/A,#N/A,TRUE,"Serviços"}</definedName>
    <definedName name="JANEIRO2003" localSheetId="4" hidden="1">{#N/A,#N/A,TRUE,"Serviços"}</definedName>
    <definedName name="JANEIRO2003" localSheetId="6" hidden="1">{#N/A,#N/A,TRUE,"Serviços"}</definedName>
    <definedName name="JANEIRO2003" localSheetId="3" hidden="1">{#N/A,#N/A,TRUE,"Serviços"}</definedName>
    <definedName name="JANEIRO2003" hidden="1">{#N/A,#N/A,TRUE,"Serviços"}</definedName>
    <definedName name="JANEIRO20033" localSheetId="11" hidden="1">{#N/A,#N/A,TRUE,"Serviços"}</definedName>
    <definedName name="JANEIRO20033" localSheetId="14" hidden="1">{#N/A,#N/A,TRUE,"Serviços"}</definedName>
    <definedName name="JANEIRO20033" localSheetId="13" hidden="1">{#N/A,#N/A,TRUE,"Serviços"}</definedName>
    <definedName name="JANEIRO20033" localSheetId="12" hidden="1">{#N/A,#N/A,TRUE,"Serviços"}</definedName>
    <definedName name="JANEIRO20033" localSheetId="5" hidden="1">{#N/A,#N/A,TRUE,"Serviços"}</definedName>
    <definedName name="JANEIRO20033" localSheetId="1" hidden="1">{#N/A,#N/A,TRUE,"Serviços"}</definedName>
    <definedName name="JANEIRO20033" localSheetId="4" hidden="1">{#N/A,#N/A,TRUE,"Serviços"}</definedName>
    <definedName name="JANEIRO20033" localSheetId="6" hidden="1">{#N/A,#N/A,TRUE,"Serviços"}</definedName>
    <definedName name="JANEIRO20033" localSheetId="3" hidden="1">{#N/A,#N/A,TRUE,"Serviços"}</definedName>
    <definedName name="JANEIRO20033" hidden="1">{#N/A,#N/A,TRUE,"Serviços"}</definedName>
    <definedName name="JAZU">#REF!</definedName>
    <definedName name="jhjhjhjju" localSheetId="11" hidden="1">{#N/A,#N/A,FALSE,"MO (2)"}</definedName>
    <definedName name="jhjhjhjju" localSheetId="14" hidden="1">{#N/A,#N/A,FALSE,"MO (2)"}</definedName>
    <definedName name="jhjhjhjju" localSheetId="13" hidden="1">{#N/A,#N/A,FALSE,"MO (2)"}</definedName>
    <definedName name="jhjhjhjju" localSheetId="12" hidden="1">{#N/A,#N/A,FALSE,"MO (2)"}</definedName>
    <definedName name="jhjhjhjju" localSheetId="5" hidden="1">{#N/A,#N/A,FALSE,"MO (2)"}</definedName>
    <definedName name="jhjhjhjju" localSheetId="1" hidden="1">{#N/A,#N/A,FALSE,"MO (2)"}</definedName>
    <definedName name="jhjhjhjju" localSheetId="4" hidden="1">{#N/A,#N/A,FALSE,"MO (2)"}</definedName>
    <definedName name="jhjhjhjju" localSheetId="6" hidden="1">{#N/A,#N/A,FALSE,"MO (2)"}</definedName>
    <definedName name="jhjhjhjju" localSheetId="3" hidden="1">{#N/A,#N/A,FALSE,"MO (2)"}</definedName>
    <definedName name="jhjhjhjju" hidden="1">{#N/A,#N/A,FALSE,"MO (2)"}</definedName>
    <definedName name="jjjjj" localSheetId="11" hidden="1">{#N/A,#N/A,FALSE,"MO (2)"}</definedName>
    <definedName name="jjjjj" localSheetId="14" hidden="1">{#N/A,#N/A,FALSE,"MO (2)"}</definedName>
    <definedName name="jjjjj" localSheetId="13" hidden="1">{#N/A,#N/A,FALSE,"MO (2)"}</definedName>
    <definedName name="jjjjj" localSheetId="12" hidden="1">{#N/A,#N/A,FALSE,"MO (2)"}</definedName>
    <definedName name="jjjjj" localSheetId="5" hidden="1">{#N/A,#N/A,FALSE,"MO (2)"}</definedName>
    <definedName name="jjjjj" localSheetId="1" hidden="1">{#N/A,#N/A,FALSE,"MO (2)"}</definedName>
    <definedName name="jjjjj" localSheetId="4" hidden="1">{#N/A,#N/A,FALSE,"MO (2)"}</definedName>
    <definedName name="jjjjj" localSheetId="6" hidden="1">{#N/A,#N/A,FALSE,"MO (2)"}</definedName>
    <definedName name="jjjjj" localSheetId="3" hidden="1">{#N/A,#N/A,FALSE,"MO (2)"}</definedName>
    <definedName name="jjjjj" hidden="1">{#N/A,#N/A,FALSE,"MO (2)"}</definedName>
    <definedName name="jnxcfhnxc">#REF!</definedName>
    <definedName name="jo" localSheetId="11" hidden="1">{#N/A,#N/A,FALSE,"MO (2)"}</definedName>
    <definedName name="jo" localSheetId="14" hidden="1">{#N/A,#N/A,FALSE,"MO (2)"}</definedName>
    <definedName name="jo" localSheetId="13" hidden="1">{#N/A,#N/A,FALSE,"MO (2)"}</definedName>
    <definedName name="jo" localSheetId="12" hidden="1">{#N/A,#N/A,FALSE,"MO (2)"}</definedName>
    <definedName name="jo" localSheetId="5" hidden="1">{#N/A,#N/A,FALSE,"MO (2)"}</definedName>
    <definedName name="jo" localSheetId="1" hidden="1">{#N/A,#N/A,FALSE,"MO (2)"}</definedName>
    <definedName name="jo" localSheetId="4" hidden="1">{#N/A,#N/A,FALSE,"MO (2)"}</definedName>
    <definedName name="jo" localSheetId="6" hidden="1">{#N/A,#N/A,FALSE,"MO (2)"}</definedName>
    <definedName name="jo" localSheetId="3" hidden="1">{#N/A,#N/A,FALSE,"MO (2)"}</definedName>
    <definedName name="jo" hidden="1">{#N/A,#N/A,FALSE,"MO (2)"}</definedName>
    <definedName name="JOAO" localSheetId="11" hidden="1">{#N/A,#N/A,FALSE,"SS 1";#N/A,#N/A,FALSE,"SS 2";#N/A,#N/A,FALSE,"TER 1 (1)";#N/A,#N/A,FALSE,"TER 1 (2)";#N/A,#N/A,FALSE,"TER 2 ";#N/A,#N/A,FALSE,"TP  (1)";#N/A,#N/A,FALSE,"TP  (2)";#N/A,#N/A,FALSE,"CM BAR"}</definedName>
    <definedName name="JOAO" localSheetId="14" hidden="1">{#N/A,#N/A,FALSE,"SS 1";#N/A,#N/A,FALSE,"SS 2";#N/A,#N/A,FALSE,"TER 1 (1)";#N/A,#N/A,FALSE,"TER 1 (2)";#N/A,#N/A,FALSE,"TER 2 ";#N/A,#N/A,FALSE,"TP  (1)";#N/A,#N/A,FALSE,"TP  (2)";#N/A,#N/A,FALSE,"CM BAR"}</definedName>
    <definedName name="JOAO" localSheetId="13" hidden="1">{#N/A,#N/A,FALSE,"SS 1";#N/A,#N/A,FALSE,"SS 2";#N/A,#N/A,FALSE,"TER 1 (1)";#N/A,#N/A,FALSE,"TER 1 (2)";#N/A,#N/A,FALSE,"TER 2 ";#N/A,#N/A,FALSE,"TP  (1)";#N/A,#N/A,FALSE,"TP  (2)";#N/A,#N/A,FALSE,"CM BAR"}</definedName>
    <definedName name="JOAO" localSheetId="12" hidden="1">{#N/A,#N/A,FALSE,"SS 1";#N/A,#N/A,FALSE,"SS 2";#N/A,#N/A,FALSE,"TER 1 (1)";#N/A,#N/A,FALSE,"TER 1 (2)";#N/A,#N/A,FALSE,"TER 2 ";#N/A,#N/A,FALSE,"TP  (1)";#N/A,#N/A,FALSE,"TP  (2)";#N/A,#N/A,FALSE,"CM BAR"}</definedName>
    <definedName name="JOAO" localSheetId="5" hidden="1">{#N/A,#N/A,FALSE,"SS 1";#N/A,#N/A,FALSE,"SS 2";#N/A,#N/A,FALSE,"TER 1 (1)";#N/A,#N/A,FALSE,"TER 1 (2)";#N/A,#N/A,FALSE,"TER 2 ";#N/A,#N/A,FALSE,"TP  (1)";#N/A,#N/A,FALSE,"TP  (2)";#N/A,#N/A,FALSE,"CM BAR"}</definedName>
    <definedName name="JOAO" localSheetId="1" hidden="1">{#N/A,#N/A,FALSE,"SS 1";#N/A,#N/A,FALSE,"SS 2";#N/A,#N/A,FALSE,"TER 1 (1)";#N/A,#N/A,FALSE,"TER 1 (2)";#N/A,#N/A,FALSE,"TER 2 ";#N/A,#N/A,FALSE,"TP  (1)";#N/A,#N/A,FALSE,"TP  (2)";#N/A,#N/A,FALSE,"CM BAR"}</definedName>
    <definedName name="JOAO" localSheetId="4" hidden="1">{#N/A,#N/A,FALSE,"SS 1";#N/A,#N/A,FALSE,"SS 2";#N/A,#N/A,FALSE,"TER 1 (1)";#N/A,#N/A,FALSE,"TER 1 (2)";#N/A,#N/A,FALSE,"TER 2 ";#N/A,#N/A,FALSE,"TP  (1)";#N/A,#N/A,FALSE,"TP  (2)";#N/A,#N/A,FALSE,"CM BAR"}</definedName>
    <definedName name="JOAO" localSheetId="6" hidden="1">{#N/A,#N/A,FALSE,"SS 1";#N/A,#N/A,FALSE,"SS 2";#N/A,#N/A,FALSE,"TER 1 (1)";#N/A,#N/A,FALSE,"TER 1 (2)";#N/A,#N/A,FALSE,"TER 2 ";#N/A,#N/A,FALSE,"TP  (1)";#N/A,#N/A,FALSE,"TP  (2)";#N/A,#N/A,FALSE,"CM BAR"}</definedName>
    <definedName name="JOAO" localSheetId="3" hidden="1">{#N/A,#N/A,FALSE,"SS 1";#N/A,#N/A,FALSE,"SS 2";#N/A,#N/A,FALSE,"TER 1 (1)";#N/A,#N/A,FALSE,"TER 1 (2)";#N/A,#N/A,FALSE,"TER 2 ";#N/A,#N/A,FALSE,"TP  (1)";#N/A,#N/A,FALSE,"TP  (2)";#N/A,#N/A,FALSE,"CM BAR"}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localSheetId="11" hidden="1">{#N/A,#N/A,FALSE,"LEVFER V2 P";#N/A,#N/A,FALSE,"LEVFER V2 P10%"}</definedName>
    <definedName name="JOAO1" localSheetId="14" hidden="1">{#N/A,#N/A,FALSE,"LEVFER V2 P";#N/A,#N/A,FALSE,"LEVFER V2 P10%"}</definedName>
    <definedName name="JOAO1" localSheetId="13" hidden="1">{#N/A,#N/A,FALSE,"LEVFER V2 P";#N/A,#N/A,FALSE,"LEVFER V2 P10%"}</definedName>
    <definedName name="JOAO1" localSheetId="12" hidden="1">{#N/A,#N/A,FALSE,"LEVFER V2 P";#N/A,#N/A,FALSE,"LEVFER V2 P10%"}</definedName>
    <definedName name="JOAO1" localSheetId="5" hidden="1">{#N/A,#N/A,FALSE,"LEVFER V2 P";#N/A,#N/A,FALSE,"LEVFER V2 P10%"}</definedName>
    <definedName name="JOAO1" localSheetId="1" hidden="1">{#N/A,#N/A,FALSE,"LEVFER V2 P";#N/A,#N/A,FALSE,"LEVFER V2 P10%"}</definedName>
    <definedName name="JOAO1" localSheetId="4" hidden="1">{#N/A,#N/A,FALSE,"LEVFER V2 P";#N/A,#N/A,FALSE,"LEVFER V2 P10%"}</definedName>
    <definedName name="JOAO1" localSheetId="6" hidden="1">{#N/A,#N/A,FALSE,"LEVFER V2 P";#N/A,#N/A,FALSE,"LEVFER V2 P10%"}</definedName>
    <definedName name="JOAO1" localSheetId="3" hidden="1">{#N/A,#N/A,FALSE,"LEVFER V2 P";#N/A,#N/A,FALSE,"LEVFER V2 P10%"}</definedName>
    <definedName name="JOAO1" hidden="1">{#N/A,#N/A,FALSE,"LEVFER V2 P";#N/A,#N/A,FALSE,"LEVFER V2 P10%"}</definedName>
    <definedName name="JOGADA">#REF!</definedName>
    <definedName name="JOSE" localSheetId="11" hidden="1">{#N/A,#N/A,FALSE,"LEVFER V2 P";#N/A,#N/A,FALSE,"LEVFER V2 P10%"}</definedName>
    <definedName name="JOSE" localSheetId="14" hidden="1">{#N/A,#N/A,FALSE,"LEVFER V2 P";#N/A,#N/A,FALSE,"LEVFER V2 P10%"}</definedName>
    <definedName name="JOSE" localSheetId="5" hidden="1">{#N/A,#N/A,FALSE,"LEVFER V2 P";#N/A,#N/A,FALSE,"LEVFER V2 P10%"}</definedName>
    <definedName name="JOSE" localSheetId="1" hidden="1">{#N/A,#N/A,FALSE,"LEVFER V2 P";#N/A,#N/A,FALSE,"LEVFER V2 P10%"}</definedName>
    <definedName name="JOSE" localSheetId="4" hidden="1">{#N/A,#N/A,FALSE,"LEVFER V2 P";#N/A,#N/A,FALSE,"LEVFER V2 P10%"}</definedName>
    <definedName name="JOSE" localSheetId="6" hidden="1">{#N/A,#N/A,FALSE,"LEVFER V2 P";#N/A,#N/A,FALSE,"LEVFER V2 P10%"}</definedName>
    <definedName name="JOSE" localSheetId="3" hidden="1">{#N/A,#N/A,FALSE,"LEVFER V2 P";#N/A,#N/A,FALSE,"LEVFER V2 P10%"}</definedName>
    <definedName name="JOSE" hidden="1">{#N/A,#N/A,FALSE,"LEVFER V2 P";#N/A,#N/A,FALSE,"LEVFER V2 P10%"}</definedName>
    <definedName name="juca" localSheetId="11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4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3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2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5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juca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ROS">#REF!</definedName>
    <definedName name="Kincc">#REF!</definedName>
    <definedName name="kkkkkk" localSheetId="11" hidden="1">{#N/A,#N/A,FALSE,"MO (2)"}</definedName>
    <definedName name="kkkkkk" localSheetId="14" hidden="1">{#N/A,#N/A,FALSE,"MO (2)"}</definedName>
    <definedName name="kkkkkk" localSheetId="13" hidden="1">{#N/A,#N/A,FALSE,"MO (2)"}</definedName>
    <definedName name="kkkkkk" localSheetId="12" hidden="1">{#N/A,#N/A,FALSE,"MO (2)"}</definedName>
    <definedName name="kkkkkk" localSheetId="5" hidden="1">{#N/A,#N/A,FALSE,"MO (2)"}</definedName>
    <definedName name="kkkkkk" localSheetId="1" hidden="1">{#N/A,#N/A,FALSE,"MO (2)"}</definedName>
    <definedName name="kkkkkk" localSheetId="4" hidden="1">{#N/A,#N/A,FALSE,"MO (2)"}</definedName>
    <definedName name="kkkkkk" localSheetId="6" hidden="1">{#N/A,#N/A,FALSE,"MO (2)"}</definedName>
    <definedName name="kkkkkk" localSheetId="3" hidden="1">{#N/A,#N/A,FALSE,"MO (2)"}</definedName>
    <definedName name="kkkkkk" hidden="1">{#N/A,#N/A,FALSE,"MO (2)"}</definedName>
    <definedName name="klklklkl" localSheetId="11" hidden="1">{#N/A,#N/A,FALSE,"MO (2)"}</definedName>
    <definedName name="klklklkl" localSheetId="14" hidden="1">{#N/A,#N/A,FALSE,"MO (2)"}</definedName>
    <definedName name="klklklkl" localSheetId="13" hidden="1">{#N/A,#N/A,FALSE,"MO (2)"}</definedName>
    <definedName name="klklklkl" localSheetId="12" hidden="1">{#N/A,#N/A,FALSE,"MO (2)"}</definedName>
    <definedName name="klklklkl" localSheetId="5" hidden="1">{#N/A,#N/A,FALSE,"MO (2)"}</definedName>
    <definedName name="klklklkl" localSheetId="1" hidden="1">{#N/A,#N/A,FALSE,"MO (2)"}</definedName>
    <definedName name="klklklkl" localSheetId="4" hidden="1">{#N/A,#N/A,FALSE,"MO (2)"}</definedName>
    <definedName name="klklklkl" localSheetId="6" hidden="1">{#N/A,#N/A,FALSE,"MO (2)"}</definedName>
    <definedName name="klklklkl" localSheetId="3" hidden="1">{#N/A,#N/A,FALSE,"MO (2)"}</definedName>
    <definedName name="klklklkl" hidden="1">{#N/A,#N/A,FALSE,"MO (2)"}</definedName>
    <definedName name="Koae">#REF!</definedName>
    <definedName name="Kp">#REF!</definedName>
    <definedName name="Kt">#REF!</definedName>
    <definedName name="KTT">#REF!</definedName>
    <definedName name="la" localSheetId="16" hidden="1">{#N/A,#N/A,FALSE,"MO (2)"}</definedName>
    <definedName name="la" localSheetId="11" hidden="1">{#N/A,#N/A,FALSE,"MO (2)"}</definedName>
    <definedName name="la" localSheetId="10" hidden="1">{#N/A,#N/A,FALSE,"MO (2)"}</definedName>
    <definedName name="la" localSheetId="14" hidden="1">{#N/A,#N/A,FALSE,"MO (2)"}</definedName>
    <definedName name="la" localSheetId="13" hidden="1">{#N/A,#N/A,FALSE,"MO (2)"}</definedName>
    <definedName name="la" localSheetId="12" hidden="1">{#N/A,#N/A,FALSE,"MO (2)"}</definedName>
    <definedName name="la" localSheetId="5" hidden="1">{#N/A,#N/A,FALSE,"MO (2)"}</definedName>
    <definedName name="la" localSheetId="1" hidden="1">{#N/A,#N/A,FALSE,"MO (2)"}</definedName>
    <definedName name="la" localSheetId="15" hidden="1">{#N/A,#N/A,FALSE,"MO (2)"}</definedName>
    <definedName name="la" localSheetId="21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3" hidden="1">{#N/A,#N/A,FALSE,"MO (2)"}</definedName>
    <definedName name="la" hidden="1">{#N/A,#N/A,FALSE,"MO (2)"}</definedName>
    <definedName name="la_1" localSheetId="11" hidden="1">{#N/A,#N/A,FALSE,"MO (2)"}</definedName>
    <definedName name="la_1" localSheetId="14" hidden="1">{#N/A,#N/A,FALSE,"MO (2)"}</definedName>
    <definedName name="la_1" localSheetId="13" hidden="1">{#N/A,#N/A,FALSE,"MO (2)"}</definedName>
    <definedName name="la_1" localSheetId="12" hidden="1">{#N/A,#N/A,FALSE,"MO (2)"}</definedName>
    <definedName name="la_1" localSheetId="5" hidden="1">{#N/A,#N/A,FALSE,"MO (2)"}</definedName>
    <definedName name="la_1" localSheetId="1" hidden="1">{#N/A,#N/A,FALSE,"MO (2)"}</definedName>
    <definedName name="la_1" localSheetId="4" hidden="1">{#N/A,#N/A,FALSE,"MO (2)"}</definedName>
    <definedName name="la_1" localSheetId="6" hidden="1">{#N/A,#N/A,FALSE,"MO (2)"}</definedName>
    <definedName name="la_1" localSheetId="3" hidden="1">{#N/A,#N/A,FALSE,"MO (2)"}</definedName>
    <definedName name="la_1" hidden="1">{#N/A,#N/A,FALSE,"MO (2)"}</definedName>
    <definedName name="lab" localSheetId="11" hidden="1">{#N/A,#N/A,TRUE,"Serviços"}</definedName>
    <definedName name="lab" localSheetId="14" hidden="1">{#N/A,#N/A,TRUE,"Serviços"}</definedName>
    <definedName name="lab" localSheetId="13" hidden="1">{#N/A,#N/A,TRUE,"Serviços"}</definedName>
    <definedName name="lab" localSheetId="12" hidden="1">{#N/A,#N/A,TRUE,"Serviços"}</definedName>
    <definedName name="lab" localSheetId="5" hidden="1">{#N/A,#N/A,TRUE,"Serviços"}</definedName>
    <definedName name="lab" localSheetId="1" hidden="1">{#N/A,#N/A,TRUE,"Serviços"}</definedName>
    <definedName name="lab" localSheetId="4" hidden="1">{#N/A,#N/A,TRUE,"Serviços"}</definedName>
    <definedName name="lab" localSheetId="6" hidden="1">{#N/A,#N/A,TRUE,"Serviços"}</definedName>
    <definedName name="lab" localSheetId="3" hidden="1">{#N/A,#N/A,TRUE,"Serviços"}</definedName>
    <definedName name="lab" hidden="1">{#N/A,#N/A,TRUE,"Serviços"}</definedName>
    <definedName name="labb" localSheetId="11" hidden="1">{#N/A,#N/A,TRUE,"Serviços"}</definedName>
    <definedName name="labb" localSheetId="14" hidden="1">{#N/A,#N/A,TRUE,"Serviços"}</definedName>
    <definedName name="labb" localSheetId="13" hidden="1">{#N/A,#N/A,TRUE,"Serviços"}</definedName>
    <definedName name="labb" localSheetId="12" hidden="1">{#N/A,#N/A,TRUE,"Serviços"}</definedName>
    <definedName name="labb" localSheetId="5" hidden="1">{#N/A,#N/A,TRUE,"Serviços"}</definedName>
    <definedName name="labb" localSheetId="1" hidden="1">{#N/A,#N/A,TRUE,"Serviços"}</definedName>
    <definedName name="labb" localSheetId="4" hidden="1">{#N/A,#N/A,TRUE,"Serviços"}</definedName>
    <definedName name="labb" localSheetId="6" hidden="1">{#N/A,#N/A,TRUE,"Serviços"}</definedName>
    <definedName name="labb" localSheetId="3" hidden="1">{#N/A,#N/A,TRUE,"Serviços"}</definedName>
    <definedName name="labb" hidden="1">{#N/A,#N/A,TRUE,"Serviços"}</definedName>
    <definedName name="LADO">#REF!</definedName>
    <definedName name="LAG">#REF!</definedName>
    <definedName name="LARG">#REF!</definedName>
    <definedName name="LB">#REF!</definedName>
    <definedName name="LD">#REF!</definedName>
    <definedName name="LDA">#REF!</definedName>
    <definedName name="LEIVAS">#REF!</definedName>
    <definedName name="LILASDRENA">#REF!</definedName>
    <definedName name="LIMPBUE">#REF!</definedName>
    <definedName name="LIMPEZADESCIDA">#REF!</definedName>
    <definedName name="LIMPEZAMEIOFIO">#REF!</definedName>
    <definedName name="LIMPEZAPONTE">#REF!</definedName>
    <definedName name="LIMPVALA">#REF!</definedName>
    <definedName name="LLLLL">#REF!</definedName>
    <definedName name="loc">#REF!</definedName>
    <definedName name="Local" hidden="1">""</definedName>
    <definedName name="LOTE">#REF!</definedName>
    <definedName name="LP">#REF!</definedName>
    <definedName name="LPS">#REF!</definedName>
    <definedName name="LSMF">#REF!</definedName>
    <definedName name="lu" localSheetId="11" hidden="1">{#N/A,#N/A,FALSE,"MO (2)"}</definedName>
    <definedName name="lu" localSheetId="14" hidden="1">{#N/A,#N/A,FALSE,"MO (2)"}</definedName>
    <definedName name="lu" localSheetId="13" hidden="1">{#N/A,#N/A,FALSE,"MO (2)"}</definedName>
    <definedName name="lu" localSheetId="12" hidden="1">{#N/A,#N/A,FALSE,"MO (2)"}</definedName>
    <definedName name="lu" localSheetId="5" hidden="1">{#N/A,#N/A,FALSE,"MO (2)"}</definedName>
    <definedName name="lu" localSheetId="1" hidden="1">{#N/A,#N/A,FALSE,"MO (2)"}</definedName>
    <definedName name="lu" localSheetId="4" hidden="1">{#N/A,#N/A,FALSE,"MO (2)"}</definedName>
    <definedName name="lu" localSheetId="6" hidden="1">{#N/A,#N/A,FALSE,"MO (2)"}</definedName>
    <definedName name="lu" localSheetId="3" hidden="1">{#N/A,#N/A,FALSE,"MO (2)"}</definedName>
    <definedName name="lu" hidden="1">{#N/A,#N/A,FALSE,"MO (2)"}</definedName>
    <definedName name="LVC">#REF!</definedName>
    <definedName name="MANCANT">#REF!</definedName>
    <definedName name="MAO_DE_OBRA">#REF!</definedName>
    <definedName name="Max" hidden="1">COUNTIF(#REF!,"&lt;&gt;0")+3</definedName>
    <definedName name="MBBET">#REF!</definedName>
    <definedName name="MBUF">#REF!</definedName>
    <definedName name="MBUFMANUAL">#REF!</definedName>
    <definedName name="MBUQ">#REF!</definedName>
    <definedName name="Medição">#REF!</definedName>
    <definedName name="MEDIÇÃO1">#REF!</definedName>
    <definedName name="medir">#REF!</definedName>
    <definedName name="MEIO">#REF!</definedName>
    <definedName name="melhoria" localSheetId="11" hidden="1">{#N/A,#N/A,FALSE,"Plan1"}</definedName>
    <definedName name="melhoria" localSheetId="14" hidden="1">{#N/A,#N/A,FALSE,"Plan1"}</definedName>
    <definedName name="melhoria" localSheetId="13" hidden="1">{#N/A,#N/A,FALSE,"Plan1"}</definedName>
    <definedName name="melhoria" localSheetId="12" hidden="1">{#N/A,#N/A,FALSE,"Plan1"}</definedName>
    <definedName name="melhoria" localSheetId="5" hidden="1">{#N/A,#N/A,FALSE,"Plan1"}</definedName>
    <definedName name="melhoria" localSheetId="1" hidden="1">{#N/A,#N/A,FALSE,"Plan1"}</definedName>
    <definedName name="melhoria" localSheetId="4" hidden="1">{#N/A,#N/A,FALSE,"Plan1"}</definedName>
    <definedName name="melhoria" localSheetId="6" hidden="1">{#N/A,#N/A,FALSE,"Plan1"}</definedName>
    <definedName name="melhoria" localSheetId="3" hidden="1">{#N/A,#N/A,FALSE,"Plan1"}</definedName>
    <definedName name="melhoria" hidden="1">{#N/A,#N/A,FALSE,"Plan1"}</definedName>
    <definedName name="MERCADOSEL">#REF!</definedName>
    <definedName name="MERCADOSELF">#REF!</definedName>
    <definedName name="MERDA">[0]!MERDA</definedName>
    <definedName name="MES">#REF!</definedName>
    <definedName name="MESTEXTO">#REF!</definedName>
    <definedName name="MFC">#REF!</definedName>
    <definedName name="MICRO">#REF!</definedName>
    <definedName name="MICRO1.5">#REF!</definedName>
    <definedName name="MICRO8">#REF!</definedName>
    <definedName name="mmm">#REF!</definedName>
    <definedName name="mmmmmmmmmmmmmmmmmm">#REF!</definedName>
    <definedName name="MO">#REF!</definedName>
    <definedName name="Mob" localSheetId="5" hidden="1">#REF!</definedName>
    <definedName name="Mob" localSheetId="4" hidden="1">#REF!</definedName>
    <definedName name="Mob" localSheetId="6" hidden="1">#REF!</definedName>
    <definedName name="Mob" localSheetId="3" hidden="1">#REF!</definedName>
    <definedName name="Mob" hidden="1">#REF!</definedName>
    <definedName name="Modelo" localSheetId="13" hidden="1">#REF!</definedName>
    <definedName name="Modelo" localSheetId="12" hidden="1">#REF!</definedName>
    <definedName name="Modelo" localSheetId="5" hidden="1">#REF!</definedName>
    <definedName name="Modelo" localSheetId="4" hidden="1">#REF!</definedName>
    <definedName name="Modelo" localSheetId="6" hidden="1">#REF!</definedName>
    <definedName name="Modelo" localSheetId="3" hidden="1">#REF!</definedName>
    <definedName name="Modelo" hidden="1">#REF!</definedName>
    <definedName name="módulo1.Extenso">[0]!módulo1.Extenso</definedName>
    <definedName name="MOTOSERRA">#REF!</definedName>
    <definedName name="MP" localSheetId="13" hidden="1">#REF!</definedName>
    <definedName name="MP" localSheetId="12" hidden="1">#REF!</definedName>
    <definedName name="MP" hidden="1">#REF!</definedName>
    <definedName name="MUDAS">#REF!</definedName>
    <definedName name="municipio">#REF!</definedName>
    <definedName name="N_NF">#REF!</definedName>
    <definedName name="Natureza">#REF!</definedName>
    <definedName name="NLEq" hidden="1">4</definedName>
    <definedName name="NLMo" hidden="1">6</definedName>
    <definedName name="NLMp" hidden="1">5</definedName>
    <definedName name="NLTr" hidden="1">3</definedName>
    <definedName name="NTEI">#REF!</definedName>
    <definedName name="NUAISDHG">#REF!</definedName>
    <definedName name="NUMEROMEDIÇÃO">#REF!</definedName>
    <definedName name="oac">#REF!</definedName>
    <definedName name="OBR_NE">#REF!</definedName>
    <definedName name="OBR_SE">#REF!</definedName>
    <definedName name="OBR_SL">#REF!</definedName>
    <definedName name="OBR_TC">#REF!</definedName>
    <definedName name="Obra" hidden="1">""</definedName>
    <definedName name="OBRAS">#REF!</definedName>
    <definedName name="OBRASF">#REF!</definedName>
    <definedName name="oc">#REF!</definedName>
    <definedName name="ok">#REF!</definedName>
    <definedName name="OnOff" hidden="1">"ON"</definedName>
    <definedName name="OPA">#REF!</definedName>
    <definedName name="orçamrest" localSheetId="11" hidden="1">{#N/A,#N/A,TRUE,"Serviços"}</definedName>
    <definedName name="orçamrest" localSheetId="14" hidden="1">{#N/A,#N/A,TRUE,"Serviços"}</definedName>
    <definedName name="orçamrest" localSheetId="13" hidden="1">{#N/A,#N/A,TRUE,"Serviços"}</definedName>
    <definedName name="orçamrest" localSheetId="12" hidden="1">{#N/A,#N/A,TRUE,"Serviços"}</definedName>
    <definedName name="orçamrest" localSheetId="5" hidden="1">{#N/A,#N/A,TRUE,"Serviços"}</definedName>
    <definedName name="orçamrest" localSheetId="1" hidden="1">{#N/A,#N/A,TRUE,"Serviços"}</definedName>
    <definedName name="orçamrest" localSheetId="4" hidden="1">{#N/A,#N/A,TRUE,"Serviços"}</definedName>
    <definedName name="orçamrest" localSheetId="6" hidden="1">{#N/A,#N/A,TRUE,"Serviços"}</definedName>
    <definedName name="orçamrest" localSheetId="3" hidden="1">{#N/A,#N/A,TRUE,"Serviços"}</definedName>
    <definedName name="orçamrest" hidden="1">{#N/A,#N/A,TRUE,"Serviços"}</definedName>
    <definedName name="orçamrestt" localSheetId="11" hidden="1">{#N/A,#N/A,TRUE,"Serviços"}</definedName>
    <definedName name="orçamrestt" localSheetId="14" hidden="1">{#N/A,#N/A,TRUE,"Serviços"}</definedName>
    <definedName name="orçamrestt" localSheetId="13" hidden="1">{#N/A,#N/A,TRUE,"Serviços"}</definedName>
    <definedName name="orçamrestt" localSheetId="12" hidden="1">{#N/A,#N/A,TRUE,"Serviços"}</definedName>
    <definedName name="orçamrestt" localSheetId="5" hidden="1">{#N/A,#N/A,TRUE,"Serviços"}</definedName>
    <definedName name="orçamrestt" localSheetId="1" hidden="1">{#N/A,#N/A,TRUE,"Serviços"}</definedName>
    <definedName name="orçamrestt" localSheetId="4" hidden="1">{#N/A,#N/A,TRUE,"Serviços"}</definedName>
    <definedName name="orçamrestt" localSheetId="6" hidden="1">{#N/A,#N/A,TRUE,"Serviços"}</definedName>
    <definedName name="orçamrestt" localSheetId="3" hidden="1">{#N/A,#N/A,TRUE,"Serviços"}</definedName>
    <definedName name="orçamrestt" hidden="1">{#N/A,#N/A,TRUE,"Serviços"}</definedName>
    <definedName name="Ordem" localSheetId="13" hidden="1">#REF!</definedName>
    <definedName name="Ordem" localSheetId="12" hidden="1">#REF!</definedName>
    <definedName name="Ordem" localSheetId="5" hidden="1">#REF!</definedName>
    <definedName name="Ordem" localSheetId="4" hidden="1">#REF!</definedName>
    <definedName name="Ordem" localSheetId="6" hidden="1">#REF!</definedName>
    <definedName name="Ordem" localSheetId="3" hidden="1">#REF!</definedName>
    <definedName name="Ordem" hidden="1">#REF!</definedName>
    <definedName name="org">#REF!</definedName>
    <definedName name="Origem" localSheetId="13" hidden="1">#REF!</definedName>
    <definedName name="Origem" localSheetId="12" hidden="1">#REF!</definedName>
    <definedName name="Origem" hidden="1">#REF!</definedName>
    <definedName name="p01.401.00">#REF!</definedName>
    <definedName name="p02.300.00">#REF!</definedName>
    <definedName name="p02.400.00">#REF!</definedName>
    <definedName name="p02.500.01">#REF!</definedName>
    <definedName name="p02.530.00">#REF!</definedName>
    <definedName name="p02.530.01">#REF!</definedName>
    <definedName name="p02.530.02">#REF!</definedName>
    <definedName name="P02.530.03">#REF!</definedName>
    <definedName name="p02.540.00">#REF!</definedName>
    <definedName name="p03.950.00">#REF!</definedName>
    <definedName name="PassaExtenso" localSheetId="5">#REF!</definedName>
    <definedName name="PassaExtenso" localSheetId="3">#REF!</definedName>
    <definedName name="PassaExtenso">#REF!</definedName>
    <definedName name="PAV">#REF!</definedName>
    <definedName name="pavi">#REF!</definedName>
    <definedName name="PAVIMENTONOVO">#REF!</definedName>
    <definedName name="Payment_Needed">"Pagamento necessário"</definedName>
    <definedName name="PCAP.20">#REF!</definedName>
    <definedName name="PCM.30">#REF!</definedName>
    <definedName name="PEAD1200">#REF!</definedName>
    <definedName name="PEDREIRA">#REF!</definedName>
    <definedName name="PEN">#REF!</definedName>
    <definedName name="percentuais">#REF!</definedName>
    <definedName name="PercResid.">#REF!</definedName>
    <definedName name="PERIODO">#REF!</definedName>
    <definedName name="Período">#REF!</definedName>
    <definedName name="PERIODO_LIQUIDO">#REF!</definedName>
    <definedName name="pesquisa">#REF!</definedName>
    <definedName name="PINT">#REF!</definedName>
    <definedName name="PINTFAIXA">#REF!</definedName>
    <definedName name="PINTURALIGAÇÃO">#REF!</definedName>
    <definedName name="PISTA" localSheetId="11" hidden="1">{#N/A,#N/A,TRUE,"Serviços"}</definedName>
    <definedName name="PISTA" localSheetId="14" hidden="1">{#N/A,#N/A,TRUE,"Serviços"}</definedName>
    <definedName name="PISTA" localSheetId="13" hidden="1">{#N/A,#N/A,TRUE,"Serviços"}</definedName>
    <definedName name="PISTA" localSheetId="12" hidden="1">{#N/A,#N/A,TRUE,"Serviços"}</definedName>
    <definedName name="PISTA" localSheetId="5" hidden="1">{#N/A,#N/A,TRUE,"Serviços"}</definedName>
    <definedName name="PISTA" localSheetId="1" hidden="1">{#N/A,#N/A,TRUE,"Serviços"}</definedName>
    <definedName name="PISTA" localSheetId="4" hidden="1">{#N/A,#N/A,TRUE,"Serviços"}</definedName>
    <definedName name="PISTA" localSheetId="6" hidden="1">{#N/A,#N/A,TRUE,"Serviços"}</definedName>
    <definedName name="PISTA" localSheetId="3" hidden="1">{#N/A,#N/A,TRUE,"Serviços"}</definedName>
    <definedName name="PISTA" hidden="1">{#N/A,#N/A,TRUE,"Serviços"}</definedName>
    <definedName name="PL">#REF!</definedName>
    <definedName name="Plan1" localSheetId="13" hidden="1">#REF!</definedName>
    <definedName name="Plan1" localSheetId="12" hidden="1">#REF!</definedName>
    <definedName name="Plan1" localSheetId="5" hidden="1">#REF!</definedName>
    <definedName name="Plan1" localSheetId="4" hidden="1">#REF!</definedName>
    <definedName name="Plan1" localSheetId="6" hidden="1">#REF!</definedName>
    <definedName name="Plan1" localSheetId="3" hidden="1">#REF!</definedName>
    <definedName name="Plan1" hidden="1">#REF!</definedName>
    <definedName name="PLANEJADA">#REF!</definedName>
    <definedName name="PMBUF">#REF!</definedName>
    <definedName name="Ponte">[0]!Ponte</definedName>
    <definedName name="popopopo" localSheetId="11" hidden="1">{#N/A,#N/A,FALSE,"MO (2)"}</definedName>
    <definedName name="popopopo" localSheetId="14" hidden="1">{#N/A,#N/A,FALSE,"MO (2)"}</definedName>
    <definedName name="popopopo" localSheetId="13" hidden="1">{#N/A,#N/A,FALSE,"MO (2)"}</definedName>
    <definedName name="popopopo" localSheetId="12" hidden="1">{#N/A,#N/A,FALSE,"MO (2)"}</definedName>
    <definedName name="popopopo" localSheetId="5" hidden="1">{#N/A,#N/A,FALSE,"MO (2)"}</definedName>
    <definedName name="popopopo" localSheetId="1" hidden="1">{#N/A,#N/A,FALSE,"MO (2)"}</definedName>
    <definedName name="popopopo" localSheetId="4" hidden="1">{#N/A,#N/A,FALSE,"MO (2)"}</definedName>
    <definedName name="popopopo" localSheetId="6" hidden="1">{#N/A,#N/A,FALSE,"MO (2)"}</definedName>
    <definedName name="popopopo" localSheetId="3" hidden="1">{#N/A,#N/A,FALSE,"MO (2)"}</definedName>
    <definedName name="popopopo" hidden="1">{#N/A,#N/A,FALSE,"MO (2)"}</definedName>
    <definedName name="Posição" localSheetId="13" hidden="1">#REF!</definedName>
    <definedName name="Posição" localSheetId="12" hidden="1">#REF!</definedName>
    <definedName name="Posição" localSheetId="5" hidden="1">#REF!</definedName>
    <definedName name="Posição" localSheetId="4" hidden="1">#REF!</definedName>
    <definedName name="Posição" localSheetId="6" hidden="1">#REF!</definedName>
    <definedName name="Posição" localSheetId="3" hidden="1">#REF!</definedName>
    <definedName name="Posição" hidden="1">#REF!</definedName>
    <definedName name="potencia">#REF!</definedName>
    <definedName name="Prd" hidden="1">#N/A</definedName>
    <definedName name="PrdAux" hidden="1">#N/A</definedName>
    <definedName name="precipitações">#REF!</definedName>
    <definedName name="Preço_Improd.">#REF!</definedName>
    <definedName name="Preço_prod.">#REF!</definedName>
    <definedName name="preco1">#REF!</definedName>
    <definedName name="Print" localSheetId="5">#REF!</definedName>
    <definedName name="Print" localSheetId="4">#REF!</definedName>
    <definedName name="Print" localSheetId="6">#REF!</definedName>
    <definedName name="Print" localSheetId="3">#REF!</definedName>
    <definedName name="Print">#REF!</definedName>
    <definedName name="Print_01">#REF!</definedName>
    <definedName name="Print_Area" localSheetId="21">'MOB-DESM'!$A$1:$P$40</definedName>
    <definedName name="Print_Area_MI" localSheetId="5">#REF!</definedName>
    <definedName name="Print_Area_MI" localSheetId="4">#REF!</definedName>
    <definedName name="Print_Area_MI" localSheetId="6">#REF!</definedName>
    <definedName name="Print_Area_MI" localSheetId="3">#REF!</definedName>
    <definedName name="Print_Area_MI">#REF!</definedName>
    <definedName name="Print_Titles" localSheetId="21">'MOB-DESM'!$1:$3</definedName>
    <definedName name="PRL.1C">#REF!</definedName>
    <definedName name="PRM.1C">#REF!</definedName>
    <definedName name="PROCESSO">#REF!</definedName>
    <definedName name="PROD_1" localSheetId="11" hidden="1">{#N/A,#N/A,TRUE,"Serviços"}</definedName>
    <definedName name="PROD_1" localSheetId="14" hidden="1">{#N/A,#N/A,TRUE,"Serviços"}</definedName>
    <definedName name="PROD_1" localSheetId="13" hidden="1">{#N/A,#N/A,TRUE,"Serviços"}</definedName>
    <definedName name="PROD_1" localSheetId="12" hidden="1">{#N/A,#N/A,TRUE,"Serviços"}</definedName>
    <definedName name="PROD_1" localSheetId="5" hidden="1">{#N/A,#N/A,TRUE,"Serviços"}</definedName>
    <definedName name="PROD_1" localSheetId="1" hidden="1">{#N/A,#N/A,TRUE,"Serviços"}</definedName>
    <definedName name="PROD_1" localSheetId="4" hidden="1">{#N/A,#N/A,TRUE,"Serviços"}</definedName>
    <definedName name="PROD_1" localSheetId="6" hidden="1">{#N/A,#N/A,TRUE,"Serviços"}</definedName>
    <definedName name="PROD_1" localSheetId="3" hidden="1">{#N/A,#N/A,TRUE,"Serviços"}</definedName>
    <definedName name="PROD_1" hidden="1">{#N/A,#N/A,TRUE,"Serviços"}</definedName>
    <definedName name="PROD_11" localSheetId="11" hidden="1">{#N/A,#N/A,TRUE,"Serviços"}</definedName>
    <definedName name="PROD_11" localSheetId="14" hidden="1">{#N/A,#N/A,TRUE,"Serviços"}</definedName>
    <definedName name="PROD_11" localSheetId="13" hidden="1">{#N/A,#N/A,TRUE,"Serviços"}</definedName>
    <definedName name="PROD_11" localSheetId="12" hidden="1">{#N/A,#N/A,TRUE,"Serviços"}</definedName>
    <definedName name="PROD_11" localSheetId="5" hidden="1">{#N/A,#N/A,TRUE,"Serviços"}</definedName>
    <definedName name="PROD_11" localSheetId="1" hidden="1">{#N/A,#N/A,TRUE,"Serviços"}</definedName>
    <definedName name="PROD_11" localSheetId="4" hidden="1">{#N/A,#N/A,TRUE,"Serviços"}</definedName>
    <definedName name="PROD_11" localSheetId="6" hidden="1">{#N/A,#N/A,TRUE,"Serviços"}</definedName>
    <definedName name="PROD_11" localSheetId="3" hidden="1">{#N/A,#N/A,TRUE,"Serviços"}</definedName>
    <definedName name="PROD_11" hidden="1">{#N/A,#N/A,TRUE,"Serviços"}</definedName>
    <definedName name="produção">#REF!</definedName>
    <definedName name="produçao1">#REF!</definedName>
    <definedName name="PRR.1C">#REF!</definedName>
    <definedName name="Pto" localSheetId="1" hidden="1">ROUND(#REF!*#REF!,2)</definedName>
    <definedName name="Pto" hidden="1">ROUND(#REF!*#REF!,2)</definedName>
    <definedName name="Pun" hidden="1">#N/A</definedName>
    <definedName name="Q" localSheetId="13" hidden="1">#REF!</definedName>
    <definedName name="Q" localSheetId="12" hidden="1">#REF!</definedName>
    <definedName name="Q" localSheetId="5" hidden="1">#REF!</definedName>
    <definedName name="Q" localSheetId="4" hidden="1">#REF!</definedName>
    <definedName name="Q" localSheetId="6" hidden="1">#REF!</definedName>
    <definedName name="Q" localSheetId="3" hidden="1">#REF!</definedName>
    <definedName name="Q" hidden="1">#REF!</definedName>
    <definedName name="qadfhnbxfc">#REF!</definedName>
    <definedName name="QD" localSheetId="13" hidden="1">#REF!</definedName>
    <definedName name="QD" localSheetId="12" hidden="1">#REF!</definedName>
    <definedName name="QD" hidden="1">#REF!</definedName>
    <definedName name="QQ_2">[0]!QQ_2</definedName>
    <definedName name="qqqqq" localSheetId="11" hidden="1">{#N/A,#N/A,FALSE,"MO (2)"}</definedName>
    <definedName name="qqqqq" localSheetId="14" hidden="1">{#N/A,#N/A,FALSE,"MO (2)"}</definedName>
    <definedName name="qqqqq" localSheetId="13" hidden="1">{#N/A,#N/A,FALSE,"MO (2)"}</definedName>
    <definedName name="qqqqq" localSheetId="12" hidden="1">{#N/A,#N/A,FALSE,"MO (2)"}</definedName>
    <definedName name="qqqqq" localSheetId="5" hidden="1">{#N/A,#N/A,FALSE,"MO (2)"}</definedName>
    <definedName name="qqqqq" localSheetId="1" hidden="1">{#N/A,#N/A,FALSE,"MO (2)"}</definedName>
    <definedName name="qqqqq" localSheetId="4" hidden="1">{#N/A,#N/A,FALSE,"MO (2)"}</definedName>
    <definedName name="qqqqq" localSheetId="6" hidden="1">{#N/A,#N/A,FALSE,"MO (2)"}</definedName>
    <definedName name="qqqqq" localSheetId="3" hidden="1">{#N/A,#N/A,FALSE,"MO (2)"}</definedName>
    <definedName name="qqqqq" hidden="1">{#N/A,#N/A,FALSE,"MO (2)"}</definedName>
    <definedName name="QTD" localSheetId="13" hidden="1">#REF!</definedName>
    <definedName name="QTD" localSheetId="12" hidden="1">#REF!</definedName>
    <definedName name="QTD" localSheetId="5" hidden="1">#REF!</definedName>
    <definedName name="QTD" localSheetId="4" hidden="1">#REF!</definedName>
    <definedName name="QTD" localSheetId="6" hidden="1">#REF!</definedName>
    <definedName name="QTD" localSheetId="3" hidden="1">#REF!</definedName>
    <definedName name="QTD" hidden="1">#REF!</definedName>
    <definedName name="QtEq" localSheetId="13" hidden="1">#REF!</definedName>
    <definedName name="QtEq" localSheetId="12" hidden="1">#REF!</definedName>
    <definedName name="QtEq" hidden="1">#REF!</definedName>
    <definedName name="QtMo" localSheetId="13" hidden="1">#REF!</definedName>
    <definedName name="QtMo" localSheetId="12" hidden="1">#REF!</definedName>
    <definedName name="QtMo" hidden="1">#REF!</definedName>
    <definedName name="QtMp" localSheetId="13" hidden="1">#REF!</definedName>
    <definedName name="QtMp" localSheetId="12" hidden="1">#REF!</definedName>
    <definedName name="QtMp" hidden="1">#REF!</definedName>
    <definedName name="QtTr" localSheetId="13" hidden="1">#REF!</definedName>
    <definedName name="QtTr" localSheetId="12" hidden="1">#REF!</definedName>
    <definedName name="QtTr" hidden="1">#REF!</definedName>
    <definedName name="Quant.">#REF!</definedName>
    <definedName name="Quant.1">#REF!</definedName>
    <definedName name="QUANTIDADE">#REF!</definedName>
    <definedName name="Rachão">[0]!Rachão</definedName>
    <definedName name="rascunho" localSheetId="5">#REF!</definedName>
    <definedName name="rascunho" localSheetId="4">#REF!</definedName>
    <definedName name="rascunho" localSheetId="6">#REF!</definedName>
    <definedName name="rascunho" localSheetId="3">#REF!</definedName>
    <definedName name="rascunho">#REF!</definedName>
    <definedName name="RBV">#REF!</definedName>
    <definedName name="RCGP">#REF!</definedName>
    <definedName name="RCOLONIAO">#REF!</definedName>
    <definedName name="RDEF">#REF!</definedName>
    <definedName name="reaj">#REF!</definedName>
    <definedName name="REAJ1">#REF!</definedName>
    <definedName name="REAJ2">#REF!</definedName>
    <definedName name="REAJ3">#REF!</definedName>
    <definedName name="REAJ4">#REF!</definedName>
    <definedName name="REAJ5">#REF!</definedName>
    <definedName name="REAJAQUISIÇÃO">#REF!</definedName>
    <definedName name="REAJTRANSPORTE">#REF!</definedName>
    <definedName name="REAJUSTAMENTO">#REF!</definedName>
    <definedName name="reajustamentoaquisição">#REF!</definedName>
    <definedName name="reajustamentotransp">#REF!</definedName>
    <definedName name="Real_170">#REF!</definedName>
    <definedName name="Real_180">#REF!</definedName>
    <definedName name="Real_190">#REF!</definedName>
    <definedName name="Real_250">#REF!</definedName>
    <definedName name="Real_270">#REF!</definedName>
    <definedName name="Real_320">#REF!</definedName>
    <definedName name="Real_330">#REF!</definedName>
    <definedName name="Real_350">#REF!</definedName>
    <definedName name="Real_370">#REF!</definedName>
    <definedName name="Real_390">#REF!</definedName>
    <definedName name="Real_400">#REF!</definedName>
    <definedName name="Real_401">#REF!</definedName>
    <definedName name="Real_402">#REF!</definedName>
    <definedName name="Real_403">#REF!</definedName>
    <definedName name="Real_405">#REF!</definedName>
    <definedName name="Real_406">#REF!</definedName>
    <definedName name="Real_407">#REF!</definedName>
    <definedName name="Real_408">#REF!</definedName>
    <definedName name="Real_409">#REF!</definedName>
    <definedName name="Real_410">#REF!</definedName>
    <definedName name="Real_411">#REF!</definedName>
    <definedName name="Real_CP">#REF!</definedName>
    <definedName name="Real_Priv">#REF!</definedName>
    <definedName name="Real_Publ">#REF!</definedName>
    <definedName name="rec">[0]!rec</definedName>
    <definedName name="RECGC">#REF!</definedName>
    <definedName name="RECGP">#REF!</definedName>
    <definedName name="RECOMPOSIÇÃOMANUAL">#REF!</definedName>
    <definedName name="RECOMPOSIÇÃOMECANIZADA">#REF!</definedName>
    <definedName name="RECPS">#REF!</definedName>
    <definedName name="RECREV">#REF!</definedName>
    <definedName name="RECREVESTIMENTO">#REF!</definedName>
    <definedName name="RECREVPRIMARIO">#REF!</definedName>
    <definedName name="REF">#REF!</definedName>
    <definedName name="REFEITO" localSheetId="11" hidden="1">{#N/A,#N/A,FALSE,"Plan1"}</definedName>
    <definedName name="REFEITO" localSheetId="14" hidden="1">{#N/A,#N/A,FALSE,"Plan1"}</definedName>
    <definedName name="REFEITO" localSheetId="13" hidden="1">{#N/A,#N/A,FALSE,"Plan1"}</definedName>
    <definedName name="REFEITO" localSheetId="12" hidden="1">{#N/A,#N/A,FALSE,"Plan1"}</definedName>
    <definedName name="REFEITO" localSheetId="5" hidden="1">{#N/A,#N/A,FALSE,"Plan1"}</definedName>
    <definedName name="REFEITO" localSheetId="1" hidden="1">{#N/A,#N/A,FALSE,"Plan1"}</definedName>
    <definedName name="REFEITO" localSheetId="4" hidden="1">{#N/A,#N/A,FALSE,"Plan1"}</definedName>
    <definedName name="REFEITO" localSheetId="6" hidden="1">{#N/A,#N/A,FALSE,"Plan1"}</definedName>
    <definedName name="REFEITO" localSheetId="3" hidden="1">{#N/A,#N/A,FALSE,"Plan1"}</definedName>
    <definedName name="REFEITO" hidden="1">{#N/A,#N/A,FALSE,"Plan1"}</definedName>
    <definedName name="REG">#REF!</definedName>
    <definedName name="REGFAIXA">#REF!</definedName>
    <definedName name="REGULA">#REF!</definedName>
    <definedName name="Reimbursement">"Reembolso"</definedName>
    <definedName name="REL" localSheetId="11" hidden="1">{#N/A,#N/A,TRUE,"Serviços"}</definedName>
    <definedName name="REL" localSheetId="14" hidden="1">{#N/A,#N/A,TRUE,"Serviços"}</definedName>
    <definedName name="REL" localSheetId="13" hidden="1">{#N/A,#N/A,TRUE,"Serviços"}</definedName>
    <definedName name="REL" localSheetId="12" hidden="1">{#N/A,#N/A,TRUE,"Serviços"}</definedName>
    <definedName name="REL" localSheetId="5" hidden="1">{#N/A,#N/A,TRUE,"Serviços"}</definedName>
    <definedName name="REL" localSheetId="1" hidden="1">{#N/A,#N/A,TRUE,"Serviços"}</definedName>
    <definedName name="REL" localSheetId="4" hidden="1">{#N/A,#N/A,TRUE,"Serviços"}</definedName>
    <definedName name="REL" localSheetId="6" hidden="1">{#N/A,#N/A,TRUE,"Serviços"}</definedName>
    <definedName name="REL" localSheetId="3" hidden="1">{#N/A,#N/A,TRUE,"Serviços"}</definedName>
    <definedName name="REL" hidden="1">{#N/A,#N/A,TRUE,"Serviços"}</definedName>
    <definedName name="Relat" localSheetId="13" hidden="1">#REF!</definedName>
    <definedName name="Relat" localSheetId="12" hidden="1">#REF!</definedName>
    <definedName name="Relat" localSheetId="5" hidden="1">#REF!</definedName>
    <definedName name="Relat" localSheetId="4" hidden="1">#REF!</definedName>
    <definedName name="Relat" localSheetId="6" hidden="1">#REF!</definedName>
    <definedName name="Relat" localSheetId="3" hidden="1">#REF!</definedName>
    <definedName name="Relat" hidden="1">#REF!</definedName>
    <definedName name="RELL" localSheetId="11" hidden="1">{#N/A,#N/A,TRUE,"Serviços"}</definedName>
    <definedName name="RELL" localSheetId="14" hidden="1">{#N/A,#N/A,TRUE,"Serviços"}</definedName>
    <definedName name="RELL" localSheetId="13" hidden="1">{#N/A,#N/A,TRUE,"Serviços"}</definedName>
    <definedName name="RELL" localSheetId="12" hidden="1">{#N/A,#N/A,TRUE,"Serviços"}</definedName>
    <definedName name="RELL" localSheetId="5" hidden="1">{#N/A,#N/A,TRUE,"Serviços"}</definedName>
    <definedName name="RELL" localSheetId="1" hidden="1">{#N/A,#N/A,TRUE,"Serviços"}</definedName>
    <definedName name="RELL" localSheetId="4" hidden="1">{#N/A,#N/A,TRUE,"Serviços"}</definedName>
    <definedName name="RELL" localSheetId="6" hidden="1">{#N/A,#N/A,TRUE,"Serviços"}</definedName>
    <definedName name="RELL" localSheetId="3" hidden="1">{#N/A,#N/A,TRUE,"Serviços"}</definedName>
    <definedName name="RELL" hidden="1">{#N/A,#N/A,TRUE,"Serviços"}</definedName>
    <definedName name="RELMOBRA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ENDOMANUAL">#REF!</definedName>
    <definedName name="REMMAN">#REF!</definedName>
    <definedName name="REMMEC">#REF!</definedName>
    <definedName name="REMOPS">#REF!</definedName>
    <definedName name="resu" localSheetId="11" hidden="1">{#N/A,#N/A,FALSE,"MO (2)"}</definedName>
    <definedName name="resu" localSheetId="14" hidden="1">{#N/A,#N/A,FALSE,"MO (2)"}</definedName>
    <definedName name="resu" localSheetId="13" hidden="1">{#N/A,#N/A,FALSE,"MO (2)"}</definedName>
    <definedName name="resu" localSheetId="12" hidden="1">{#N/A,#N/A,FALSE,"MO (2)"}</definedName>
    <definedName name="resu" localSheetId="5" hidden="1">{#N/A,#N/A,FALSE,"MO (2)"}</definedName>
    <definedName name="resu" localSheetId="1" hidden="1">{#N/A,#N/A,FALSE,"MO (2)"}</definedName>
    <definedName name="resu" localSheetId="4" hidden="1">{#N/A,#N/A,FALSE,"MO (2)"}</definedName>
    <definedName name="resu" localSheetId="6" hidden="1">{#N/A,#N/A,FALSE,"MO (2)"}</definedName>
    <definedName name="resu" localSheetId="3" hidden="1">{#N/A,#N/A,FALSE,"MO (2)"}</definedName>
    <definedName name="resu" hidden="1">{#N/A,#N/A,FALSE,"MO (2)"}</definedName>
    <definedName name="RESUMO">[0]!RESUMO</definedName>
    <definedName name="resumoii" localSheetId="11" hidden="1">{#N/A,#N/A,FALSE,"MO (2)"}</definedName>
    <definedName name="resumoii" localSheetId="14" hidden="1">{#N/A,#N/A,FALSE,"MO (2)"}</definedName>
    <definedName name="resumoii" localSheetId="13" hidden="1">{#N/A,#N/A,FALSE,"MO (2)"}</definedName>
    <definedName name="resumoii" localSheetId="12" hidden="1">{#N/A,#N/A,FALSE,"MO (2)"}</definedName>
    <definedName name="resumoii" localSheetId="5" hidden="1">{#N/A,#N/A,FALSE,"MO (2)"}</definedName>
    <definedName name="resumoii" localSheetId="1" hidden="1">{#N/A,#N/A,FALSE,"MO (2)"}</definedName>
    <definedName name="resumoii" localSheetId="4" hidden="1">{#N/A,#N/A,FALSE,"MO (2)"}</definedName>
    <definedName name="resumoii" localSheetId="6" hidden="1">{#N/A,#N/A,FALSE,"MO (2)"}</definedName>
    <definedName name="resumoii" localSheetId="3" hidden="1">{#N/A,#N/A,FALSE,"MO (2)"}</definedName>
    <definedName name="resumoii" hidden="1">{#N/A,#N/A,FALSE,"MO (2)"}</definedName>
    <definedName name="resumou" localSheetId="16" hidden="1">{#N/A,#N/A,TRUE,"Plan1"}</definedName>
    <definedName name="resumou" localSheetId="11" hidden="1">{#N/A,#N/A,TRUE,"Plan1"}</definedName>
    <definedName name="resumou" localSheetId="10" hidden="1">{#N/A,#N/A,TRUE,"Plan1"}</definedName>
    <definedName name="resumou" localSheetId="14" hidden="1">{#N/A,#N/A,TRUE,"Plan1"}</definedName>
    <definedName name="resumou" localSheetId="13" hidden="1">{#N/A,#N/A,TRUE,"Plan1"}</definedName>
    <definedName name="resumou" localSheetId="12" hidden="1">{#N/A,#N/A,TRUE,"Plan1"}</definedName>
    <definedName name="resumou" localSheetId="5" hidden="1">{#N/A,#N/A,TRUE,"Plan1"}</definedName>
    <definedName name="resumou" localSheetId="1" hidden="1">{#N/A,#N/A,TRUE,"Plan1"}</definedName>
    <definedName name="resumou" localSheetId="15" hidden="1">{#N/A,#N/A,TRUE,"Plan1"}</definedName>
    <definedName name="resumou" localSheetId="21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3" hidden="1">{#N/A,#N/A,TRUE,"Plan1"}</definedName>
    <definedName name="resumou" hidden="1">{#N/A,#N/A,TRUE,"Plan1"}</definedName>
    <definedName name="RETRO">#REF!</definedName>
    <definedName name="RGC">#REF!</definedName>
    <definedName name="RMA">#REF!</definedName>
    <definedName name="RMAN">#REF!</definedName>
    <definedName name="RMANAT">#REF!</definedName>
    <definedName name="RMEC">#REF!</definedName>
    <definedName name="RMECAT">#REF!</definedName>
    <definedName name="RMSH">#REF!</definedName>
    <definedName name="ROÇADA">#REF!</definedName>
    <definedName name="ROÇADACOLONIÃO">#REF!</definedName>
    <definedName name="Rod" localSheetId="5" hidden="1">#REF!</definedName>
    <definedName name="Rod" localSheetId="4" hidden="1">#REF!</definedName>
    <definedName name="Rod" localSheetId="6" hidden="1">#REF!</definedName>
    <definedName name="Rod" localSheetId="3" hidden="1">#REF!</definedName>
    <definedName name="Rod" hidden="1">#REF!</definedName>
    <definedName name="rodo">#REF!</definedName>
    <definedName name="RODOVIA">#REF!</definedName>
    <definedName name="RODOVIA_1">#REF!</definedName>
    <definedName name="RPDMAN">#REF!</definedName>
    <definedName name="RPDMEC">#REF!</definedName>
    <definedName name="rr" localSheetId="11" hidden="1">{#N/A,#N/A,TRUE,"Serviços"}</definedName>
    <definedName name="rr" localSheetId="14" hidden="1">{#N/A,#N/A,TRUE,"Serviços"}</definedName>
    <definedName name="rr" localSheetId="13" hidden="1">{#N/A,#N/A,TRUE,"Serviços"}</definedName>
    <definedName name="rr" localSheetId="12" hidden="1">{#N/A,#N/A,TRUE,"Serviços"}</definedName>
    <definedName name="rr" localSheetId="5" hidden="1">{#N/A,#N/A,TRUE,"Serviços"}</definedName>
    <definedName name="rr" localSheetId="1" hidden="1">{#N/A,#N/A,TRUE,"Serviços"}</definedName>
    <definedName name="rr" localSheetId="4" hidden="1">{#N/A,#N/A,TRUE,"Serviços"}</definedName>
    <definedName name="rr" localSheetId="6" hidden="1">{#N/A,#N/A,TRUE,"Serviços"}</definedName>
    <definedName name="rr" localSheetId="3" hidden="1">{#N/A,#N/A,TRUE,"Serviços"}</definedName>
    <definedName name="rr" hidden="1">{#N/A,#N/A,TRUE,"Serviços"}</definedName>
    <definedName name="RR.1C">#REF!</definedName>
    <definedName name="RR.1CREC">#REF!</definedName>
    <definedName name="rrff" localSheetId="11" hidden="1">{#N/A,#N/A,TRUE,"Serviços"}</definedName>
    <definedName name="rrff" localSheetId="14" hidden="1">{#N/A,#N/A,TRUE,"Serviços"}</definedName>
    <definedName name="rrff" localSheetId="13" hidden="1">{#N/A,#N/A,TRUE,"Serviços"}</definedName>
    <definedName name="rrff" localSheetId="12" hidden="1">{#N/A,#N/A,TRUE,"Serviços"}</definedName>
    <definedName name="rrff" localSheetId="5" hidden="1">{#N/A,#N/A,TRUE,"Serviços"}</definedName>
    <definedName name="rrff" localSheetId="1" hidden="1">{#N/A,#N/A,TRUE,"Serviços"}</definedName>
    <definedName name="rrff" localSheetId="4" hidden="1">{#N/A,#N/A,TRUE,"Serviços"}</definedName>
    <definedName name="rrff" localSheetId="6" hidden="1">{#N/A,#N/A,TRUE,"Serviços"}</definedName>
    <definedName name="rrff" localSheetId="3" hidden="1">{#N/A,#N/A,TRUE,"Serviços"}</definedName>
    <definedName name="rrff" hidden="1">{#N/A,#N/A,TRUE,"Serviços"}</definedName>
    <definedName name="rrfff" localSheetId="11" hidden="1">{#N/A,#N/A,TRUE,"Serviços"}</definedName>
    <definedName name="rrfff" localSheetId="14" hidden="1">{#N/A,#N/A,TRUE,"Serviços"}</definedName>
    <definedName name="rrfff" localSheetId="13" hidden="1">{#N/A,#N/A,TRUE,"Serviços"}</definedName>
    <definedName name="rrfff" localSheetId="12" hidden="1">{#N/A,#N/A,TRUE,"Serviços"}</definedName>
    <definedName name="rrfff" localSheetId="5" hidden="1">{#N/A,#N/A,TRUE,"Serviços"}</definedName>
    <definedName name="rrfff" localSheetId="1" hidden="1">{#N/A,#N/A,TRUE,"Serviços"}</definedName>
    <definedName name="rrfff" localSheetId="4" hidden="1">{#N/A,#N/A,TRUE,"Serviços"}</definedName>
    <definedName name="rrfff" localSheetId="6" hidden="1">{#N/A,#N/A,TRUE,"Serviços"}</definedName>
    <definedName name="rrfff" localSheetId="3" hidden="1">{#N/A,#N/A,TRUE,"Serviços"}</definedName>
    <definedName name="rrfff" hidden="1">{#N/A,#N/A,TRUE,"Serviços"}</definedName>
    <definedName name="RRM">#REF!</definedName>
    <definedName name="RRP">#REF!</definedName>
    <definedName name="rrr" localSheetId="11" hidden="1">{#N/A,#N/A,TRUE,"Serviços"}</definedName>
    <definedName name="rrr" localSheetId="14" hidden="1">{#N/A,#N/A,TRUE,"Serviços"}</definedName>
    <definedName name="rrr" localSheetId="13" hidden="1">{#N/A,#N/A,TRUE,"Serviços"}</definedName>
    <definedName name="rrr" localSheetId="12" hidden="1">{#N/A,#N/A,TRUE,"Serviços"}</definedName>
    <definedName name="rrr" localSheetId="5" hidden="1">{#N/A,#N/A,TRUE,"Serviços"}</definedName>
    <definedName name="rrr" localSheetId="1" hidden="1">{#N/A,#N/A,TRUE,"Serviços"}</definedName>
    <definedName name="rrr" localSheetId="4" hidden="1">{#N/A,#N/A,TRUE,"Serviços"}</definedName>
    <definedName name="rrr" localSheetId="6" hidden="1">{#N/A,#N/A,TRUE,"Serviços"}</definedName>
    <definedName name="rrr" localSheetId="3" hidden="1">{#N/A,#N/A,TRUE,"Serviços"}</definedName>
    <definedName name="rrr" hidden="1">{#N/A,#N/A,TRUE,"Serviços"}</definedName>
    <definedName name="RRRR">#REF!</definedName>
    <definedName name="RS">#REF!</definedName>
    <definedName name="RVGL">#REF!</definedName>
    <definedName name="Salários">#REF!</definedName>
    <definedName name="salete" localSheetId="11" hidden="1">{#N/A,#N/A,FALSE,"MO (2)"}</definedName>
    <definedName name="salete" localSheetId="14" hidden="1">{#N/A,#N/A,FALSE,"MO (2)"}</definedName>
    <definedName name="salete" localSheetId="13" hidden="1">{#N/A,#N/A,FALSE,"MO (2)"}</definedName>
    <definedName name="salete" localSheetId="12" hidden="1">{#N/A,#N/A,FALSE,"MO (2)"}</definedName>
    <definedName name="salete" localSheetId="5" hidden="1">{#N/A,#N/A,FALSE,"MO (2)"}</definedName>
    <definedName name="salete" localSheetId="1" hidden="1">{#N/A,#N/A,FALSE,"MO (2)"}</definedName>
    <definedName name="salete" localSheetId="4" hidden="1">{#N/A,#N/A,FALSE,"MO (2)"}</definedName>
    <definedName name="salete" localSheetId="6" hidden="1">{#N/A,#N/A,FALSE,"MO (2)"}</definedName>
    <definedName name="salete" localSheetId="3" hidden="1">{#N/A,#N/A,FALSE,"MO (2)"}</definedName>
    <definedName name="salete" hidden="1">{#N/A,#N/A,FALSE,"MO (2)"}</definedName>
    <definedName name="salete.com" localSheetId="11" hidden="1">{#N/A,#N/A,FALSE,"MO (2)"}</definedName>
    <definedName name="salete.com" localSheetId="14" hidden="1">{#N/A,#N/A,FALSE,"MO (2)"}</definedName>
    <definedName name="salete.com" localSheetId="13" hidden="1">{#N/A,#N/A,FALSE,"MO (2)"}</definedName>
    <definedName name="salete.com" localSheetId="12" hidden="1">{#N/A,#N/A,FALSE,"MO (2)"}</definedName>
    <definedName name="salete.com" localSheetId="5" hidden="1">{#N/A,#N/A,FALSE,"MO (2)"}</definedName>
    <definedName name="salete.com" localSheetId="1" hidden="1">{#N/A,#N/A,FALSE,"MO (2)"}</definedName>
    <definedName name="salete.com" localSheetId="4" hidden="1">{#N/A,#N/A,FALSE,"MO (2)"}</definedName>
    <definedName name="salete.com" localSheetId="6" hidden="1">{#N/A,#N/A,FALSE,"MO (2)"}</definedName>
    <definedName name="salete.com" localSheetId="3" hidden="1">{#N/A,#N/A,FALSE,"MO (2)"}</definedName>
    <definedName name="salete.com" hidden="1">{#N/A,#N/A,FALSE,"MO (2)"}</definedName>
    <definedName name="SASA" localSheetId="16" hidden="1">{#N/A,#N/A,FALSE,"MO (2)"}</definedName>
    <definedName name="SASA" localSheetId="11" hidden="1">{#N/A,#N/A,FALSE,"MO (2)"}</definedName>
    <definedName name="SASA" localSheetId="10" hidden="1">{#N/A,#N/A,FALSE,"MO (2)"}</definedName>
    <definedName name="SASA" localSheetId="14" hidden="1">{#N/A,#N/A,FALSE,"MO (2)"}</definedName>
    <definedName name="SASA" localSheetId="13" hidden="1">{#N/A,#N/A,FALSE,"MO (2)"}</definedName>
    <definedName name="SASA" localSheetId="12" hidden="1">{#N/A,#N/A,FALSE,"MO (2)"}</definedName>
    <definedName name="SASA" localSheetId="5" hidden="1">{#N/A,#N/A,FALSE,"MO (2)"}</definedName>
    <definedName name="SASA" localSheetId="1" hidden="1">{#N/A,#N/A,FALSE,"MO (2)"}</definedName>
    <definedName name="SASA" localSheetId="15" hidden="1">{#N/A,#N/A,FALSE,"MO (2)"}</definedName>
    <definedName name="SASA" localSheetId="21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3" hidden="1">{#N/A,#N/A,FALSE,"MO (2)"}</definedName>
    <definedName name="SASA" hidden="1">{#N/A,#N/A,FALSE,"MO (2)"}</definedName>
    <definedName name="sasa.com" localSheetId="11" hidden="1">{#N/A,#N/A,FALSE,"MO (2)"}</definedName>
    <definedName name="sasa.com" localSheetId="14" hidden="1">{#N/A,#N/A,FALSE,"MO (2)"}</definedName>
    <definedName name="sasa.com" localSheetId="13" hidden="1">{#N/A,#N/A,FALSE,"MO (2)"}</definedName>
    <definedName name="sasa.com" localSheetId="12" hidden="1">{#N/A,#N/A,FALSE,"MO (2)"}</definedName>
    <definedName name="sasa.com" localSheetId="5" hidden="1">{#N/A,#N/A,FALSE,"MO (2)"}</definedName>
    <definedName name="sasa.com" localSheetId="1" hidden="1">{#N/A,#N/A,FALSE,"MO (2)"}</definedName>
    <definedName name="sasa.com" localSheetId="4" hidden="1">{#N/A,#N/A,FALSE,"MO (2)"}</definedName>
    <definedName name="sasa.com" localSheetId="6" hidden="1">{#N/A,#N/A,FALSE,"MO (2)"}</definedName>
    <definedName name="sasa.com" localSheetId="3" hidden="1">{#N/A,#N/A,FALSE,"MO (2)"}</definedName>
    <definedName name="sasa.com" hidden="1">{#N/A,#N/A,FALSE,"MO (2)"}</definedName>
    <definedName name="sasaasa" localSheetId="11" hidden="1">{#N/A,#N/A,FALSE,"MO (2)"}</definedName>
    <definedName name="sasaasa" localSheetId="14" hidden="1">{#N/A,#N/A,FALSE,"MO (2)"}</definedName>
    <definedName name="sasaasa" localSheetId="13" hidden="1">{#N/A,#N/A,FALSE,"MO (2)"}</definedName>
    <definedName name="sasaasa" localSheetId="12" hidden="1">{#N/A,#N/A,FALSE,"MO (2)"}</definedName>
    <definedName name="sasaasa" localSheetId="5" hidden="1">{#N/A,#N/A,FALSE,"MO (2)"}</definedName>
    <definedName name="sasaasa" localSheetId="1" hidden="1">{#N/A,#N/A,FALSE,"MO (2)"}</definedName>
    <definedName name="sasaasa" localSheetId="4" hidden="1">{#N/A,#N/A,FALSE,"MO (2)"}</definedName>
    <definedName name="sasaasa" localSheetId="6" hidden="1">{#N/A,#N/A,FALSE,"MO (2)"}</definedName>
    <definedName name="sasaasa" localSheetId="3" hidden="1">{#N/A,#N/A,FALSE,"MO (2)"}</definedName>
    <definedName name="sasaasa" hidden="1">{#N/A,#N/A,FALSE,"MO (2)"}</definedName>
    <definedName name="SASASA" localSheetId="16" hidden="1">{#N/A,#N/A,FALSE,"MO (2)"}</definedName>
    <definedName name="SASASA" localSheetId="11" hidden="1">{#N/A,#N/A,FALSE,"MO (2)"}</definedName>
    <definedName name="SASASA" localSheetId="10" hidden="1">{#N/A,#N/A,FALSE,"MO (2)"}</definedName>
    <definedName name="SASASA" localSheetId="14" hidden="1">{#N/A,#N/A,FALSE,"MO (2)"}</definedName>
    <definedName name="SASASA" localSheetId="13" hidden="1">{#N/A,#N/A,FALSE,"MO (2)"}</definedName>
    <definedName name="SASASA" localSheetId="12" hidden="1">{#N/A,#N/A,FALSE,"MO (2)"}</definedName>
    <definedName name="SASASA" localSheetId="5" hidden="1">{#N/A,#N/A,FALSE,"MO (2)"}</definedName>
    <definedName name="SASASA" localSheetId="1" hidden="1">{#N/A,#N/A,FALSE,"MO (2)"}</definedName>
    <definedName name="SASASA" localSheetId="15" hidden="1">{#N/A,#N/A,FALSE,"MO (2)"}</definedName>
    <definedName name="SASASA" localSheetId="21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3" hidden="1">{#N/A,#N/A,FALSE,"MO (2)"}</definedName>
    <definedName name="SASASA" hidden="1">{#N/A,#N/A,FALSE,"MO (2)"}</definedName>
    <definedName name="SASASA_1" localSheetId="11" hidden="1">{#N/A,#N/A,FALSE,"MO (2)"}</definedName>
    <definedName name="SASASA_1" localSheetId="14" hidden="1">{#N/A,#N/A,FALSE,"MO (2)"}</definedName>
    <definedName name="SASASA_1" localSheetId="13" hidden="1">{#N/A,#N/A,FALSE,"MO (2)"}</definedName>
    <definedName name="SASASA_1" localSheetId="12" hidden="1">{#N/A,#N/A,FALSE,"MO (2)"}</definedName>
    <definedName name="SASASA_1" localSheetId="5" hidden="1">{#N/A,#N/A,FALSE,"MO (2)"}</definedName>
    <definedName name="SASASA_1" localSheetId="1" hidden="1">{#N/A,#N/A,FALSE,"MO (2)"}</definedName>
    <definedName name="SASASA_1" localSheetId="4" hidden="1">{#N/A,#N/A,FALSE,"MO (2)"}</definedName>
    <definedName name="SASASA_1" localSheetId="6" hidden="1">{#N/A,#N/A,FALSE,"MO (2)"}</definedName>
    <definedName name="SASASA_1" localSheetId="3" hidden="1">{#N/A,#N/A,FALSE,"MO (2)"}</definedName>
    <definedName name="SASASA_1" hidden="1">{#N/A,#N/A,FALSE,"MO (2)"}</definedName>
    <definedName name="sasda" localSheetId="11" hidden="1">{#N/A,#N/A,TRUE,"Serviços"}</definedName>
    <definedName name="sasda" localSheetId="14" hidden="1">{#N/A,#N/A,TRUE,"Serviços"}</definedName>
    <definedName name="sasda" localSheetId="13" hidden="1">{#N/A,#N/A,TRUE,"Serviços"}</definedName>
    <definedName name="sasda" localSheetId="12" hidden="1">{#N/A,#N/A,TRUE,"Serviços"}</definedName>
    <definedName name="sasda" localSheetId="5" hidden="1">{#N/A,#N/A,TRUE,"Serviços"}</definedName>
    <definedName name="sasda" localSheetId="1" hidden="1">{#N/A,#N/A,TRUE,"Serviços"}</definedName>
    <definedName name="sasda" localSheetId="4" hidden="1">{#N/A,#N/A,TRUE,"Serviços"}</definedName>
    <definedName name="sasda" localSheetId="6" hidden="1">{#N/A,#N/A,TRUE,"Serviços"}</definedName>
    <definedName name="sasda" localSheetId="3" hidden="1">{#N/A,#N/A,TRUE,"Serviços"}</definedName>
    <definedName name="sasda" hidden="1">{#N/A,#N/A,TRUE,"Serviços"}</definedName>
    <definedName name="sasdaa" localSheetId="11" hidden="1">{#N/A,#N/A,TRUE,"Serviços"}</definedName>
    <definedName name="sasdaa" localSheetId="14" hidden="1">{#N/A,#N/A,TRUE,"Serviços"}</definedName>
    <definedName name="sasdaa" localSheetId="13" hidden="1">{#N/A,#N/A,TRUE,"Serviços"}</definedName>
    <definedName name="sasdaa" localSheetId="12" hidden="1">{#N/A,#N/A,TRUE,"Serviços"}</definedName>
    <definedName name="sasdaa" localSheetId="5" hidden="1">{#N/A,#N/A,TRUE,"Serviços"}</definedName>
    <definedName name="sasdaa" localSheetId="1" hidden="1">{#N/A,#N/A,TRUE,"Serviços"}</definedName>
    <definedName name="sasdaa" localSheetId="4" hidden="1">{#N/A,#N/A,TRUE,"Serviços"}</definedName>
    <definedName name="sasdaa" localSheetId="6" hidden="1">{#N/A,#N/A,TRUE,"Serviços"}</definedName>
    <definedName name="sasdaa" localSheetId="3" hidden="1">{#N/A,#N/A,TRUE,"Serviços"}</definedName>
    <definedName name="sasdaa" hidden="1">{#N/A,#N/A,TRUE,"Serviços"}</definedName>
    <definedName name="SB" localSheetId="13" hidden="1">#REF!</definedName>
    <definedName name="SB" localSheetId="12" hidden="1">#REF!</definedName>
    <definedName name="SB" localSheetId="5" hidden="1">#REF!</definedName>
    <definedName name="SB" localSheetId="4" hidden="1">#REF!</definedName>
    <definedName name="SB" localSheetId="6" hidden="1">#REF!</definedName>
    <definedName name="SB" localSheetId="3" hidden="1">#REF!</definedName>
    <definedName name="SB" hidden="1">#REF!</definedName>
    <definedName name="sbg">#REF!</definedName>
    <definedName name="SBTC">#REF!</definedName>
    <definedName name="sdsdsds" localSheetId="11" hidden="1">{#N/A,#N/A,FALSE,"MO (2)"}</definedName>
    <definedName name="sdsdsds" localSheetId="14" hidden="1">{#N/A,#N/A,FALSE,"MO (2)"}</definedName>
    <definedName name="sdsdsds" localSheetId="13" hidden="1">{#N/A,#N/A,FALSE,"MO (2)"}</definedName>
    <definedName name="sdsdsds" localSheetId="12" hidden="1">{#N/A,#N/A,FALSE,"MO (2)"}</definedName>
    <definedName name="sdsdsds" localSheetId="5" hidden="1">{#N/A,#N/A,FALSE,"MO (2)"}</definedName>
    <definedName name="sdsdsds" localSheetId="1" hidden="1">{#N/A,#N/A,FALSE,"MO (2)"}</definedName>
    <definedName name="sdsdsds" localSheetId="4" hidden="1">{#N/A,#N/A,FALSE,"MO (2)"}</definedName>
    <definedName name="sdsdsds" localSheetId="6" hidden="1">{#N/A,#N/A,FALSE,"MO (2)"}</definedName>
    <definedName name="sdsdsds" localSheetId="3" hidden="1">{#N/A,#N/A,FALSE,"MO (2)"}</definedName>
    <definedName name="sdsdsds" hidden="1">{#N/A,#N/A,FALSE,"MO (2)"}</definedName>
    <definedName name="sdsdsdsx" localSheetId="11" hidden="1">{#N/A,#N/A,FALSE,"MO (2)"}</definedName>
    <definedName name="sdsdsdsx" localSheetId="14" hidden="1">{#N/A,#N/A,FALSE,"MO (2)"}</definedName>
    <definedName name="sdsdsdsx" localSheetId="13" hidden="1">{#N/A,#N/A,FALSE,"MO (2)"}</definedName>
    <definedName name="sdsdsdsx" localSheetId="12" hidden="1">{#N/A,#N/A,FALSE,"MO (2)"}</definedName>
    <definedName name="sdsdsdsx" localSheetId="5" hidden="1">{#N/A,#N/A,FALSE,"MO (2)"}</definedName>
    <definedName name="sdsdsdsx" localSheetId="1" hidden="1">{#N/A,#N/A,FALSE,"MO (2)"}</definedName>
    <definedName name="sdsdsdsx" localSheetId="4" hidden="1">{#N/A,#N/A,FALSE,"MO (2)"}</definedName>
    <definedName name="sdsdsdsx" localSheetId="6" hidden="1">{#N/A,#N/A,FALSE,"MO (2)"}</definedName>
    <definedName name="sdsdsdsx" localSheetId="3" hidden="1">{#N/A,#N/A,FALSE,"MO (2)"}</definedName>
    <definedName name="sdsdsdsx" hidden="1">{#N/A,#N/A,FALSE,"MO (2)"}</definedName>
    <definedName name="SE" localSheetId="13" hidden="1">#REF!</definedName>
    <definedName name="SE" localSheetId="12" hidden="1">#REF!</definedName>
    <definedName name="SE" localSheetId="5" hidden="1">#REF!</definedName>
    <definedName name="SE" localSheetId="4" hidden="1">#REF!</definedName>
    <definedName name="SE" localSheetId="6" hidden="1">#REF!</definedName>
    <definedName name="SE" localSheetId="3" hidden="1">#REF!</definedName>
    <definedName name="SE" hidden="1">#REF!</definedName>
    <definedName name="SEG">#REF!</definedName>
    <definedName name="SEGMENTO">#REF!</definedName>
    <definedName name="SEGMENTO_1">#REF!</definedName>
    <definedName name="SemanaTerminando">#REF!</definedName>
    <definedName name="sencount" hidden="1">1</definedName>
    <definedName name="SERVENTE">#REF!</definedName>
    <definedName name="SERVI">#REF!</definedName>
    <definedName name="SERVIÇO">#REF!</definedName>
    <definedName name="serviço1">#REF!</definedName>
    <definedName name="Serviços" localSheetId="10">#REF!</definedName>
    <definedName name="Serviços" localSheetId="21">#REF!</definedName>
    <definedName name="Serviços">#REF!</definedName>
    <definedName name="SETEMBRO" localSheetId="11" hidden="1">{#N/A,#N/A,TRUE,"Serviços"}</definedName>
    <definedName name="SETEMBRO" localSheetId="14" hidden="1">{#N/A,#N/A,TRUE,"Serviços"}</definedName>
    <definedName name="SETEMBRO" localSheetId="13" hidden="1">{#N/A,#N/A,TRUE,"Serviços"}</definedName>
    <definedName name="SETEMBRO" localSheetId="12" hidden="1">{#N/A,#N/A,TRUE,"Serviços"}</definedName>
    <definedName name="SETEMBRO" localSheetId="5" hidden="1">{#N/A,#N/A,TRUE,"Serviços"}</definedName>
    <definedName name="SETEMBRO" localSheetId="1" hidden="1">{#N/A,#N/A,TRUE,"Serviços"}</definedName>
    <definedName name="SETEMBRO" localSheetId="4" hidden="1">{#N/A,#N/A,TRUE,"Serviços"}</definedName>
    <definedName name="SETEMBRO" localSheetId="6" hidden="1">{#N/A,#N/A,TRUE,"Serviços"}</definedName>
    <definedName name="SETEMBRO" localSheetId="3" hidden="1">{#N/A,#N/A,TRUE,"Serviços"}</definedName>
    <definedName name="SETEMBRO" hidden="1">{#N/A,#N/A,TRUE,"Serviços"}</definedName>
    <definedName name="SETEMBROO" localSheetId="11" hidden="1">{#N/A,#N/A,TRUE,"Serviços"}</definedName>
    <definedName name="SETEMBROO" localSheetId="14" hidden="1">{#N/A,#N/A,TRUE,"Serviços"}</definedName>
    <definedName name="SETEMBROO" localSheetId="13" hidden="1">{#N/A,#N/A,TRUE,"Serviços"}</definedName>
    <definedName name="SETEMBROO" localSheetId="12" hidden="1">{#N/A,#N/A,TRUE,"Serviços"}</definedName>
    <definedName name="SETEMBROO" localSheetId="5" hidden="1">{#N/A,#N/A,TRUE,"Serviços"}</definedName>
    <definedName name="SETEMBROO" localSheetId="1" hidden="1">{#N/A,#N/A,TRUE,"Serviços"}</definedName>
    <definedName name="SETEMBROO" localSheetId="4" hidden="1">{#N/A,#N/A,TRUE,"Serviços"}</definedName>
    <definedName name="SETEMBROO" localSheetId="6" hidden="1">{#N/A,#N/A,TRUE,"Serviços"}</definedName>
    <definedName name="SETEMBROO" localSheetId="3" hidden="1">{#N/A,#N/A,TRUE,"Serviços"}</definedName>
    <definedName name="SETEMBROO" hidden="1">{#N/A,#N/A,TRUE,"Serviços"}</definedName>
    <definedName name="SICRO">#REF!</definedName>
    <definedName name="SINTETICO" localSheetId="11" hidden="1">{#N/A,#N/A,TRUE,"TER  EXT";#N/A,#N/A,TRUE,"TER  EXT";#N/A,#N/A,TRUE,"LAT  ESQ";#N/A,#N/A,TRUE,"FRONTAL";#N/A,#N/A,TRUE,"POST";#N/A,#N/A,TRUE,"LAT  DIR"}</definedName>
    <definedName name="SINTETICO" localSheetId="14" hidden="1">{#N/A,#N/A,TRUE,"TER  EXT";#N/A,#N/A,TRUE,"TER  EXT";#N/A,#N/A,TRUE,"LAT  ESQ";#N/A,#N/A,TRUE,"FRONTAL";#N/A,#N/A,TRUE,"POST";#N/A,#N/A,TRUE,"LAT  DIR"}</definedName>
    <definedName name="SINTETICO" localSheetId="13" hidden="1">{#N/A,#N/A,TRUE,"TER  EXT";#N/A,#N/A,TRUE,"TER  EXT";#N/A,#N/A,TRUE,"LAT  ESQ";#N/A,#N/A,TRUE,"FRONTAL";#N/A,#N/A,TRUE,"POST";#N/A,#N/A,TRUE,"LAT  DIR"}</definedName>
    <definedName name="SINTETICO" localSheetId="12" hidden="1">{#N/A,#N/A,TRUE,"TER  EXT";#N/A,#N/A,TRUE,"TER  EXT";#N/A,#N/A,TRUE,"LAT  ESQ";#N/A,#N/A,TRUE,"FRONTAL";#N/A,#N/A,TRUE,"POST";#N/A,#N/A,TRUE,"LAT  DIR"}</definedName>
    <definedName name="SINTETICO" localSheetId="5" hidden="1">{#N/A,#N/A,TRUE,"TER  EXT";#N/A,#N/A,TRUE,"TER  EXT";#N/A,#N/A,TRUE,"LAT  ESQ";#N/A,#N/A,TRUE,"FRONTAL";#N/A,#N/A,TRUE,"POST";#N/A,#N/A,TRUE,"LAT  DIR"}</definedName>
    <definedName name="SINTETICO" localSheetId="1" hidden="1">{#N/A,#N/A,TRUE,"TER  EXT";#N/A,#N/A,TRUE,"TER  EXT";#N/A,#N/A,TRUE,"LAT  ESQ";#N/A,#N/A,TRUE,"FRONTAL";#N/A,#N/A,TRUE,"POST";#N/A,#N/A,TRUE,"LAT  DIR"}</definedName>
    <definedName name="SINTETICO" localSheetId="4" hidden="1">{#N/A,#N/A,TRUE,"TER  EXT";#N/A,#N/A,TRUE,"TER  EXT";#N/A,#N/A,TRUE,"LAT  ESQ";#N/A,#N/A,TRUE,"FRONTAL";#N/A,#N/A,TRUE,"POST";#N/A,#N/A,TRUE,"LAT  DIR"}</definedName>
    <definedName name="SINTETICO" localSheetId="6" hidden="1">{#N/A,#N/A,TRUE,"TER  EXT";#N/A,#N/A,TRUE,"TER  EXT";#N/A,#N/A,TRUE,"LAT  ESQ";#N/A,#N/A,TRUE,"FRONTAL";#N/A,#N/A,TRUE,"POST";#N/A,#N/A,TRUE,"LAT  DIR"}</definedName>
    <definedName name="SINTETICO" localSheetId="3" hidden="1">{#N/A,#N/A,TRUE,"TER  EXT";#N/A,#N/A,TRUE,"TER  EXT";#N/A,#N/A,TRUE,"LAT  ESQ";#N/A,#N/A,TRUE,"FRONTAL";#N/A,#N/A,TRUE,"POST";#N/A,#N/A,TRUE,"LAT  DIR"}</definedName>
    <definedName name="SINTETICO" hidden="1">{#N/A,#N/A,TRUE,"TER  EXT";#N/A,#N/A,TRUE,"TER  EXT";#N/A,#N/A,TRUE,"LAT  ESQ";#N/A,#N/A,TRUE,"FRONTAL";#N/A,#N/A,TRUE,"POST";#N/A,#N/A,TRUE,"LAT  DIR"}</definedName>
    <definedName name="SLRP">#REF!</definedName>
    <definedName name="solo">#REF!</definedName>
    <definedName name="SOLOCIM">#REF!</definedName>
    <definedName name="SOLOMANUAL">#REF!</definedName>
    <definedName name="solomecanizado">#REF!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OMA6">#REF!</definedName>
    <definedName name="SOMA7">#REF!</definedName>
    <definedName name="SRV" localSheetId="13" hidden="1">#REF!</definedName>
    <definedName name="SRV" localSheetId="12" hidden="1">#REF!</definedName>
    <definedName name="SRV" localSheetId="5" hidden="1">#REF!</definedName>
    <definedName name="SRV" localSheetId="4" hidden="1">#REF!</definedName>
    <definedName name="SRV" localSheetId="6" hidden="1">#REF!</definedName>
    <definedName name="SRV" localSheetId="3" hidden="1">#REF!</definedName>
    <definedName name="SRV" hidden="1">#REF!</definedName>
    <definedName name="SS" localSheetId="16" hidden="1">{#N/A,#N/A,FALSE,"MO (2)"}</definedName>
    <definedName name="SS" localSheetId="11" hidden="1">{#N/A,#N/A,FALSE,"MO (2)"}</definedName>
    <definedName name="SS" localSheetId="10" hidden="1">{#N/A,#N/A,FALSE,"MO (2)"}</definedName>
    <definedName name="SS" localSheetId="14" hidden="1">{#N/A,#N/A,FALSE,"MO (2)"}</definedName>
    <definedName name="SS" localSheetId="13" hidden="1">{#N/A,#N/A,FALSE,"MO (2)"}</definedName>
    <definedName name="SS" localSheetId="12" hidden="1">{#N/A,#N/A,FALSE,"MO (2)"}</definedName>
    <definedName name="SS" localSheetId="5" hidden="1">{#N/A,#N/A,FALSE,"MO (2)"}</definedName>
    <definedName name="SS" localSheetId="1" hidden="1">{#N/A,#N/A,FALSE,"MO (2)"}</definedName>
    <definedName name="SS" localSheetId="15" hidden="1">{#N/A,#N/A,FALSE,"MO (2)"}</definedName>
    <definedName name="SS" localSheetId="21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3" hidden="1">{#N/A,#N/A,FALSE,"MO (2)"}</definedName>
    <definedName name="SS" hidden="1">{#N/A,#N/A,FALSE,"MO (2)"}</definedName>
    <definedName name="SSS" localSheetId="16" hidden="1">{#N/A,#N/A,FALSE,"MO (2)"}</definedName>
    <definedName name="SSS" localSheetId="11" hidden="1">{#N/A,#N/A,FALSE,"MO (2)"}</definedName>
    <definedName name="SSS" localSheetId="10" hidden="1">{#N/A,#N/A,FALSE,"MO (2)"}</definedName>
    <definedName name="SSS" localSheetId="14" hidden="1">{#N/A,#N/A,FALSE,"MO (2)"}</definedName>
    <definedName name="SSS" localSheetId="13" hidden="1">{#N/A,#N/A,FALSE,"MO (2)"}</definedName>
    <definedName name="SSS" localSheetId="12" hidden="1">{#N/A,#N/A,FALSE,"MO (2)"}</definedName>
    <definedName name="SSS" localSheetId="5" hidden="1">{#N/A,#N/A,FALSE,"MO (2)"}</definedName>
    <definedName name="SSS" localSheetId="1" hidden="1">{#N/A,#N/A,FALSE,"MO (2)"}</definedName>
    <definedName name="SSS" localSheetId="15" hidden="1">{#N/A,#N/A,FALSE,"MO (2)"}</definedName>
    <definedName name="SSS" localSheetId="21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3" hidden="1">{#N/A,#N/A,FALSE,"MO (2)"}</definedName>
    <definedName name="SSS" hidden="1">{#N/A,#N/A,FALSE,"MO (2)"}</definedName>
    <definedName name="SSS_1" localSheetId="11" hidden="1">{#N/A,#N/A,FALSE,"MO (2)"}</definedName>
    <definedName name="SSS_1" localSheetId="14" hidden="1">{#N/A,#N/A,FALSE,"MO (2)"}</definedName>
    <definedName name="SSS_1" localSheetId="13" hidden="1">{#N/A,#N/A,FALSE,"MO (2)"}</definedName>
    <definedName name="SSS_1" localSheetId="12" hidden="1">{#N/A,#N/A,FALSE,"MO (2)"}</definedName>
    <definedName name="SSS_1" localSheetId="5" hidden="1">{#N/A,#N/A,FALSE,"MO (2)"}</definedName>
    <definedName name="SSS_1" localSheetId="1" hidden="1">{#N/A,#N/A,FALSE,"MO (2)"}</definedName>
    <definedName name="SSS_1" localSheetId="4" hidden="1">{#N/A,#N/A,FALSE,"MO (2)"}</definedName>
    <definedName name="SSS_1" localSheetId="6" hidden="1">{#N/A,#N/A,FALSE,"MO (2)"}</definedName>
    <definedName name="SSS_1" localSheetId="3" hidden="1">{#N/A,#N/A,FALSE,"MO (2)"}</definedName>
    <definedName name="SSS_1" hidden="1">{#N/A,#N/A,FALSE,"MO (2)"}</definedName>
    <definedName name="SSSS">#REF!</definedName>
    <definedName name="ssssss" localSheetId="11" hidden="1">{#N/A,#N/A,FALSE,"MO (2)"}</definedName>
    <definedName name="ssssss" localSheetId="14" hidden="1">{#N/A,#N/A,FALSE,"MO (2)"}</definedName>
    <definedName name="ssssss" localSheetId="13" hidden="1">{#N/A,#N/A,FALSE,"MO (2)"}</definedName>
    <definedName name="ssssss" localSheetId="12" hidden="1">{#N/A,#N/A,FALSE,"MO (2)"}</definedName>
    <definedName name="ssssss" localSheetId="5" hidden="1">{#N/A,#N/A,FALSE,"MO (2)"}</definedName>
    <definedName name="ssssss" localSheetId="1" hidden="1">{#N/A,#N/A,FALSE,"MO (2)"}</definedName>
    <definedName name="ssssss" localSheetId="4" hidden="1">{#N/A,#N/A,FALSE,"MO (2)"}</definedName>
    <definedName name="ssssss" localSheetId="6" hidden="1">{#N/A,#N/A,FALSE,"MO (2)"}</definedName>
    <definedName name="ssssss" localSheetId="3" hidden="1">{#N/A,#N/A,FALSE,"MO (2)"}</definedName>
    <definedName name="ssssss" hidden="1">{#N/A,#N/A,FALSE,"MO (2)"}</definedName>
    <definedName name="sssssssssssssssssssss" localSheetId="11" hidden="1">{#N/A,#N/A,TRUE,"Plan1"}</definedName>
    <definedName name="sssssssssssssssssssss" localSheetId="14" hidden="1">{#N/A,#N/A,TRUE,"Plan1"}</definedName>
    <definedName name="sssssssssssssssssssss" localSheetId="13" hidden="1">{#N/A,#N/A,TRUE,"Plan1"}</definedName>
    <definedName name="sssssssssssssssssssss" localSheetId="12" hidden="1">{#N/A,#N/A,TRUE,"Plan1"}</definedName>
    <definedName name="sssssssssssssssssssss" localSheetId="5" hidden="1">{#N/A,#N/A,TRUE,"Plan1"}</definedName>
    <definedName name="sssssssssssssssssssss" localSheetId="1" hidden="1">{#N/A,#N/A,TRUE,"Plan1"}</definedName>
    <definedName name="sssssssssssssssssssss" localSheetId="4" hidden="1">{#N/A,#N/A,TRUE,"Plan1"}</definedName>
    <definedName name="sssssssssssssssssssss" localSheetId="6" hidden="1">{#N/A,#N/A,TRUE,"Plan1"}</definedName>
    <definedName name="sssssssssssssssssssss" localSheetId="3" hidden="1">{#N/A,#N/A,TRUE,"Plan1"}</definedName>
    <definedName name="sssssssssssssssssssss" hidden="1">{#N/A,#N/A,TRUE,"Plan1"}</definedName>
    <definedName name="sssssssssssssssssssss_1" localSheetId="11" hidden="1">{#N/A,#N/A,TRUE,"Plan1"}</definedName>
    <definedName name="sssssssssssssssssssss_1" localSheetId="14" hidden="1">{#N/A,#N/A,TRUE,"Plan1"}</definedName>
    <definedName name="sssssssssssssssssssss_1" localSheetId="13" hidden="1">{#N/A,#N/A,TRUE,"Plan1"}</definedName>
    <definedName name="sssssssssssssssssssss_1" localSheetId="12" hidden="1">{#N/A,#N/A,TRUE,"Plan1"}</definedName>
    <definedName name="sssssssssssssssssssss_1" localSheetId="5" hidden="1">{#N/A,#N/A,TRUE,"Plan1"}</definedName>
    <definedName name="sssssssssssssssssssss_1" localSheetId="1" hidden="1">{#N/A,#N/A,TRUE,"Plan1"}</definedName>
    <definedName name="sssssssssssssssssssss_1" localSheetId="4" hidden="1">{#N/A,#N/A,TRUE,"Plan1"}</definedName>
    <definedName name="sssssssssssssssssssss_1" localSheetId="6" hidden="1">{#N/A,#N/A,TRUE,"Plan1"}</definedName>
    <definedName name="sssssssssssssssssssss_1" localSheetId="3" hidden="1">{#N/A,#N/A,TRUE,"Plan1"}</definedName>
    <definedName name="sssssssssssssssssssss_1" hidden="1">{#N/A,#N/A,TRUE,"Plan1"}</definedName>
    <definedName name="ST">#REF!</definedName>
    <definedName name="STC">#REF!</definedName>
    <definedName name="STR">#REF!</definedName>
    <definedName name="SUB_TRECHO">#REF!</definedName>
    <definedName name="Subt" localSheetId="13" hidden="1">#REF!</definedName>
    <definedName name="Subt" localSheetId="12" hidden="1">#REF!</definedName>
    <definedName name="Subt" localSheetId="5" hidden="1">#REF!</definedName>
    <definedName name="Subt" localSheetId="4" hidden="1">#REF!</definedName>
    <definedName name="Subt" localSheetId="6" hidden="1">#REF!</definedName>
    <definedName name="Subt" localSheetId="3" hidden="1">#REF!</definedName>
    <definedName name="Subt" hidden="1">#REF!</definedName>
    <definedName name="subtrec">#REF!</definedName>
    <definedName name="SUBTRECHO">#REF!</definedName>
    <definedName name="SUBTRECHO_1">#REF!</definedName>
    <definedName name="SUPER">#REF!</definedName>
    <definedName name="Swvu.dequant." localSheetId="21" hidden="1">'MOB-DESM'!#REF!</definedName>
    <definedName name="sxcc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#REF!</definedName>
    <definedName name="T0.230.17">#REF!</definedName>
    <definedName name="T0.303.17">#REF!</definedName>
    <definedName name="T2.241.00">#REF!</definedName>
    <definedName name="T2.500.01">#REF!</definedName>
    <definedName name="T2.530.02">#REF!</definedName>
    <definedName name="T3.329.01">#REF!</definedName>
    <definedName name="T3.950.00">#REF!</definedName>
    <definedName name="T4.000.00">#REF!</definedName>
    <definedName name="T5.000.00">#REF!</definedName>
    <definedName name="T8.100.01">#REF!</definedName>
    <definedName name="T8.300.01">#REF!</definedName>
    <definedName name="t8.301.01">#REF!</definedName>
    <definedName name="T8.302.05">#REF!</definedName>
    <definedName name="T8.402.00">#REF!</definedName>
    <definedName name="T8.500.00">#REF!</definedName>
    <definedName name="t8.501.00">#REF!</definedName>
    <definedName name="T8.900.00">#REF!</definedName>
    <definedName name="T8.900.01">#REF!</definedName>
    <definedName name="T8.901.01">#REF!</definedName>
    <definedName name="T8.910.00">#REF!</definedName>
    <definedName name="T9.002.00">#REF!</definedName>
    <definedName name="T9.002.06">#REF!</definedName>
    <definedName name="TABREC">#REF!</definedName>
    <definedName name="Tachas" localSheetId="16" hidden="1">{#N/A,#N/A,TRUE,"Plan1"}</definedName>
    <definedName name="Tachas" localSheetId="11" hidden="1">{#N/A,#N/A,TRUE,"Plan1"}</definedName>
    <definedName name="Tachas" localSheetId="10" hidden="1">{#N/A,#N/A,TRUE,"Plan1"}</definedName>
    <definedName name="Tachas" localSheetId="14" hidden="1">{#N/A,#N/A,TRUE,"Plan1"}</definedName>
    <definedName name="Tachas" localSheetId="13" hidden="1">{#N/A,#N/A,TRUE,"Plan1"}</definedName>
    <definedName name="Tachas" localSheetId="12" hidden="1">{#N/A,#N/A,TRUE,"Plan1"}</definedName>
    <definedName name="Tachas" localSheetId="5" hidden="1">{#N/A,#N/A,TRUE,"Plan1"}</definedName>
    <definedName name="Tachas" localSheetId="1" hidden="1">{#N/A,#N/A,TRUE,"Plan1"}</definedName>
    <definedName name="Tachas" localSheetId="15" hidden="1">{#N/A,#N/A,TRUE,"Plan1"}</definedName>
    <definedName name="Tachas" localSheetId="21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3" hidden="1">{#N/A,#N/A,TRUE,"Plan1"}</definedName>
    <definedName name="Tachas" hidden="1">{#N/A,#N/A,TRUE,"Plan1"}</definedName>
    <definedName name="Tachas_1" localSheetId="11" hidden="1">{#N/A,#N/A,TRUE,"Plan1"}</definedName>
    <definedName name="Tachas_1" localSheetId="14" hidden="1">{#N/A,#N/A,TRUE,"Plan1"}</definedName>
    <definedName name="Tachas_1" localSheetId="13" hidden="1">{#N/A,#N/A,TRUE,"Plan1"}</definedName>
    <definedName name="Tachas_1" localSheetId="12" hidden="1">{#N/A,#N/A,TRUE,"Plan1"}</definedName>
    <definedName name="Tachas_1" localSheetId="5" hidden="1">{#N/A,#N/A,TRUE,"Plan1"}</definedName>
    <definedName name="Tachas_1" localSheetId="1" hidden="1">{#N/A,#N/A,TRUE,"Plan1"}</definedName>
    <definedName name="Tachas_1" localSheetId="4" hidden="1">{#N/A,#N/A,TRUE,"Plan1"}</definedName>
    <definedName name="Tachas_1" localSheetId="6" hidden="1">{#N/A,#N/A,TRUE,"Plan1"}</definedName>
    <definedName name="Tachas_1" localSheetId="3" hidden="1">{#N/A,#N/A,TRUE,"Plan1"}</definedName>
    <definedName name="Tachas_1" hidden="1">{#N/A,#N/A,TRUE,"Plan1"}</definedName>
    <definedName name="TACS">#REF!</definedName>
    <definedName name="tapaburaco">#REF!</definedName>
    <definedName name="TAPAEMERGENCIAL">#REF!</definedName>
    <definedName name="TaxaJuros">#REF!</definedName>
    <definedName name="TB">#REF!</definedName>
    <definedName name="TCAP">#REF!</definedName>
    <definedName name="TCC">#REF!</definedName>
    <definedName name="TCM">#REF!</definedName>
    <definedName name="TENROCAMENTO">#REF!</definedName>
    <definedName name="Teor">#REF!</definedName>
    <definedName name="terra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_xlnm.Print_Titles" localSheetId="8">'ABC-MAT'!$1:$5</definedName>
    <definedName name="_xlnm.Print_Titles" localSheetId="9">'ABC-MAT-REF'!$1:$5</definedName>
    <definedName name="_xlnm.Print_Titles" localSheetId="7">'ABC-S'!$1:$5</definedName>
    <definedName name="_xlnm.Print_Titles" localSheetId="17">'ADM-MES'!$1:$5</definedName>
    <definedName name="_xlnm.Print_Titles" localSheetId="11">'BDI SICRO'!$A:$B</definedName>
    <definedName name="_xlnm.Print_Titles" localSheetId="10">'BDI-DIF'!$1:$6</definedName>
    <definedName name="_xlnm.Print_Titles" localSheetId="13">'BIN-LVIGAS'!$1:$1</definedName>
    <definedName name="_xlnm.Print_Titles" localSheetId="12">'BIN-MAT'!$1:$2</definedName>
    <definedName name="_xlnm.Print_Titles" localSheetId="20">CANTEIRO!$4:$4</definedName>
    <definedName name="_xlnm.Print_Titles" localSheetId="5">CRONOG!$1:$4</definedName>
    <definedName name="_xlnm.Print_Titles" localSheetId="21">'MOB-DESM'!$1:$3</definedName>
    <definedName name="_xlnm.Print_Titles" localSheetId="4">ORCAMENTO!$1:$6</definedName>
    <definedName name="_xlnm.Print_Titles" localSheetId="6">QQUANT!$1:$6</definedName>
    <definedName name="_xlnm.Print_Titles" localSheetId="3">RESUMO!$1:$6</definedName>
    <definedName name="TLMBCS">#REF!</definedName>
    <definedName name="TOT" localSheetId="13" hidden="1">#REF!</definedName>
    <definedName name="TOT" localSheetId="12" hidden="1">#REF!</definedName>
    <definedName name="TOT" localSheetId="5" hidden="1">#REF!</definedName>
    <definedName name="TOT" localSheetId="4" hidden="1">#REF!</definedName>
    <definedName name="TOT" localSheetId="6" hidden="1">#REF!</definedName>
    <definedName name="TOT" localSheetId="3" hidden="1">#REF!</definedName>
    <definedName name="TOT" hidden="1">#REF!</definedName>
    <definedName name="TOTAL">#REF!</definedName>
    <definedName name="TOTGC">#REF!</definedName>
    <definedName name="TPM">#REF!</definedName>
    <definedName name="TR">#REF!</definedName>
    <definedName name="TrabAnual">#REF!</definedName>
    <definedName name="TRAF">#REF!</definedName>
    <definedName name="Transporte_Brita_TSD" localSheetId="11" hidden="1">{#N/A,#N/A,TRUE,"Plan1"}</definedName>
    <definedName name="Transporte_Brita_TSD" localSheetId="14" hidden="1">{#N/A,#N/A,TRUE,"Plan1"}</definedName>
    <definedName name="Transporte_Brita_TSD" localSheetId="1" hidden="1">{#N/A,#N/A,TRUE,"Plan1"}</definedName>
    <definedName name="Transporte_Brita_TSD" hidden="1">{#N/A,#N/A,TRUE,"Plan1"}</definedName>
    <definedName name="TRANSPORTE10">#REF!</definedName>
    <definedName name="TRANSPORTE4T">#REF!</definedName>
    <definedName name="TRANSPORTE5M">#REF!</definedName>
    <definedName name="TRANSPORTEBASEMANUAL">#REF!</definedName>
    <definedName name="TRANSPORTECAPAMANUAL">#REF!</definedName>
    <definedName name="transportecorreção">#REF!</definedName>
    <definedName name="Transporteenrocamento">#REF!</definedName>
    <definedName name="TRANSPORTEESPECIAL">#REF!</definedName>
    <definedName name="TRANSPORTELOCAL">#REF!</definedName>
    <definedName name="TRANSPORTEMATBET">#REF!</definedName>
    <definedName name="TRANSPORTERECOMPOSIÇÃO">#REF!</definedName>
    <definedName name="transportetapaburaco">#REF!</definedName>
    <definedName name="TRANSPORTETAPAEMERGENCIAL">#REF!</definedName>
    <definedName name="TRANSPSOLO">#REF!</definedName>
    <definedName name="TRANSREM">#REF!</definedName>
    <definedName name="TRC1C">#REF!</definedName>
    <definedName name="Trec" localSheetId="13" hidden="1">#REF!</definedName>
    <definedName name="Trec" localSheetId="12" hidden="1">#REF!</definedName>
    <definedName name="Trec" hidden="1">#REF!</definedName>
    <definedName name="TRECHO">#REF!</definedName>
    <definedName name="TRECHO_1">#REF!</definedName>
    <definedName name="TRECREVPRIMARIO">#REF!</definedName>
    <definedName name="TRFORMA">#REF!</definedName>
    <definedName name="TRMUDAS">#REF!</definedName>
    <definedName name="TRR1C">#REF!</definedName>
    <definedName name="TRR2C">#REF!</definedName>
    <definedName name="TSD">#REF!</definedName>
    <definedName name="TUBO">#REF!</definedName>
    <definedName name="TYUIO" localSheetId="11" hidden="1">{#N/A,#N/A,TRUE,"Serviços"}</definedName>
    <definedName name="TYUIO" localSheetId="14" hidden="1">{#N/A,#N/A,TRUE,"Serviços"}</definedName>
    <definedName name="TYUIO" localSheetId="13" hidden="1">{#N/A,#N/A,TRUE,"Serviços"}</definedName>
    <definedName name="TYUIO" localSheetId="12" hidden="1">{#N/A,#N/A,TRUE,"Serviços"}</definedName>
    <definedName name="TYUIO" localSheetId="5" hidden="1">{#N/A,#N/A,TRUE,"Serviços"}</definedName>
    <definedName name="TYUIO" localSheetId="1" hidden="1">{#N/A,#N/A,TRUE,"Serviços"}</definedName>
    <definedName name="TYUIO" localSheetId="4" hidden="1">{#N/A,#N/A,TRUE,"Serviços"}</definedName>
    <definedName name="TYUIO" localSheetId="6" hidden="1">{#N/A,#N/A,TRUE,"Serviços"}</definedName>
    <definedName name="TYUIO" localSheetId="3" hidden="1">{#N/A,#N/A,TRUE,"Serviços"}</definedName>
    <definedName name="TYUIO" hidden="1">{#N/A,#N/A,TRUE,"Serviços"}</definedName>
    <definedName name="TYUIOO" localSheetId="11" hidden="1">{#N/A,#N/A,TRUE,"Serviços"}</definedName>
    <definedName name="TYUIOO" localSheetId="14" hidden="1">{#N/A,#N/A,TRUE,"Serviços"}</definedName>
    <definedName name="TYUIOO" localSheetId="13" hidden="1">{#N/A,#N/A,TRUE,"Serviços"}</definedName>
    <definedName name="TYUIOO" localSheetId="12" hidden="1">{#N/A,#N/A,TRUE,"Serviços"}</definedName>
    <definedName name="TYUIOO" localSheetId="5" hidden="1">{#N/A,#N/A,TRUE,"Serviços"}</definedName>
    <definedName name="TYUIOO" localSheetId="1" hidden="1">{#N/A,#N/A,TRUE,"Serviços"}</definedName>
    <definedName name="TYUIOO" localSheetId="4" hidden="1">{#N/A,#N/A,TRUE,"Serviços"}</definedName>
    <definedName name="TYUIOO" localSheetId="6" hidden="1">{#N/A,#N/A,TRUE,"Serviços"}</definedName>
    <definedName name="TYUIOO" localSheetId="3" hidden="1">{#N/A,#N/A,TRUE,"Serviços"}</definedName>
    <definedName name="TYUIOO" hidden="1">{#N/A,#N/A,TRUE,"Serviços"}</definedName>
    <definedName name="un" hidden="1">#N/A</definedName>
    <definedName name="Und" hidden="1">#N/A</definedName>
    <definedName name="unid.2">#REF!</definedName>
    <definedName name="unidade">#REF!</definedName>
    <definedName name="Unidade1">#REF!</definedName>
    <definedName name="UnidAux" hidden="1">#N/A</definedName>
    <definedName name="USINA">#REF!</definedName>
    <definedName name="uuu" localSheetId="11" hidden="1">{#N/A,#N/A,TRUE,"Serviços"}</definedName>
    <definedName name="uuu" localSheetId="14" hidden="1">{#N/A,#N/A,TRUE,"Serviços"}</definedName>
    <definedName name="uuu" localSheetId="13" hidden="1">{#N/A,#N/A,TRUE,"Serviços"}</definedName>
    <definedName name="uuu" localSheetId="12" hidden="1">{#N/A,#N/A,TRUE,"Serviços"}</definedName>
    <definedName name="uuu" localSheetId="5" hidden="1">{#N/A,#N/A,TRUE,"Serviços"}</definedName>
    <definedName name="uuu" localSheetId="1" hidden="1">{#N/A,#N/A,TRUE,"Serviços"}</definedName>
    <definedName name="uuu" localSheetId="4" hidden="1">{#N/A,#N/A,TRUE,"Serviços"}</definedName>
    <definedName name="uuu" localSheetId="6" hidden="1">{#N/A,#N/A,TRUE,"Serviços"}</definedName>
    <definedName name="uuu" localSheetId="3" hidden="1">{#N/A,#N/A,TRUE,"Serviços"}</definedName>
    <definedName name="uuu" hidden="1">{#N/A,#N/A,TRUE,"Serviços"}</definedName>
    <definedName name="uuujsh">#REF!</definedName>
    <definedName name="VALCORTE">#REF!</definedName>
    <definedName name="valeta">#REF!</definedName>
    <definedName name="VALOR_NF">#REF!</definedName>
    <definedName name="Vazios">#REF!</definedName>
    <definedName name="verde">#REF!</definedName>
    <definedName name="verdepav">#REF!</definedName>
    <definedName name="VidaAnos">#REF!</definedName>
    <definedName name="Vidahoras">#REF!</definedName>
    <definedName name="vm" localSheetId="11" hidden="1">{#N/A,#N/A,FALSE,"MO (2)"}</definedName>
    <definedName name="vm" localSheetId="14" hidden="1">{#N/A,#N/A,FALSE,"MO (2)"}</definedName>
    <definedName name="vm" localSheetId="13" hidden="1">{#N/A,#N/A,FALSE,"MO (2)"}</definedName>
    <definedName name="vm" localSheetId="12" hidden="1">{#N/A,#N/A,FALSE,"MO (2)"}</definedName>
    <definedName name="vm" localSheetId="5" hidden="1">{#N/A,#N/A,FALSE,"MO (2)"}</definedName>
    <definedName name="vm" localSheetId="1" hidden="1">{#N/A,#N/A,FALSE,"MO (2)"}</definedName>
    <definedName name="vm" localSheetId="4" hidden="1">{#N/A,#N/A,FALSE,"MO (2)"}</definedName>
    <definedName name="vm" localSheetId="6" hidden="1">{#N/A,#N/A,FALSE,"MO (2)"}</definedName>
    <definedName name="vm" localSheetId="3" hidden="1">{#N/A,#N/A,FALSE,"MO (2)"}</definedName>
    <definedName name="vm" hidden="1">{#N/A,#N/A,FALSE,"MO (2)"}</definedName>
    <definedName name="VOL_ACUM">#REF!</definedName>
    <definedName name="VOLUME">#REF!</definedName>
    <definedName name="VPA">#REF!</definedName>
    <definedName name="vvv" localSheetId="16" hidden="1">{#N/A,#N/A,FALSE,"MO (2)"}</definedName>
    <definedName name="vvv" localSheetId="11" hidden="1">{#N/A,#N/A,FALSE,"MO (2)"}</definedName>
    <definedName name="vvv" localSheetId="10" hidden="1">{#N/A,#N/A,FALSE,"MO (2)"}</definedName>
    <definedName name="vvv" localSheetId="14" hidden="1">{#N/A,#N/A,FALSE,"MO (2)"}</definedName>
    <definedName name="vvv" localSheetId="13" hidden="1">{#N/A,#N/A,FALSE,"MO (2)"}</definedName>
    <definedName name="vvv" localSheetId="12" hidden="1">{#N/A,#N/A,FALSE,"MO (2)"}</definedName>
    <definedName name="vvv" localSheetId="5" hidden="1">{#N/A,#N/A,FALSE,"MO (2)"}</definedName>
    <definedName name="vvv" localSheetId="1" hidden="1">{#N/A,#N/A,FALSE,"MO (2)"}</definedName>
    <definedName name="vvv" localSheetId="15" hidden="1">{#N/A,#N/A,FALSE,"MO (2)"}</definedName>
    <definedName name="vvv" localSheetId="21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3" hidden="1">{#N/A,#N/A,FALSE,"MO (2)"}</definedName>
    <definedName name="vvv" hidden="1">{#N/A,#N/A,FALSE,"MO (2)"}</definedName>
    <definedName name="vvv_1" localSheetId="11" hidden="1">{#N/A,#N/A,FALSE,"MO (2)"}</definedName>
    <definedName name="vvv_1" localSheetId="14" hidden="1">{#N/A,#N/A,FALSE,"MO (2)"}</definedName>
    <definedName name="vvv_1" localSheetId="13" hidden="1">{#N/A,#N/A,FALSE,"MO (2)"}</definedName>
    <definedName name="vvv_1" localSheetId="12" hidden="1">{#N/A,#N/A,FALSE,"MO (2)"}</definedName>
    <definedName name="vvv_1" localSheetId="5" hidden="1">{#N/A,#N/A,FALSE,"MO (2)"}</definedName>
    <definedName name="vvv_1" localSheetId="1" hidden="1">{#N/A,#N/A,FALSE,"MO (2)"}</definedName>
    <definedName name="vvv_1" localSheetId="4" hidden="1">{#N/A,#N/A,FALSE,"MO (2)"}</definedName>
    <definedName name="vvv_1" localSheetId="6" hidden="1">{#N/A,#N/A,FALSE,"MO (2)"}</definedName>
    <definedName name="vvv_1" localSheetId="3" hidden="1">{#N/A,#N/A,FALSE,"MO (2)"}</definedName>
    <definedName name="vvv_1" hidden="1">{#N/A,#N/A,FALSE,"MO (2)"}</definedName>
    <definedName name="wdgadfgdsz">#REF!</definedName>
    <definedName name="wewewew" localSheetId="11" hidden="1">{#N/A,#N/A,FALSE,"MO (2)"}</definedName>
    <definedName name="wewewew" localSheetId="14" hidden="1">{#N/A,#N/A,FALSE,"MO (2)"}</definedName>
    <definedName name="wewewew" localSheetId="13" hidden="1">{#N/A,#N/A,FALSE,"MO (2)"}</definedName>
    <definedName name="wewewew" localSheetId="12" hidden="1">{#N/A,#N/A,FALSE,"MO (2)"}</definedName>
    <definedName name="wewewew" localSheetId="5" hidden="1">{#N/A,#N/A,FALSE,"MO (2)"}</definedName>
    <definedName name="wewewew" localSheetId="1" hidden="1">{#N/A,#N/A,FALSE,"MO (2)"}</definedName>
    <definedName name="wewewew" localSheetId="4" hidden="1">{#N/A,#N/A,FALSE,"MO (2)"}</definedName>
    <definedName name="wewewew" localSheetId="6" hidden="1">{#N/A,#N/A,FALSE,"MO (2)"}</definedName>
    <definedName name="wewewew" localSheetId="3" hidden="1">{#N/A,#N/A,FALSE,"MO (2)"}</definedName>
    <definedName name="wewewew" hidden="1">{#N/A,#N/A,FALSE,"MO (2)"}</definedName>
    <definedName name="WEWRWR">[0]!WEWRWR</definedName>
    <definedName name="wrn.ACABINT." localSheetId="1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4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6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3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1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2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5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4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6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3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localSheetId="11" hidden="1">{#N/A,#N/A,TRUE,"TER  EXT";#N/A,#N/A,TRUE,"TER  EXT";#N/A,#N/A,TRUE,"LAT  ESQ";#N/A,#N/A,TRUE,"FRONTAL";#N/A,#N/A,TRUE,"POST";#N/A,#N/A,TRUE,"LAT  DIR"}</definedName>
    <definedName name="wrn.FACHADA." localSheetId="14" hidden="1">{#N/A,#N/A,TRUE,"TER  EXT";#N/A,#N/A,TRUE,"TER  EXT";#N/A,#N/A,TRUE,"LAT  ESQ";#N/A,#N/A,TRUE,"FRONTAL";#N/A,#N/A,TRUE,"POST";#N/A,#N/A,TRUE,"LAT  DIR"}</definedName>
    <definedName name="wrn.FACHADA." localSheetId="13" hidden="1">{#N/A,#N/A,TRUE,"TER  EXT";#N/A,#N/A,TRUE,"TER  EXT";#N/A,#N/A,TRUE,"LAT  ESQ";#N/A,#N/A,TRUE,"FRONTAL";#N/A,#N/A,TRUE,"POST";#N/A,#N/A,TRUE,"LAT  DIR"}</definedName>
    <definedName name="wrn.FACHADA." localSheetId="12" hidden="1">{#N/A,#N/A,TRUE,"TER  EXT";#N/A,#N/A,TRUE,"TER  EXT";#N/A,#N/A,TRUE,"LAT  ESQ";#N/A,#N/A,TRUE,"FRONTAL";#N/A,#N/A,TRUE,"POST";#N/A,#N/A,TRUE,"LAT  DIR"}</definedName>
    <definedName name="wrn.FACHADA." localSheetId="5" hidden="1">{#N/A,#N/A,TRUE,"TER  EXT";#N/A,#N/A,TRUE,"TER  EXT";#N/A,#N/A,TRUE,"LAT  ESQ";#N/A,#N/A,TRUE,"FRONTAL";#N/A,#N/A,TRUE,"POST";#N/A,#N/A,TRUE,"LAT  DIR"}</definedName>
    <definedName name="wrn.FACHADA." localSheetId="1" hidden="1">{#N/A,#N/A,TRUE,"TER  EXT";#N/A,#N/A,TRUE,"TER  EXT";#N/A,#N/A,TRUE,"LAT  ESQ";#N/A,#N/A,TRUE,"FRONTAL";#N/A,#N/A,TRUE,"POST";#N/A,#N/A,TRUE,"LAT  DIR"}</definedName>
    <definedName name="wrn.FACHADA." localSheetId="4" hidden="1">{#N/A,#N/A,TRUE,"TER  EXT";#N/A,#N/A,TRUE,"TER  EXT";#N/A,#N/A,TRUE,"LAT  ESQ";#N/A,#N/A,TRUE,"FRONTAL";#N/A,#N/A,TRUE,"POST";#N/A,#N/A,TRUE,"LAT  DIR"}</definedName>
    <definedName name="wrn.FACHADA." localSheetId="6" hidden="1">{#N/A,#N/A,TRUE,"TER  EXT";#N/A,#N/A,TRUE,"TER  EXT";#N/A,#N/A,TRUE,"LAT  ESQ";#N/A,#N/A,TRUE,"FRONTAL";#N/A,#N/A,TRUE,"POST";#N/A,#N/A,TRUE,"LAT  DIR"}</definedName>
    <definedName name="wrn.FACHADA." localSheetId="3" hidden="1">{#N/A,#N/A,TRUE,"TER  EXT";#N/A,#N/A,TRUE,"TER  EXT";#N/A,#N/A,TRUE,"LAT  ESQ";#N/A,#N/A,TRUE,"FRONTAL";#N/A,#N/A,TRUE,"POST";#N/A,#N/A,TRUE,"LAT  DIR"}</definedName>
    <definedName name="wrn.FACHADA." hidden="1">{#N/A,#N/A,TRUE,"TER  EXT";#N/A,#N/A,TRUE,"TER  EXT";#N/A,#N/A,TRUE,"LAT  ESQ";#N/A,#N/A,TRUE,"FRONTAL";#N/A,#N/A,TRUE,"POST";#N/A,#N/A,TRUE,"LAT  DIR"}</definedName>
    <definedName name="wrn.LEVFER." localSheetId="11" hidden="1">{#N/A,#N/A,FALSE,"LEVFER V2 P";#N/A,#N/A,FALSE,"LEVFER V2 P10%"}</definedName>
    <definedName name="wrn.LEVFER." localSheetId="14" hidden="1">{#N/A,#N/A,FALSE,"LEVFER V2 P";#N/A,#N/A,FALSE,"LEVFER V2 P10%"}</definedName>
    <definedName name="wrn.LEVFER." localSheetId="13" hidden="1">{#N/A,#N/A,FALSE,"LEVFER V2 P";#N/A,#N/A,FALSE,"LEVFER V2 P10%"}</definedName>
    <definedName name="wrn.LEVFER." localSheetId="12" hidden="1">{#N/A,#N/A,FALSE,"LEVFER V2 P";#N/A,#N/A,FALSE,"LEVFER V2 P10%"}</definedName>
    <definedName name="wrn.LEVFER." localSheetId="5" hidden="1">{#N/A,#N/A,FALSE,"LEVFER V2 P";#N/A,#N/A,FALSE,"LEVFER V2 P10%"}</definedName>
    <definedName name="wrn.LEVFER." localSheetId="1" hidden="1">{#N/A,#N/A,FALSE,"LEVFER V2 P";#N/A,#N/A,FALSE,"LEVFER V2 P10%"}</definedName>
    <definedName name="wrn.LEVFER." localSheetId="4" hidden="1">{#N/A,#N/A,FALSE,"LEVFER V2 P";#N/A,#N/A,FALSE,"LEVFER V2 P10%"}</definedName>
    <definedName name="wrn.LEVFER." localSheetId="6" hidden="1">{#N/A,#N/A,FALSE,"LEVFER V2 P";#N/A,#N/A,FALSE,"LEVFER V2 P10%"}</definedName>
    <definedName name="wrn.LEVFER." localSheetId="3" hidden="1">{#N/A,#N/A,FALSE,"LEVFER V2 P";#N/A,#N/A,FALSE,"LEVFER V2 P10%"}</definedName>
    <definedName name="wrn.LEVFER." hidden="1">{#N/A,#N/A,FALSE,"LEVFER V2 P";#N/A,#N/A,FALSE,"LEVFER V2 P10%"}</definedName>
    <definedName name="wrn.mo2." localSheetId="16" hidden="1">{#N/A,#N/A,FALSE,"MO (2)"}</definedName>
    <definedName name="wrn.mo2." localSheetId="11" hidden="1">{#N/A,#N/A,FALSE,"MO (2)"}</definedName>
    <definedName name="wrn.mo2." localSheetId="10" hidden="1">{#N/A,#N/A,FALSE,"MO (2)"}</definedName>
    <definedName name="wrn.mo2." localSheetId="14" hidden="1">{#N/A,#N/A,FALSE,"MO (2)"}</definedName>
    <definedName name="wrn.mo2." localSheetId="13" hidden="1">{#N/A,#N/A,FALSE,"MO (2)"}</definedName>
    <definedName name="wrn.mo2." localSheetId="12" hidden="1">{#N/A,#N/A,FALSE,"MO (2)"}</definedName>
    <definedName name="wrn.mo2." localSheetId="5" hidden="1">{#N/A,#N/A,FALSE,"MO (2)"}</definedName>
    <definedName name="wrn.mo2." localSheetId="1" hidden="1">{#N/A,#N/A,FALSE,"MO (2)"}</definedName>
    <definedName name="wrn.mo2." localSheetId="15" hidden="1">{#N/A,#N/A,FALSE,"MO (2)"}</definedName>
    <definedName name="wrn.mo2." localSheetId="21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3" hidden="1">{#N/A,#N/A,FALSE,"MO (2)"}</definedName>
    <definedName name="wrn.mo2." hidden="1">{#N/A,#N/A,FALSE,"MO (2)"}</definedName>
    <definedName name="wrn.mo2._1" localSheetId="11" hidden="1">{#N/A,#N/A,FALSE,"MO (2)"}</definedName>
    <definedName name="wrn.mo2._1" localSheetId="14" hidden="1">{#N/A,#N/A,FALSE,"MO (2)"}</definedName>
    <definedName name="wrn.mo2._1" localSheetId="13" hidden="1">{#N/A,#N/A,FALSE,"MO (2)"}</definedName>
    <definedName name="wrn.mo2._1" localSheetId="12" hidden="1">{#N/A,#N/A,FALSE,"MO (2)"}</definedName>
    <definedName name="wrn.mo2._1" localSheetId="5" hidden="1">{#N/A,#N/A,FALSE,"MO (2)"}</definedName>
    <definedName name="wrn.mo2._1" localSheetId="1" hidden="1">{#N/A,#N/A,FALSE,"MO (2)"}</definedName>
    <definedName name="wrn.mo2._1" localSheetId="4" hidden="1">{#N/A,#N/A,FALSE,"MO (2)"}</definedName>
    <definedName name="wrn.mo2._1" localSheetId="6" hidden="1">{#N/A,#N/A,FALSE,"MO (2)"}</definedName>
    <definedName name="wrn.mo2._1" localSheetId="3" hidden="1">{#N/A,#N/A,FALSE,"MO (2)"}</definedName>
    <definedName name="wrn.mo2._1" hidden="1">{#N/A,#N/A,FALSE,"MO (2)"}</definedName>
    <definedName name="wrn.PENDENCIAS." localSheetId="1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reco." hidden="1">{#N/A,#N/A,FALSE,"Pla_Preço";#N/A,#N/A,FALSE,"Crono"}</definedName>
    <definedName name="wrn.RELAT_EAP." localSheetId="11" hidden="1">{#N/A,#N/A,FALSE,"EAP";#N/A,#N/A,FALSE,"CURVA AV.FÍSICO";#N/A,#N/A,FALSE,"CURVA AV.FINANC."}</definedName>
    <definedName name="wrn.RELAT_EAP." localSheetId="14" hidden="1">{#N/A,#N/A,FALSE,"EAP";#N/A,#N/A,FALSE,"CURVA AV.FÍSICO";#N/A,#N/A,FALSE,"CURVA AV.FINANC."}</definedName>
    <definedName name="wrn.RELAT_EAP." localSheetId="13" hidden="1">{#N/A,#N/A,FALSE,"EAP";#N/A,#N/A,FALSE,"CURVA AV.FÍSICO";#N/A,#N/A,FALSE,"CURVA AV.FINANC."}</definedName>
    <definedName name="wrn.RELAT_EAP." localSheetId="12" hidden="1">{#N/A,#N/A,FALSE,"EAP";#N/A,#N/A,FALSE,"CURVA AV.FÍSICO";#N/A,#N/A,FALSE,"CURVA AV.FINANC."}</definedName>
    <definedName name="wrn.RELAT_EAP." localSheetId="5" hidden="1">{#N/A,#N/A,FALSE,"EAP";#N/A,#N/A,FALSE,"CURVA AV.FÍSICO";#N/A,#N/A,FALSE,"CURVA AV.FINANC."}</definedName>
    <definedName name="wrn.RELAT_EAP." localSheetId="1" hidden="1">{#N/A,#N/A,FALSE,"EAP";#N/A,#N/A,FALSE,"CURVA AV.FÍSICO";#N/A,#N/A,FALSE,"CURVA AV.FINANC."}</definedName>
    <definedName name="wrn.RELAT_EAP." localSheetId="4" hidden="1">{#N/A,#N/A,FALSE,"EAP";#N/A,#N/A,FALSE,"CURVA AV.FÍSICO";#N/A,#N/A,FALSE,"CURVA AV.FINANC."}</definedName>
    <definedName name="wrn.RELAT_EAP." localSheetId="6" hidden="1">{#N/A,#N/A,FALSE,"EAP";#N/A,#N/A,FALSE,"CURVA AV.FÍSICO";#N/A,#N/A,FALSE,"CURVA AV.FINANC."}</definedName>
    <definedName name="wrn.RELAT_EAP." localSheetId="3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localSheetId="16" hidden="1">{#N/A,#N/A,TRUE,"Plan1"}</definedName>
    <definedName name="wrn.relext." localSheetId="11" hidden="1">{#N/A,#N/A,TRUE,"Plan1"}</definedName>
    <definedName name="wrn.relext." localSheetId="10" hidden="1">{#N/A,#N/A,TRUE,"Plan1"}</definedName>
    <definedName name="wrn.relext." localSheetId="14" hidden="1">{#N/A,#N/A,TRUE,"Plan1"}</definedName>
    <definedName name="wrn.relext." localSheetId="13" hidden="1">{#N/A,#N/A,TRUE,"Plan1"}</definedName>
    <definedName name="wrn.relext." localSheetId="12" hidden="1">{#N/A,#N/A,TRUE,"Plan1"}</definedName>
    <definedName name="wrn.relext." localSheetId="5" hidden="1">{#N/A,#N/A,TRUE,"Plan1"}</definedName>
    <definedName name="wrn.relext." localSheetId="1" hidden="1">{#N/A,#N/A,TRUE,"Plan1"}</definedName>
    <definedName name="wrn.relext." localSheetId="15" hidden="1">{#N/A,#N/A,TRUE,"Plan1"}</definedName>
    <definedName name="wrn.relext." localSheetId="21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3" hidden="1">{#N/A,#N/A,TRUE,"Plan1"}</definedName>
    <definedName name="wrn.relext." hidden="1">{#N/A,#N/A,TRUE,"Plan1"}</definedName>
    <definedName name="wrn.relext._1" localSheetId="11" hidden="1">{#N/A,#N/A,TRUE,"Plan1"}</definedName>
    <definedName name="wrn.relext._1" localSheetId="14" hidden="1">{#N/A,#N/A,TRUE,"Plan1"}</definedName>
    <definedName name="wrn.relext._1" localSheetId="13" hidden="1">{#N/A,#N/A,TRUE,"Plan1"}</definedName>
    <definedName name="wrn.relext._1" localSheetId="12" hidden="1">{#N/A,#N/A,TRUE,"Plan1"}</definedName>
    <definedName name="wrn.relext._1" localSheetId="5" hidden="1">{#N/A,#N/A,TRUE,"Plan1"}</definedName>
    <definedName name="wrn.relext._1" localSheetId="1" hidden="1">{#N/A,#N/A,TRUE,"Plan1"}</definedName>
    <definedName name="wrn.relext._1" localSheetId="4" hidden="1">{#N/A,#N/A,TRUE,"Plan1"}</definedName>
    <definedName name="wrn.relext._1" localSheetId="6" hidden="1">{#N/A,#N/A,TRUE,"Plan1"}</definedName>
    <definedName name="wrn.relext._1" localSheetId="3" hidden="1">{#N/A,#N/A,TRUE,"Plan1"}</definedName>
    <definedName name="wrn.relext._1" hidden="1">{#N/A,#N/A,TRUE,"Plan1"}</definedName>
    <definedName name="wrn.SBBE." localSheetId="11" hidden="1">{#N/A,#N/A,FALSE,"Plan1"}</definedName>
    <definedName name="wrn.SBBE." localSheetId="14" hidden="1">{#N/A,#N/A,FALSE,"Plan1"}</definedName>
    <definedName name="wrn.SBBE." localSheetId="13" hidden="1">{#N/A,#N/A,FALSE,"Plan1"}</definedName>
    <definedName name="wrn.SBBE." localSheetId="12" hidden="1">{#N/A,#N/A,FALSE,"Plan1"}</definedName>
    <definedName name="wrn.SBBE." localSheetId="5" hidden="1">{#N/A,#N/A,FALSE,"Plan1"}</definedName>
    <definedName name="wrn.SBBE." localSheetId="1" hidden="1">{#N/A,#N/A,FALSE,"Plan1"}</definedName>
    <definedName name="wrn.SBBE." localSheetId="4" hidden="1">{#N/A,#N/A,FALSE,"Plan1"}</definedName>
    <definedName name="wrn.SBBE." localSheetId="6" hidden="1">{#N/A,#N/A,FALSE,"Plan1"}</definedName>
    <definedName name="wrn.SBBE." localSheetId="3" hidden="1">{#N/A,#N/A,FALSE,"Plan1"}</definedName>
    <definedName name="wrn.SBBE." hidden="1">{#N/A,#N/A,FALSE,"Plan1"}</definedName>
    <definedName name="wrn.SERV._.PAVTO." localSheetId="11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4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3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2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5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4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6" hidden="1">{#N/A,#N/A,FALSE,"SS 1";#N/A,#N/A,FALSE,"SS 2";#N/A,#N/A,FALSE,"TER 1 (1)";#N/A,#N/A,FALSE,"TER 1 (2)";#N/A,#N/A,FALSE,"TER 2 ";#N/A,#N/A,FALSE,"TP  (1)";#N/A,#N/A,FALSE,"TP  (2)";#N/A,#N/A,FALSE,"CM BAR"}</definedName>
    <definedName name="wrn.SERV._.PAVTO." localSheetId="3" hidden="1">{#N/A,#N/A,FALSE,"SS 1";#N/A,#N/A,FALSE,"SS 2";#N/A,#N/A,FALSE,"TER 1 (1)";#N/A,#N/A,FALSE,"TER 1 (2)";#N/A,#N/A,FALSE,"TER 2 ";#N/A,#N/A,FALSE,"TP  (1)";#N/A,#N/A,FALSE,"TP  (2)";#N/A,#N/A,FALSE,"CM BAR"}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localSheetId="11" hidden="1">{#N/A,#N/A,TRUE,"Serviços"}</definedName>
    <definedName name="wrn.Tipo." localSheetId="14" hidden="1">{#N/A,#N/A,TRUE,"Serviços"}</definedName>
    <definedName name="wrn.Tipo." localSheetId="13" hidden="1">{#N/A,#N/A,TRUE,"Serviços"}</definedName>
    <definedName name="wrn.Tipo." localSheetId="12" hidden="1">{#N/A,#N/A,TRUE,"Serviços"}</definedName>
    <definedName name="wrn.Tipo." localSheetId="5" hidden="1">{#N/A,#N/A,TRUE,"Serviços"}</definedName>
    <definedName name="wrn.Tipo." localSheetId="1" hidden="1">{#N/A,#N/A,TRUE,"Serviços"}</definedName>
    <definedName name="wrn.Tipo." localSheetId="4" hidden="1">{#N/A,#N/A,TRUE,"Serviços"}</definedName>
    <definedName name="wrn.Tipo." localSheetId="6" hidden="1">{#N/A,#N/A,TRUE,"Serviços"}</definedName>
    <definedName name="wrn.Tipo." localSheetId="3" hidden="1">{#N/A,#N/A,TRUE,"Serviços"}</definedName>
    <definedName name="wrn.Tipo." hidden="1">{#N/A,#N/A,TRUE,"Serviços"}</definedName>
    <definedName name="wrn.Tipo.." localSheetId="11" hidden="1">{#N/A,#N/A,TRUE,"Serviços"}</definedName>
    <definedName name="wrn.Tipo.." localSheetId="14" hidden="1">{#N/A,#N/A,TRUE,"Serviços"}</definedName>
    <definedName name="wrn.Tipo.." localSheetId="13" hidden="1">{#N/A,#N/A,TRUE,"Serviços"}</definedName>
    <definedName name="wrn.Tipo.." localSheetId="12" hidden="1">{#N/A,#N/A,TRUE,"Serviços"}</definedName>
    <definedName name="wrn.Tipo.." localSheetId="5" hidden="1">{#N/A,#N/A,TRUE,"Serviços"}</definedName>
    <definedName name="wrn.Tipo.." localSheetId="1" hidden="1">{#N/A,#N/A,TRUE,"Serviços"}</definedName>
    <definedName name="wrn.Tipo.." localSheetId="4" hidden="1">{#N/A,#N/A,TRUE,"Serviços"}</definedName>
    <definedName name="wrn.Tipo.." localSheetId="6" hidden="1">{#N/A,#N/A,TRUE,"Serviços"}</definedName>
    <definedName name="wrn.Tipo.." localSheetId="3" hidden="1">{#N/A,#N/A,TRUE,"Serviços"}</definedName>
    <definedName name="wrn.Tipo.." hidden="1">{#N/A,#N/A,TRUE,"Serviços"}</definedName>
    <definedName name="wvu.dequant." localSheetId="21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
DEMONSTRATIVO DOS QUANTITATIVOS DE SERVIÇO - LOTE 1","&amp;L&amp;""Arial""&amp;5&amp;F",TRUE,FALSE,FALSE,FALSE,1,110,#N/A,#N/A,"=R3C1:R95C12","=R1:R2",FALSE,FALSE,FALSE,FALSE}</definedName>
    <definedName name="wwwww" localSheetId="11" hidden="1">{#N/A,#N/A,FALSE,"MO (2)"}</definedName>
    <definedName name="wwwww" localSheetId="14" hidden="1">{#N/A,#N/A,FALSE,"MO (2)"}</definedName>
    <definedName name="wwwww" localSheetId="13" hidden="1">{#N/A,#N/A,FALSE,"MO (2)"}</definedName>
    <definedName name="wwwww" localSheetId="12" hidden="1">{#N/A,#N/A,FALSE,"MO (2)"}</definedName>
    <definedName name="wwwww" localSheetId="5" hidden="1">{#N/A,#N/A,FALSE,"MO (2)"}</definedName>
    <definedName name="wwwww" localSheetId="1" hidden="1">{#N/A,#N/A,FALSE,"MO (2)"}</definedName>
    <definedName name="wwwww" localSheetId="4" hidden="1">{#N/A,#N/A,FALSE,"MO (2)"}</definedName>
    <definedName name="wwwww" localSheetId="6" hidden="1">{#N/A,#N/A,FALSE,"MO (2)"}</definedName>
    <definedName name="wwwww" localSheetId="3" hidden="1">{#N/A,#N/A,FALSE,"MO (2)"}</definedName>
    <definedName name="wwwww" hidden="1">{#N/A,#N/A,FALSE,"MO (2)"}</definedName>
    <definedName name="wwwwww" localSheetId="11" hidden="1">{#N/A,#N/A,FALSE,"MO (2)"}</definedName>
    <definedName name="wwwwww" localSheetId="14" hidden="1">{#N/A,#N/A,FALSE,"MO (2)"}</definedName>
    <definedName name="wwwwww" localSheetId="13" hidden="1">{#N/A,#N/A,FALSE,"MO (2)"}</definedName>
    <definedName name="wwwwww" localSheetId="12" hidden="1">{#N/A,#N/A,FALSE,"MO (2)"}</definedName>
    <definedName name="wwwwww" localSheetId="5" hidden="1">{#N/A,#N/A,FALSE,"MO (2)"}</definedName>
    <definedName name="wwwwww" localSheetId="1" hidden="1">{#N/A,#N/A,FALSE,"MO (2)"}</definedName>
    <definedName name="wwwwww" localSheetId="4" hidden="1">{#N/A,#N/A,FALSE,"MO (2)"}</definedName>
    <definedName name="wwwwww" localSheetId="6" hidden="1">{#N/A,#N/A,FALSE,"MO (2)"}</definedName>
    <definedName name="wwwwww" localSheetId="3" hidden="1">{#N/A,#N/A,FALSE,"MO (2)"}</definedName>
    <definedName name="wwwwww" hidden="1">{#N/A,#N/A,FALSE,"MO (2)"}</definedName>
    <definedName name="x">#REF!</definedName>
    <definedName name="XX" localSheetId="11" hidden="1">{"'EI 060 02'!$A$1:$K$59"}</definedName>
    <definedName name="XX" localSheetId="14" hidden="1">{"'EI 060 02'!$A$1:$K$59"}</definedName>
    <definedName name="XX" localSheetId="13" hidden="1">{"'EI 060 02'!$A$1:$K$59"}</definedName>
    <definedName name="XX" localSheetId="12" hidden="1">{"'EI 060 02'!$A$1:$K$59"}</definedName>
    <definedName name="XX" localSheetId="5" hidden="1">{"'EI 060 02'!$A$1:$K$59"}</definedName>
    <definedName name="XX" localSheetId="1" hidden="1">{"'EI 060 02'!$A$1:$K$59"}</definedName>
    <definedName name="XX" localSheetId="4" hidden="1">{"'EI 060 02'!$A$1:$K$59"}</definedName>
    <definedName name="XX" localSheetId="6" hidden="1">{"'EI 060 02'!$A$1:$K$59"}</definedName>
    <definedName name="XX" localSheetId="3" hidden="1">{"'EI 060 02'!$A$1:$K$59"}</definedName>
    <definedName name="XX" hidden="1">{"'EI 060 02'!$A$1:$K$59"}</definedName>
    <definedName name="XXX">[0]!XXX</definedName>
    <definedName name="xxxxx" localSheetId="11" hidden="1">{#N/A,#N/A,FALSE,"MO (2)"}</definedName>
    <definedName name="xxxxx" localSheetId="14" hidden="1">{#N/A,#N/A,FALSE,"MO (2)"}</definedName>
    <definedName name="xxxxx" localSheetId="13" hidden="1">{#N/A,#N/A,FALSE,"MO (2)"}</definedName>
    <definedName name="xxxxx" localSheetId="12" hidden="1">{#N/A,#N/A,FALSE,"MO (2)"}</definedName>
    <definedName name="xxxxx" localSheetId="5" hidden="1">{#N/A,#N/A,FALSE,"MO (2)"}</definedName>
    <definedName name="xxxxx" localSheetId="1" hidden="1">{#N/A,#N/A,FALSE,"MO (2)"}</definedName>
    <definedName name="xxxxx" localSheetId="4" hidden="1">{#N/A,#N/A,FALSE,"MO (2)"}</definedName>
    <definedName name="xxxxx" localSheetId="6" hidden="1">{#N/A,#N/A,FALSE,"MO (2)"}</definedName>
    <definedName name="xxxxx" localSheetId="3" hidden="1">{#N/A,#N/A,FALSE,"MO (2)"}</definedName>
    <definedName name="xxxxx" hidden="1">{#N/A,#N/A,FALSE,"MO (2)"}</definedName>
    <definedName name="Y" localSheetId="16" hidden="1">{#N/A,#N/A,FALSE,"MO (2)"}</definedName>
    <definedName name="Y" localSheetId="11" hidden="1">{#N/A,#N/A,FALSE,"MO (2)"}</definedName>
    <definedName name="Y" localSheetId="10" hidden="1">{#N/A,#N/A,FALSE,"MO (2)"}</definedName>
    <definedName name="Y" localSheetId="14" hidden="1">{#N/A,#N/A,FALSE,"MO (2)"}</definedName>
    <definedName name="Y" localSheetId="13" hidden="1">{#N/A,#N/A,FALSE,"MO (2)"}</definedName>
    <definedName name="Y" localSheetId="12" hidden="1">{#N/A,#N/A,FALSE,"MO (2)"}</definedName>
    <definedName name="Y" localSheetId="5" hidden="1">{#N/A,#N/A,FALSE,"MO (2)"}</definedName>
    <definedName name="Y" localSheetId="1" hidden="1">{#N/A,#N/A,FALSE,"MO (2)"}</definedName>
    <definedName name="Y" localSheetId="15" hidden="1">{#N/A,#N/A,FALSE,"MO (2)"}</definedName>
    <definedName name="Y" localSheetId="21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3" hidden="1">{#N/A,#N/A,FALSE,"MO (2)"}</definedName>
    <definedName name="Y" hidden="1">{#N/A,#N/A,FALSE,"MO (2)"}</definedName>
    <definedName name="yy" localSheetId="11" hidden="1">{#N/A,#N/A,TRUE,"Serviços"}</definedName>
    <definedName name="yy" localSheetId="14" hidden="1">{#N/A,#N/A,TRUE,"Serviços"}</definedName>
    <definedName name="yy" localSheetId="13" hidden="1">{#N/A,#N/A,TRUE,"Serviços"}</definedName>
    <definedName name="yy" localSheetId="12" hidden="1">{#N/A,#N/A,TRUE,"Serviços"}</definedName>
    <definedName name="yy" localSheetId="5" hidden="1">{#N/A,#N/A,TRUE,"Serviços"}</definedName>
    <definedName name="yy" localSheetId="1" hidden="1">{#N/A,#N/A,TRUE,"Serviços"}</definedName>
    <definedName name="yy" localSheetId="4" hidden="1">{#N/A,#N/A,TRUE,"Serviços"}</definedName>
    <definedName name="yy" localSheetId="6" hidden="1">{#N/A,#N/A,TRUE,"Serviços"}</definedName>
    <definedName name="yy" localSheetId="3" hidden="1">{#N/A,#N/A,TRUE,"Serviços"}</definedName>
    <definedName name="yy" hidden="1">{#N/A,#N/A,TRUE,"Serviços"}</definedName>
    <definedName name="z" localSheetId="16" hidden="1">{#N/A,#N/A,FALSE,"MO (2)"}</definedName>
    <definedName name="z" localSheetId="11" hidden="1">{#N/A,#N/A,FALSE,"MO (2)"}</definedName>
    <definedName name="z" localSheetId="10" hidden="1">{#N/A,#N/A,FALSE,"MO (2)"}</definedName>
    <definedName name="z" localSheetId="14" hidden="1">{#N/A,#N/A,FALSE,"MO (2)"}</definedName>
    <definedName name="z" localSheetId="13" hidden="1">{#N/A,#N/A,FALSE,"MO (2)"}</definedName>
    <definedName name="z" localSheetId="12" hidden="1">{#N/A,#N/A,FALSE,"MO (2)"}</definedName>
    <definedName name="z" localSheetId="5" hidden="1">{#N/A,#N/A,FALSE,"MO (2)"}</definedName>
    <definedName name="z" localSheetId="1" hidden="1">{#N/A,#N/A,FALSE,"MO (2)"}</definedName>
    <definedName name="z" localSheetId="15" hidden="1">{#N/A,#N/A,FALSE,"MO (2)"}</definedName>
    <definedName name="z" localSheetId="21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3" hidden="1">{#N/A,#N/A,FALSE,"MO (2)"}</definedName>
    <definedName name="z" hidden="1">{#N/A,#N/A,FALSE,"MO (2)"}</definedName>
    <definedName name="z_1" localSheetId="11" hidden="1">{#N/A,#N/A,FALSE,"MO (2)"}</definedName>
    <definedName name="z_1" localSheetId="14" hidden="1">{#N/A,#N/A,FALSE,"MO (2)"}</definedName>
    <definedName name="z_1" localSheetId="13" hidden="1">{#N/A,#N/A,FALSE,"MO (2)"}</definedName>
    <definedName name="z_1" localSheetId="12" hidden="1">{#N/A,#N/A,FALSE,"MO (2)"}</definedName>
    <definedName name="z_1" localSheetId="5" hidden="1">{#N/A,#N/A,FALSE,"MO (2)"}</definedName>
    <definedName name="z_1" localSheetId="1" hidden="1">{#N/A,#N/A,FALSE,"MO (2)"}</definedName>
    <definedName name="z_1" localSheetId="4" hidden="1">{#N/A,#N/A,FALSE,"MO (2)"}</definedName>
    <definedName name="z_1" localSheetId="6" hidden="1">{#N/A,#N/A,FALSE,"MO (2)"}</definedName>
    <definedName name="z_1" localSheetId="3" hidden="1">{#N/A,#N/A,FALSE,"MO (2)"}</definedName>
    <definedName name="z_1" hidden="1">{#N/A,#N/A,FALSE,"MO (2)"}</definedName>
    <definedName name="zaza" localSheetId="16" hidden="1">{#N/A,#N/A,FALSE,"MO (2)"}</definedName>
    <definedName name="zaza" localSheetId="11" hidden="1">{#N/A,#N/A,FALSE,"MO (2)"}</definedName>
    <definedName name="zaza" localSheetId="10" hidden="1">{#N/A,#N/A,FALSE,"MO (2)"}</definedName>
    <definedName name="zaza" localSheetId="14" hidden="1">{#N/A,#N/A,FALSE,"MO (2)"}</definedName>
    <definedName name="zaza" localSheetId="13" hidden="1">{#N/A,#N/A,FALSE,"MO (2)"}</definedName>
    <definedName name="zaza" localSheetId="12" hidden="1">{#N/A,#N/A,FALSE,"MO (2)"}</definedName>
    <definedName name="zaza" localSheetId="5" hidden="1">{#N/A,#N/A,FALSE,"MO (2)"}</definedName>
    <definedName name="zaza" localSheetId="1" hidden="1">{#N/A,#N/A,FALSE,"MO (2)"}</definedName>
    <definedName name="zaza" localSheetId="15" hidden="1">{#N/A,#N/A,FALSE,"MO (2)"}</definedName>
    <definedName name="zaza" localSheetId="21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3" hidden="1">{#N/A,#N/A,FALSE,"MO (2)"}</definedName>
    <definedName name="zaza" hidden="1">{#N/A,#N/A,FALSE,"MO (2)"}</definedName>
    <definedName name="zaza_1" localSheetId="11" hidden="1">{#N/A,#N/A,FALSE,"MO (2)"}</definedName>
    <definedName name="zaza_1" localSheetId="14" hidden="1">{#N/A,#N/A,FALSE,"MO (2)"}</definedName>
    <definedName name="zaza_1" localSheetId="13" hidden="1">{#N/A,#N/A,FALSE,"MO (2)"}</definedName>
    <definedName name="zaza_1" localSheetId="12" hidden="1">{#N/A,#N/A,FALSE,"MO (2)"}</definedName>
    <definedName name="zaza_1" localSheetId="5" hidden="1">{#N/A,#N/A,FALSE,"MO (2)"}</definedName>
    <definedName name="zaza_1" localSheetId="1" hidden="1">{#N/A,#N/A,FALSE,"MO (2)"}</definedName>
    <definedName name="zaza_1" localSheetId="4" hidden="1">{#N/A,#N/A,FALSE,"MO (2)"}</definedName>
    <definedName name="zaza_1" localSheetId="6" hidden="1">{#N/A,#N/A,FALSE,"MO (2)"}</definedName>
    <definedName name="zaza_1" localSheetId="3" hidden="1">{#N/A,#N/A,FALSE,"MO (2)"}</definedName>
    <definedName name="zaza_1" hidden="1">{#N/A,#N/A,FALSE,"MO (2)"}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" i="41" l="1"/>
  <c r="F65" i="41"/>
  <c r="F64" i="41"/>
  <c r="F3" i="41"/>
  <c r="F3" i="48"/>
  <c r="F68" i="48"/>
  <c r="F66" i="48"/>
  <c r="F65" i="48"/>
  <c r="F64" i="48"/>
  <c r="F3" i="3" l="1"/>
  <c r="D38" i="50"/>
  <c r="D36" i="50" s="1"/>
  <c r="C37" i="50"/>
  <c r="D35" i="50"/>
  <c r="D34" i="50"/>
  <c r="D33" i="50"/>
  <c r="D31" i="50"/>
  <c r="C30" i="50"/>
  <c r="C31" i="50" s="1"/>
  <c r="D27" i="50"/>
  <c r="D26" i="50"/>
  <c r="C24" i="50"/>
  <c r="D18" i="50"/>
  <c r="C11" i="50" s="1"/>
  <c r="C12" i="50" s="1"/>
  <c r="C17" i="50"/>
  <c r="D12" i="50"/>
  <c r="D7" i="50"/>
  <c r="D25" i="50" l="1"/>
  <c r="D8" i="50"/>
  <c r="D37" i="50"/>
  <c r="C25" i="50"/>
  <c r="C28" i="50" s="1"/>
  <c r="C38" i="50" s="1"/>
  <c r="D28" i="50"/>
  <c r="D14" i="50"/>
  <c r="D16" i="50"/>
  <c r="D15" i="50"/>
  <c r="C5" i="50"/>
  <c r="D17" i="50" l="1"/>
  <c r="D6" i="50"/>
  <c r="C6" i="50" l="1"/>
  <c r="C9" i="50" s="1"/>
  <c r="C18" i="50" s="1"/>
  <c r="D9" i="50"/>
  <c r="C19" i="47" l="1"/>
  <c r="D14" i="47"/>
  <c r="D11" i="47"/>
  <c r="A3" i="47"/>
  <c r="A2" i="47"/>
  <c r="A1" i="47"/>
  <c r="C31" i="3"/>
  <c r="C38" i="3"/>
  <c r="C48" i="3"/>
  <c r="C55" i="3"/>
  <c r="C63" i="3"/>
  <c r="C18" i="3"/>
  <c r="C9" i="3"/>
  <c r="C73" i="3"/>
  <c r="C72" i="3"/>
  <c r="C87" i="3"/>
  <c r="C100" i="3"/>
  <c r="C109" i="3"/>
  <c r="C116" i="3"/>
  <c r="C124" i="3"/>
  <c r="C129" i="3"/>
  <c r="C130" i="3"/>
  <c r="C170" i="3"/>
  <c r="C166" i="3"/>
  <c r="C160" i="3"/>
  <c r="C140" i="3"/>
  <c r="C155" i="3"/>
  <c r="C154" i="3"/>
  <c r="C149" i="3"/>
  <c r="F153" i="3"/>
  <c r="F152" i="3"/>
  <c r="F46" i="3"/>
  <c r="F71" i="3"/>
  <c r="F70" i="3"/>
  <c r="F69" i="3"/>
  <c r="F68" i="3"/>
  <c r="F67" i="3"/>
  <c r="D20" i="47" l="1"/>
  <c r="D21" i="47" s="1"/>
  <c r="D17" i="47" l="1"/>
  <c r="D16" i="47"/>
  <c r="D18" i="47"/>
  <c r="C13" i="47"/>
  <c r="C14" i="47" s="1"/>
  <c r="C8" i="47"/>
  <c r="C7" i="47"/>
  <c r="C9" i="47"/>
  <c r="C11" i="47" l="1"/>
  <c r="C20" i="47" s="1"/>
  <c r="D19" i="47"/>
  <c r="D28" i="8"/>
  <c r="F26" i="3" l="1"/>
  <c r="F25" i="3"/>
  <c r="F24" i="3"/>
  <c r="F23" i="3"/>
  <c r="F22" i="3"/>
  <c r="F144" i="3" l="1"/>
  <c r="F163" i="3"/>
  <c r="F165" i="3"/>
  <c r="F164" i="3"/>
  <c r="F159" i="3"/>
  <c r="F158" i="3"/>
  <c r="F148" i="3"/>
  <c r="F147" i="3"/>
  <c r="F146" i="3"/>
  <c r="F145" i="3"/>
  <c r="F128" i="3"/>
  <c r="F127" i="3"/>
  <c r="F139" i="3"/>
  <c r="F138" i="3"/>
  <c r="F137" i="3"/>
  <c r="F136" i="3"/>
  <c r="F135" i="3"/>
  <c r="F134" i="3"/>
  <c r="F133" i="3"/>
  <c r="F123" i="3"/>
  <c r="F122" i="3"/>
  <c r="F121" i="3"/>
  <c r="F120" i="3"/>
  <c r="F119" i="3"/>
  <c r="F115" i="3"/>
  <c r="F114" i="3"/>
  <c r="F113" i="3"/>
  <c r="F112" i="3"/>
  <c r="F108" i="3"/>
  <c r="F107" i="3"/>
  <c r="F106" i="3"/>
  <c r="F105" i="3"/>
  <c r="F104" i="3"/>
  <c r="F103" i="3"/>
  <c r="F99" i="3"/>
  <c r="F98" i="3"/>
  <c r="F97" i="3"/>
  <c r="F96" i="3"/>
  <c r="F95" i="3"/>
  <c r="F94" i="3"/>
  <c r="F93" i="3"/>
  <c r="F92" i="3"/>
  <c r="F91" i="3"/>
  <c r="F90" i="3"/>
  <c r="F86" i="3"/>
  <c r="F85" i="3"/>
  <c r="F84" i="3"/>
  <c r="F83" i="3"/>
  <c r="F82" i="3"/>
  <c r="F81" i="3"/>
  <c r="F80" i="3"/>
  <c r="F79" i="3"/>
  <c r="F78" i="3"/>
  <c r="F77" i="3"/>
  <c r="F66" i="3"/>
  <c r="F62" i="3"/>
  <c r="F61" i="3"/>
  <c r="F60" i="3"/>
  <c r="F59" i="3"/>
  <c r="F58" i="3"/>
  <c r="F54" i="3"/>
  <c r="F53" i="3"/>
  <c r="F52" i="3"/>
  <c r="F51" i="3"/>
  <c r="F47" i="3"/>
  <c r="F45" i="3"/>
  <c r="F44" i="3"/>
  <c r="F43" i="3"/>
  <c r="F42" i="3"/>
  <c r="F41" i="3"/>
  <c r="F37" i="3"/>
  <c r="F36" i="3"/>
  <c r="F35" i="3"/>
  <c r="F34" i="3"/>
  <c r="F30" i="3"/>
  <c r="F29" i="3"/>
  <c r="F28" i="3"/>
  <c r="F27" i="3"/>
  <c r="L5" i="27" l="1"/>
  <c r="L6" i="27"/>
  <c r="L7" i="27"/>
  <c r="L8" i="27"/>
  <c r="L9" i="27"/>
  <c r="L10" i="27"/>
  <c r="L11" i="27"/>
  <c r="L12" i="27"/>
  <c r="L13" i="27"/>
  <c r="L14" i="27"/>
  <c r="L15" i="27"/>
  <c r="L16" i="27"/>
  <c r="L17" i="27"/>
  <c r="L18" i="27"/>
  <c r="L19" i="27"/>
  <c r="L20" i="27"/>
  <c r="L21" i="27"/>
  <c r="L22" i="27"/>
  <c r="L23" i="27"/>
  <c r="L24" i="27"/>
  <c r="L25" i="27"/>
  <c r="L26" i="27"/>
  <c r="L27" i="27"/>
  <c r="L28" i="27"/>
  <c r="L29" i="27"/>
  <c r="L30" i="27"/>
  <c r="L31" i="27"/>
  <c r="L32" i="27"/>
  <c r="L33" i="27"/>
  <c r="L34" i="27"/>
  <c r="L35" i="27"/>
  <c r="L36" i="27"/>
  <c r="L37" i="27"/>
  <c r="L38" i="27"/>
  <c r="L39" i="27"/>
  <c r="L40" i="27"/>
  <c r="L41" i="27"/>
  <c r="L42" i="27"/>
  <c r="L43" i="27"/>
  <c r="L44" i="27"/>
  <c r="L45" i="27"/>
  <c r="L46" i="27"/>
  <c r="L47" i="27"/>
  <c r="L48" i="27"/>
  <c r="L49" i="27"/>
  <c r="L50" i="27"/>
  <c r="L51" i="27"/>
  <c r="L52" i="27"/>
  <c r="L53" i="27"/>
  <c r="L54" i="27"/>
  <c r="L55" i="27"/>
  <c r="L56" i="27"/>
  <c r="L57" i="27"/>
  <c r="L58" i="27"/>
  <c r="L59" i="27"/>
  <c r="L60" i="27"/>
  <c r="L61" i="27"/>
  <c r="L62" i="27"/>
  <c r="L63" i="27"/>
  <c r="L64" i="27"/>
  <c r="L65" i="27"/>
  <c r="L66" i="27"/>
  <c r="L67" i="27"/>
  <c r="L68" i="27"/>
  <c r="L69" i="27"/>
  <c r="L70" i="27"/>
  <c r="L71" i="27"/>
  <c r="L72" i="27"/>
  <c r="L73" i="27"/>
  <c r="L74" i="27"/>
  <c r="L75" i="27"/>
  <c r="L76" i="27"/>
  <c r="L77" i="27"/>
  <c r="L78" i="27"/>
  <c r="L79" i="27"/>
  <c r="L80" i="27"/>
  <c r="L81" i="27"/>
  <c r="L82" i="27"/>
  <c r="L83" i="27"/>
  <c r="L84" i="27"/>
  <c r="L85" i="27"/>
  <c r="L86" i="27"/>
  <c r="L87" i="27"/>
  <c r="L88" i="27"/>
  <c r="L89" i="27"/>
  <c r="L90" i="27"/>
  <c r="L91" i="27"/>
  <c r="L92" i="27"/>
  <c r="L93" i="27"/>
  <c r="L94" i="27"/>
  <c r="L95" i="27"/>
  <c r="L96" i="27"/>
  <c r="L97" i="27"/>
  <c r="L98" i="27"/>
  <c r="L99" i="27"/>
  <c r="L100" i="27"/>
  <c r="L101" i="27"/>
  <c r="L102" i="27"/>
  <c r="L103" i="27"/>
  <c r="L104" i="27"/>
  <c r="L105" i="27"/>
  <c r="L106" i="27"/>
  <c r="L107" i="27"/>
  <c r="L108" i="27"/>
  <c r="L109" i="27"/>
  <c r="L110" i="27"/>
  <c r="L111" i="27"/>
  <c r="L112" i="27"/>
  <c r="L113" i="27"/>
  <c r="L114" i="27"/>
  <c r="L115" i="27"/>
  <c r="L116" i="27"/>
  <c r="L117" i="27"/>
  <c r="L118" i="27"/>
  <c r="L119" i="27"/>
  <c r="L120" i="27"/>
  <c r="L121" i="27"/>
  <c r="L122" i="27"/>
  <c r="L123" i="27"/>
  <c r="L124" i="27"/>
  <c r="L125" i="27"/>
  <c r="L126" i="27"/>
  <c r="L127" i="27"/>
  <c r="L128" i="27"/>
  <c r="L129" i="27"/>
  <c r="L130" i="27"/>
  <c r="L131" i="27"/>
  <c r="L132" i="27"/>
  <c r="L133" i="27"/>
  <c r="L134" i="27"/>
  <c r="L135" i="27"/>
  <c r="L136" i="27"/>
  <c r="L137" i="27"/>
  <c r="L138" i="27"/>
  <c r="L139" i="27"/>
  <c r="L140" i="27"/>
  <c r="L141" i="27"/>
  <c r="L142" i="27"/>
  <c r="L143" i="27"/>
  <c r="L144" i="27"/>
  <c r="L145" i="27"/>
  <c r="L146" i="27"/>
  <c r="L147" i="27"/>
  <c r="L148" i="27"/>
  <c r="L149" i="27"/>
  <c r="L150" i="27"/>
  <c r="L151" i="27"/>
  <c r="L152" i="27"/>
  <c r="L153" i="27"/>
  <c r="L154" i="27"/>
  <c r="L155" i="27"/>
  <c r="L156" i="27"/>
  <c r="L157" i="27"/>
  <c r="L158" i="27"/>
  <c r="L159" i="27"/>
  <c r="L160" i="27"/>
  <c r="L161" i="27"/>
  <c r="L162" i="27"/>
  <c r="L163" i="27"/>
  <c r="L164" i="27"/>
  <c r="L165" i="27"/>
  <c r="L166" i="27"/>
  <c r="L167" i="27"/>
  <c r="L168" i="27"/>
  <c r="L169" i="27"/>
  <c r="L170" i="27"/>
  <c r="L171" i="27"/>
  <c r="L172" i="27"/>
  <c r="L173" i="27"/>
  <c r="L174" i="27"/>
  <c r="L175" i="27"/>
  <c r="L176" i="27"/>
  <c r="L177" i="27"/>
  <c r="L178" i="27"/>
  <c r="L179" i="27"/>
  <c r="L180" i="27"/>
  <c r="L181" i="27"/>
  <c r="L182" i="27"/>
  <c r="L183" i="27"/>
  <c r="L184" i="27"/>
  <c r="L185" i="27"/>
  <c r="L186" i="27"/>
  <c r="L187" i="27"/>
  <c r="L188" i="27"/>
  <c r="L189" i="27"/>
  <c r="L190" i="27"/>
  <c r="L191" i="27"/>
  <c r="L192" i="27"/>
  <c r="L193" i="27"/>
  <c r="L194" i="27"/>
  <c r="L195" i="27"/>
  <c r="L196" i="27"/>
  <c r="L197" i="27"/>
  <c r="L198" i="27"/>
  <c r="L199" i="27"/>
  <c r="L200" i="27"/>
  <c r="L201" i="27"/>
  <c r="L202" i="27"/>
  <c r="L203" i="27"/>
  <c r="L204" i="27"/>
  <c r="L205" i="27"/>
  <c r="L206" i="27"/>
  <c r="L207" i="27"/>
  <c r="L208" i="27"/>
  <c r="L209" i="27"/>
  <c r="L210" i="27"/>
  <c r="L211" i="27"/>
  <c r="L212" i="27"/>
  <c r="L213" i="27"/>
  <c r="L214" i="27"/>
  <c r="L215" i="27"/>
  <c r="L216" i="27"/>
  <c r="L217" i="27"/>
  <c r="L218" i="27"/>
  <c r="L219" i="27"/>
  <c r="L220" i="27"/>
  <c r="L221" i="27"/>
  <c r="L222" i="27"/>
  <c r="L223" i="27"/>
  <c r="L224" i="27"/>
  <c r="L225" i="27"/>
  <c r="L226" i="27"/>
  <c r="L227" i="27"/>
  <c r="L228" i="27"/>
  <c r="L229" i="27"/>
  <c r="L230" i="27"/>
  <c r="L231" i="27"/>
  <c r="L232" i="27"/>
  <c r="L233" i="27"/>
  <c r="L234" i="27"/>
  <c r="L235" i="27"/>
  <c r="L236" i="27"/>
  <c r="L237" i="27"/>
  <c r="L238" i="27"/>
  <c r="L239" i="27"/>
  <c r="L240" i="27"/>
  <c r="L241" i="27"/>
  <c r="L242" i="27"/>
  <c r="L243" i="27"/>
  <c r="L244" i="27"/>
  <c r="L245" i="27"/>
  <c r="L246" i="27"/>
  <c r="L247" i="27"/>
  <c r="L248" i="27"/>
  <c r="L249" i="27"/>
  <c r="L250" i="27"/>
  <c r="L251" i="27"/>
  <c r="L252" i="27"/>
  <c r="L253" i="27"/>
  <c r="L254" i="27"/>
  <c r="L255" i="27"/>
  <c r="L256" i="27"/>
  <c r="L257" i="27"/>
  <c r="L258" i="27"/>
  <c r="L259" i="27"/>
  <c r="L260" i="27"/>
  <c r="L261" i="27"/>
  <c r="L262" i="27"/>
  <c r="L263" i="27"/>
  <c r="L264" i="27"/>
  <c r="L265" i="27"/>
  <c r="L266" i="27"/>
  <c r="L267" i="27"/>
  <c r="L268" i="27"/>
  <c r="L269" i="27"/>
  <c r="L270" i="27"/>
  <c r="L271" i="27"/>
  <c r="L272" i="27"/>
  <c r="L273" i="27"/>
  <c r="L274" i="27"/>
  <c r="L275" i="27"/>
  <c r="L276" i="27"/>
  <c r="L277" i="27"/>
  <c r="L278" i="27"/>
  <c r="L279" i="27"/>
  <c r="L280" i="27"/>
  <c r="L281" i="27"/>
  <c r="L282" i="27"/>
  <c r="L283" i="27"/>
  <c r="L284" i="27"/>
  <c r="L285" i="27"/>
  <c r="L286" i="27"/>
  <c r="L287" i="27"/>
  <c r="L288" i="27"/>
  <c r="L289" i="27"/>
  <c r="L290" i="27"/>
  <c r="L291" i="27"/>
  <c r="L292" i="27"/>
  <c r="L293" i="27"/>
  <c r="L294" i="27"/>
  <c r="L295" i="27"/>
  <c r="L296" i="27"/>
  <c r="L297" i="27"/>
  <c r="L298" i="27"/>
  <c r="L299" i="27"/>
  <c r="L300" i="27"/>
  <c r="L301" i="27"/>
  <c r="L302" i="27"/>
  <c r="L303" i="27"/>
  <c r="L304" i="27"/>
  <c r="L305" i="27"/>
  <c r="L306" i="27"/>
  <c r="L307" i="27"/>
  <c r="L308" i="27"/>
  <c r="L309" i="27"/>
  <c r="L310" i="27"/>
  <c r="L311" i="27"/>
  <c r="L312" i="27"/>
  <c r="L313" i="27"/>
  <c r="L314" i="27"/>
  <c r="L315" i="27"/>
  <c r="L316" i="27"/>
  <c r="L317" i="27"/>
  <c r="L318" i="27"/>
  <c r="L319" i="27"/>
  <c r="L320" i="27"/>
  <c r="L321" i="27"/>
  <c r="L322" i="27"/>
  <c r="L323" i="27"/>
  <c r="L324" i="27"/>
  <c r="L325" i="27"/>
  <c r="L326" i="27"/>
  <c r="L327" i="27"/>
  <c r="L328" i="27"/>
  <c r="L329" i="27"/>
  <c r="L330" i="27"/>
  <c r="L331" i="27"/>
  <c r="L332" i="27"/>
  <c r="L333" i="27"/>
  <c r="L334" i="27"/>
  <c r="L335" i="27"/>
  <c r="L336" i="27"/>
  <c r="L337" i="27"/>
  <c r="L338" i="27"/>
  <c r="L339" i="27"/>
  <c r="L340" i="27"/>
  <c r="L341" i="27"/>
  <c r="L342" i="27"/>
  <c r="L343" i="27"/>
  <c r="L344" i="27"/>
  <c r="L345" i="27"/>
  <c r="L346" i="27"/>
  <c r="L347" i="27"/>
  <c r="L348" i="27"/>
  <c r="L349" i="27"/>
  <c r="L350" i="27"/>
  <c r="L351" i="27"/>
  <c r="L352" i="27"/>
  <c r="L353" i="27"/>
  <c r="L354" i="27"/>
  <c r="L355" i="27"/>
  <c r="L356" i="27"/>
  <c r="L357" i="27"/>
  <c r="L358" i="27"/>
  <c r="L359" i="27"/>
  <c r="L360" i="27"/>
  <c r="L361" i="27"/>
  <c r="L362" i="27"/>
  <c r="L363" i="27"/>
  <c r="L364" i="27"/>
  <c r="L365" i="27"/>
  <c r="L366" i="27"/>
  <c r="L367" i="27"/>
  <c r="L368" i="27"/>
  <c r="L369" i="27"/>
  <c r="L370" i="27"/>
  <c r="L371" i="27"/>
  <c r="L372" i="27"/>
  <c r="L373" i="27"/>
  <c r="L374" i="27"/>
  <c r="L375" i="27"/>
  <c r="L376" i="27"/>
  <c r="L377" i="27"/>
  <c r="L378" i="27"/>
  <c r="L379" i="27"/>
  <c r="L380" i="27"/>
  <c r="L381" i="27"/>
  <c r="L382" i="27"/>
  <c r="L383" i="27"/>
  <c r="L384" i="27"/>
  <c r="L385" i="27"/>
  <c r="L386" i="27"/>
  <c r="L387" i="27"/>
  <c r="L388" i="27"/>
  <c r="L389" i="27"/>
  <c r="L390" i="27"/>
  <c r="L391" i="27"/>
  <c r="L392" i="27"/>
  <c r="L393" i="27"/>
  <c r="L394" i="27"/>
  <c r="L395" i="27"/>
  <c r="L396" i="27"/>
  <c r="L397" i="27"/>
  <c r="L398" i="27"/>
  <c r="L399" i="27"/>
  <c r="L400" i="27"/>
  <c r="L401" i="27"/>
  <c r="L402" i="27"/>
  <c r="L403" i="27"/>
  <c r="L404" i="27"/>
  <c r="L405" i="27"/>
  <c r="L406" i="27"/>
  <c r="L407" i="27"/>
  <c r="L408" i="27"/>
  <c r="L409" i="27"/>
  <c r="L410" i="27"/>
  <c r="L411" i="27"/>
  <c r="L412" i="27"/>
  <c r="L413" i="27"/>
  <c r="L414" i="27"/>
  <c r="L415" i="27"/>
  <c r="L416" i="27"/>
  <c r="L417" i="27"/>
  <c r="L418" i="27"/>
  <c r="L419" i="27"/>
  <c r="L420" i="27"/>
  <c r="L421" i="27"/>
  <c r="L422" i="27"/>
  <c r="L423" i="27"/>
  <c r="L424" i="27"/>
  <c r="L425" i="27"/>
  <c r="L426" i="27"/>
  <c r="L427" i="27"/>
  <c r="L428" i="27"/>
  <c r="L429" i="27"/>
  <c r="L430" i="27"/>
  <c r="L431" i="27"/>
  <c r="L432" i="27"/>
  <c r="L433" i="27"/>
  <c r="L434" i="27"/>
  <c r="L435" i="27"/>
  <c r="L436" i="27"/>
  <c r="L437" i="27"/>
  <c r="L438" i="27"/>
  <c r="L439" i="27"/>
  <c r="L440" i="27"/>
  <c r="L441" i="27"/>
  <c r="L442" i="27"/>
  <c r="L443" i="27"/>
  <c r="L444" i="27"/>
  <c r="L445" i="27"/>
  <c r="L446" i="27"/>
  <c r="L447" i="27"/>
  <c r="L448" i="27"/>
  <c r="L449" i="27"/>
  <c r="L450" i="27"/>
  <c r="L451" i="27"/>
  <c r="L452" i="27"/>
  <c r="L453" i="27"/>
  <c r="L454" i="27"/>
  <c r="L455" i="27"/>
  <c r="L456" i="27"/>
  <c r="L457" i="27"/>
  <c r="L458" i="27"/>
  <c r="L459" i="27"/>
  <c r="L460" i="27"/>
  <c r="L461" i="27"/>
  <c r="L462" i="27"/>
  <c r="L463" i="27"/>
  <c r="L464" i="27"/>
  <c r="L465" i="27"/>
  <c r="L466" i="27"/>
  <c r="L467" i="27"/>
  <c r="L468" i="27"/>
  <c r="L469" i="27"/>
  <c r="L470" i="27"/>
  <c r="L471" i="27"/>
  <c r="L472" i="27"/>
  <c r="L473" i="27"/>
  <c r="L474" i="27"/>
  <c r="L475" i="27"/>
  <c r="L476" i="27"/>
  <c r="L477" i="27"/>
  <c r="L478" i="27"/>
  <c r="L479" i="27"/>
  <c r="L480" i="27"/>
  <c r="L481" i="27"/>
  <c r="L482" i="27"/>
  <c r="L483" i="27"/>
  <c r="L484" i="27"/>
  <c r="L485" i="27"/>
  <c r="L486" i="27"/>
  <c r="L487" i="27"/>
  <c r="L488" i="27"/>
  <c r="L489" i="27"/>
  <c r="L490" i="27"/>
  <c r="L491" i="27"/>
  <c r="L492" i="27"/>
  <c r="L493" i="27"/>
  <c r="L494" i="27"/>
  <c r="L495" i="27"/>
  <c r="L496" i="27"/>
  <c r="L497" i="27"/>
  <c r="L498" i="27"/>
  <c r="L499" i="27"/>
  <c r="L500" i="27"/>
  <c r="L501" i="27"/>
  <c r="L502" i="27"/>
  <c r="L503" i="27"/>
  <c r="L504" i="27"/>
  <c r="L505" i="27"/>
  <c r="L506" i="27"/>
  <c r="L507" i="27"/>
  <c r="L508" i="27"/>
  <c r="L509" i="27"/>
  <c r="L510" i="27"/>
  <c r="L511" i="27"/>
  <c r="L512" i="27"/>
  <c r="L513" i="27"/>
  <c r="L514" i="27"/>
  <c r="L515" i="27"/>
  <c r="L516" i="27"/>
  <c r="L517" i="27"/>
  <c r="L518" i="27"/>
  <c r="L519" i="27"/>
  <c r="L520" i="27"/>
  <c r="L521" i="27"/>
  <c r="L522" i="27"/>
  <c r="L523" i="27"/>
  <c r="L524" i="27"/>
  <c r="L525" i="27"/>
  <c r="L526" i="27"/>
  <c r="L527" i="27"/>
  <c r="L528" i="27"/>
  <c r="L529" i="27"/>
  <c r="L530" i="27"/>
  <c r="L531" i="27"/>
  <c r="L532" i="27"/>
  <c r="L533" i="27"/>
  <c r="L534" i="27"/>
  <c r="L535" i="27"/>
  <c r="L536" i="27"/>
  <c r="L537" i="27"/>
  <c r="L538" i="27"/>
  <c r="L4" i="27"/>
  <c r="F14" i="3" l="1"/>
  <c r="F15" i="3" l="1"/>
  <c r="A3" i="26" l="1"/>
  <c r="A2" i="26"/>
  <c r="A1" i="26"/>
  <c r="A3" i="19" l="1"/>
  <c r="A2" i="19"/>
  <c r="A1" i="19"/>
  <c r="A3" i="8" l="1"/>
  <c r="A2" i="8"/>
  <c r="A1" i="8"/>
  <c r="A3" i="3" l="1"/>
  <c r="A2" i="3"/>
  <c r="A1" i="3"/>
  <c r="F2" i="3" l="1"/>
  <c r="I2" i="19" s="1"/>
  <c r="F1" i="3"/>
  <c r="I1" i="19" l="1"/>
  <c r="D1" i="8"/>
  <c r="H46" i="3" l="1"/>
  <c r="G46" i="3" s="1"/>
  <c r="H153" i="3"/>
  <c r="G153" i="3" s="1"/>
  <c r="H152" i="3"/>
  <c r="G152" i="3" s="1"/>
  <c r="H71" i="3"/>
  <c r="G71" i="3" s="1"/>
  <c r="H67" i="3"/>
  <c r="G67" i="3" s="1"/>
  <c r="J67" i="3" s="1"/>
  <c r="H70" i="3"/>
  <c r="G70" i="3" s="1"/>
  <c r="H69" i="3"/>
  <c r="G69" i="3" s="1"/>
  <c r="H68" i="3"/>
  <c r="G68" i="3" s="1"/>
  <c r="H138" i="3"/>
  <c r="G138" i="3" s="1"/>
  <c r="H77" i="3"/>
  <c r="G77" i="3" s="1"/>
  <c r="J77" i="3" s="1"/>
  <c r="H104" i="3"/>
  <c r="G104" i="3" s="1"/>
  <c r="J104" i="3" s="1"/>
  <c r="H85" i="3"/>
  <c r="G85" i="3" s="1"/>
  <c r="H34" i="3"/>
  <c r="G34" i="3" s="1"/>
  <c r="J34" i="3" s="1"/>
  <c r="H123" i="3"/>
  <c r="G123" i="3" s="1"/>
  <c r="H147" i="3"/>
  <c r="G147" i="3" s="1"/>
  <c r="H84" i="3"/>
  <c r="G84" i="3" s="1"/>
  <c r="J84" i="3" s="1"/>
  <c r="H30" i="3"/>
  <c r="G30" i="3" s="1"/>
  <c r="H122" i="3"/>
  <c r="G122" i="3" s="1"/>
  <c r="J122" i="3" s="1"/>
  <c r="H146" i="3"/>
  <c r="G146" i="3" s="1"/>
  <c r="J146" i="3" s="1"/>
  <c r="H83" i="3"/>
  <c r="G83" i="3" s="1"/>
  <c r="H29" i="3"/>
  <c r="G29" i="3" s="1"/>
  <c r="H120" i="3"/>
  <c r="G120" i="3" s="1"/>
  <c r="J120" i="3" s="1"/>
  <c r="H144" i="3"/>
  <c r="G144" i="3" s="1"/>
  <c r="H51" i="3"/>
  <c r="G51" i="3" s="1"/>
  <c r="J51" i="3" s="1"/>
  <c r="H119" i="3"/>
  <c r="G119" i="3" s="1"/>
  <c r="J119" i="3" s="1"/>
  <c r="H80" i="3"/>
  <c r="G80" i="3" s="1"/>
  <c r="H47" i="3"/>
  <c r="G47" i="3" s="1"/>
  <c r="H164" i="3"/>
  <c r="G164" i="3" s="1"/>
  <c r="H136" i="3"/>
  <c r="G136" i="3" s="1"/>
  <c r="H108" i="3"/>
  <c r="G108" i="3" s="1"/>
  <c r="H92" i="3"/>
  <c r="G92" i="3" s="1"/>
  <c r="J92" i="3" s="1"/>
  <c r="H62" i="3"/>
  <c r="G62" i="3" s="1"/>
  <c r="H41" i="3"/>
  <c r="G41" i="3" s="1"/>
  <c r="J41" i="3" s="1"/>
  <c r="H135" i="3"/>
  <c r="G135" i="3" s="1"/>
  <c r="H107" i="3"/>
  <c r="G107" i="3" s="1"/>
  <c r="J107" i="3" s="1"/>
  <c r="H91" i="3"/>
  <c r="G91" i="3" s="1"/>
  <c r="J91" i="3" s="1"/>
  <c r="H61" i="3"/>
  <c r="G61" i="3" s="1"/>
  <c r="J61" i="3" s="1"/>
  <c r="H37" i="3"/>
  <c r="G37" i="3" s="1"/>
  <c r="J37" i="3" s="1"/>
  <c r="H159" i="3"/>
  <c r="G159" i="3" s="1"/>
  <c r="H106" i="3"/>
  <c r="G106" i="3" s="1"/>
  <c r="J106" i="3" s="1"/>
  <c r="H90" i="3"/>
  <c r="G90" i="3" s="1"/>
  <c r="J90" i="3" s="1"/>
  <c r="H60" i="3"/>
  <c r="G60" i="3" s="1"/>
  <c r="J60" i="3" s="1"/>
  <c r="H36" i="3"/>
  <c r="G36" i="3" s="1"/>
  <c r="J36" i="3" s="1"/>
  <c r="H99" i="3"/>
  <c r="G99" i="3" s="1"/>
  <c r="J99" i="3" s="1"/>
  <c r="H53" i="3"/>
  <c r="G53" i="3" s="1"/>
  <c r="J53" i="3" s="1"/>
  <c r="H121" i="3"/>
  <c r="G121" i="3" s="1"/>
  <c r="J121" i="3" s="1"/>
  <c r="H145" i="3"/>
  <c r="G145" i="3" s="1"/>
  <c r="H98" i="3"/>
  <c r="G98" i="3" s="1"/>
  <c r="J98" i="3" s="1"/>
  <c r="H97" i="3"/>
  <c r="G97" i="3" s="1"/>
  <c r="J97" i="3" s="1"/>
  <c r="H128" i="3"/>
  <c r="G128" i="3" s="1"/>
  <c r="H127" i="3"/>
  <c r="G127" i="3" s="1"/>
  <c r="H79" i="3"/>
  <c r="G79" i="3" s="1"/>
  <c r="J79" i="3" s="1"/>
  <c r="H114" i="3"/>
  <c r="G114" i="3" s="1"/>
  <c r="J114" i="3" s="1"/>
  <c r="H44" i="3"/>
  <c r="G44" i="3" s="1"/>
  <c r="J44" i="3" s="1"/>
  <c r="H113" i="3"/>
  <c r="G113" i="3" s="1"/>
  <c r="J113" i="3" s="1"/>
  <c r="H137" i="3"/>
  <c r="G137" i="3" s="1"/>
  <c r="H52" i="3"/>
  <c r="G52" i="3" s="1"/>
  <c r="J52" i="3" s="1"/>
  <c r="H93" i="3"/>
  <c r="G93" i="3" s="1"/>
  <c r="J93" i="3" s="1"/>
  <c r="H22" i="3"/>
  <c r="G22" i="3" s="1"/>
  <c r="H163" i="3"/>
  <c r="G163" i="3" s="1"/>
  <c r="H165" i="3"/>
  <c r="G165" i="3" s="1"/>
  <c r="H134" i="3"/>
  <c r="G134" i="3" s="1"/>
  <c r="H133" i="3"/>
  <c r="G133" i="3" s="1"/>
  <c r="H82" i="3"/>
  <c r="G82" i="3" s="1"/>
  <c r="H42" i="3"/>
  <c r="G42" i="3" s="1"/>
  <c r="H158" i="3"/>
  <c r="G158" i="3" s="1"/>
  <c r="H105" i="3"/>
  <c r="G105" i="3" s="1"/>
  <c r="H86" i="3"/>
  <c r="G86" i="3" s="1"/>
  <c r="H59" i="3"/>
  <c r="G59" i="3" s="1"/>
  <c r="J59" i="3" s="1"/>
  <c r="H35" i="3"/>
  <c r="G35" i="3" s="1"/>
  <c r="J35" i="3" s="1"/>
  <c r="H148" i="3"/>
  <c r="G148" i="3" s="1"/>
  <c r="H58" i="3"/>
  <c r="G58" i="3" s="1"/>
  <c r="J58" i="3" s="1"/>
  <c r="H103" i="3"/>
  <c r="G103" i="3" s="1"/>
  <c r="J103" i="3" s="1"/>
  <c r="H54" i="3"/>
  <c r="G54" i="3" s="1"/>
  <c r="J54" i="3" s="1"/>
  <c r="H28" i="3"/>
  <c r="G28" i="3" s="1"/>
  <c r="H81" i="3"/>
  <c r="G81" i="3" s="1"/>
  <c r="H27" i="3"/>
  <c r="G27" i="3" s="1"/>
  <c r="H26" i="3"/>
  <c r="G26" i="3" s="1"/>
  <c r="H115" i="3"/>
  <c r="G115" i="3" s="1"/>
  <c r="J115" i="3" s="1"/>
  <c r="H96" i="3"/>
  <c r="G96" i="3" s="1"/>
  <c r="J96" i="3" s="1"/>
  <c r="H45" i="3"/>
  <c r="G45" i="3" s="1"/>
  <c r="J45" i="3" s="1"/>
  <c r="H25" i="3"/>
  <c r="G25" i="3" s="1"/>
  <c r="H139" i="3"/>
  <c r="G139" i="3" s="1"/>
  <c r="J139" i="3" s="1"/>
  <c r="H95" i="3"/>
  <c r="G95" i="3" s="1"/>
  <c r="J95" i="3" s="1"/>
  <c r="H78" i="3"/>
  <c r="G78" i="3" s="1"/>
  <c r="H24" i="3"/>
  <c r="G24" i="3" s="1"/>
  <c r="H94" i="3"/>
  <c r="G94" i="3" s="1"/>
  <c r="J94" i="3" s="1"/>
  <c r="H43" i="3"/>
  <c r="G43" i="3" s="1"/>
  <c r="J43" i="3" s="1"/>
  <c r="H23" i="3"/>
  <c r="G23" i="3" s="1"/>
  <c r="H112" i="3"/>
  <c r="G112" i="3" s="1"/>
  <c r="J112" i="3" s="1"/>
  <c r="H66" i="3"/>
  <c r="G66" i="3" s="1"/>
  <c r="H16" i="3"/>
  <c r="H17" i="3"/>
  <c r="H169" i="3"/>
  <c r="H14" i="3"/>
  <c r="G14" i="3" s="1"/>
  <c r="H12" i="3"/>
  <c r="H15" i="3"/>
  <c r="G15" i="3" s="1"/>
  <c r="D3" i="8"/>
  <c r="H13" i="3"/>
  <c r="I3" i="19"/>
  <c r="H8" i="3"/>
  <c r="J69" i="3" l="1"/>
  <c r="J70" i="3"/>
  <c r="J71" i="3"/>
  <c r="J152" i="3"/>
  <c r="J68" i="3"/>
  <c r="J153" i="3"/>
  <c r="J46" i="3"/>
  <c r="J159" i="3"/>
  <c r="J134" i="3"/>
  <c r="J158" i="3"/>
  <c r="J26" i="3"/>
  <c r="J23" i="3"/>
  <c r="J62" i="3"/>
  <c r="J108" i="3"/>
  <c r="J81" i="3"/>
  <c r="J147" i="3"/>
  <c r="J66" i="3"/>
  <c r="J135" i="3"/>
  <c r="J136" i="3"/>
  <c r="J137" i="3"/>
  <c r="J25" i="3"/>
  <c r="J144" i="3"/>
  <c r="J29" i="3"/>
  <c r="J28" i="3"/>
  <c r="J30" i="3"/>
  <c r="J123" i="3"/>
  <c r="J165" i="3"/>
  <c r="J47" i="3"/>
  <c r="J82" i="3"/>
  <c r="J133" i="3"/>
  <c r="J163" i="3"/>
  <c r="J164" i="3"/>
  <c r="J127" i="3"/>
  <c r="J27" i="3"/>
  <c r="J83" i="3"/>
  <c r="J148" i="3"/>
  <c r="J85" i="3"/>
  <c r="J22" i="3"/>
  <c r="J24" i="3"/>
  <c r="J78" i="3"/>
  <c r="J80" i="3"/>
  <c r="J128" i="3"/>
  <c r="J145" i="3"/>
  <c r="J86" i="3"/>
  <c r="J105" i="3"/>
  <c r="J42" i="3"/>
  <c r="J138" i="3"/>
  <c r="J116" i="3"/>
  <c r="J38" i="3"/>
  <c r="J100" i="3"/>
  <c r="J55" i="3"/>
  <c r="J14" i="3"/>
  <c r="J15" i="3"/>
  <c r="J72" i="3" l="1"/>
  <c r="J166" i="3"/>
  <c r="D21" i="8" s="1"/>
  <c r="C14" i="19" s="1"/>
  <c r="G14" i="19" s="1"/>
  <c r="J154" i="3"/>
  <c r="J48" i="3"/>
  <c r="J160" i="3"/>
  <c r="D19" i="8" s="1"/>
  <c r="C13" i="19" s="1"/>
  <c r="M13" i="19" s="1"/>
  <c r="J149" i="3"/>
  <c r="J155" i="3" s="1"/>
  <c r="J124" i="3"/>
  <c r="J63" i="3"/>
  <c r="J140" i="3"/>
  <c r="D15" i="8" s="1"/>
  <c r="D17" i="8"/>
  <c r="C12" i="19" s="1"/>
  <c r="M12" i="19" s="1"/>
  <c r="J129" i="3"/>
  <c r="J31" i="3"/>
  <c r="J87" i="3"/>
  <c r="J109" i="3"/>
  <c r="J73" i="3" l="1"/>
  <c r="D11" i="8" s="1"/>
  <c r="C9" i="19" s="1"/>
  <c r="K9" i="19" s="1"/>
  <c r="J130" i="3"/>
  <c r="D13" i="8" s="1"/>
  <c r="C10" i="19" s="1"/>
  <c r="C11" i="19"/>
  <c r="K11" i="19" s="1"/>
  <c r="M10" i="19" l="1"/>
  <c r="K10" i="19"/>
  <c r="I11" i="19"/>
  <c r="G11" i="19"/>
  <c r="E11" i="19"/>
  <c r="I10" i="19"/>
  <c r="G10" i="19"/>
  <c r="I9" i="19"/>
  <c r="M9" i="19"/>
  <c r="E9" i="19"/>
  <c r="G9" i="19"/>
  <c r="F12" i="3" l="1"/>
  <c r="G12" i="3" s="1"/>
  <c r="F13" i="3"/>
  <c r="G13" i="3" s="1"/>
  <c r="F17" i="3" l="1"/>
  <c r="G17" i="3" s="1"/>
  <c r="F16" i="3"/>
  <c r="G16" i="3" s="1"/>
  <c r="J13" i="3"/>
  <c r="J12" i="3"/>
  <c r="F8" i="3"/>
  <c r="G8" i="3" s="1"/>
  <c r="J8" i="3" l="1"/>
  <c r="J16" i="3"/>
  <c r="J17" i="3"/>
  <c r="J18" i="3" l="1"/>
  <c r="D9" i="8" s="1"/>
  <c r="J9" i="3"/>
  <c r="D7" i="8" l="1"/>
  <c r="C8" i="19"/>
  <c r="F169" i="3" l="1"/>
  <c r="G169" i="3" s="1"/>
  <c r="M8" i="19"/>
  <c r="E8" i="19"/>
  <c r="C7" i="19"/>
  <c r="K7" i="19" l="1"/>
  <c r="I7" i="19"/>
  <c r="E7" i="19"/>
  <c r="G7" i="19"/>
  <c r="M7" i="19"/>
  <c r="J169" i="3"/>
  <c r="J170" i="3" l="1"/>
  <c r="D23" i="8" l="1"/>
  <c r="J172" i="3"/>
  <c r="I46" i="3" l="1"/>
  <c r="I153" i="3"/>
  <c r="I152" i="3"/>
  <c r="I68" i="3"/>
  <c r="I71" i="3"/>
  <c r="I69" i="3"/>
  <c r="I70" i="3"/>
  <c r="I67" i="3"/>
  <c r="I93" i="3"/>
  <c r="I24" i="3"/>
  <c r="I15" i="3"/>
  <c r="I122" i="3"/>
  <c r="I45" i="3"/>
  <c r="I139" i="3"/>
  <c r="I85" i="3"/>
  <c r="I108" i="3"/>
  <c r="I47" i="3"/>
  <c r="I96" i="3"/>
  <c r="I148" i="3"/>
  <c r="I82" i="3"/>
  <c r="I83" i="3"/>
  <c r="I34" i="3"/>
  <c r="I37" i="3"/>
  <c r="I94" i="3"/>
  <c r="I79" i="3"/>
  <c r="I163" i="3"/>
  <c r="I86" i="3"/>
  <c r="I98" i="3"/>
  <c r="I99" i="3"/>
  <c r="I60" i="3"/>
  <c r="I22" i="3"/>
  <c r="I35" i="3"/>
  <c r="I28" i="3"/>
  <c r="I159" i="3"/>
  <c r="I36" i="3"/>
  <c r="I137" i="3"/>
  <c r="I41" i="3"/>
  <c r="I77" i="3"/>
  <c r="I42" i="3"/>
  <c r="I112" i="3"/>
  <c r="I90" i="3"/>
  <c r="I95" i="3"/>
  <c r="I104" i="3"/>
  <c r="I144" i="3"/>
  <c r="I147" i="3"/>
  <c r="I84" i="3"/>
  <c r="I128" i="3"/>
  <c r="I59" i="3"/>
  <c r="I78" i="3"/>
  <c r="I27" i="3"/>
  <c r="I114" i="3"/>
  <c r="I103" i="3"/>
  <c r="I54" i="3"/>
  <c r="I25" i="3"/>
  <c r="I29" i="3"/>
  <c r="I134" i="3"/>
  <c r="I115" i="3"/>
  <c r="I105" i="3"/>
  <c r="I120" i="3"/>
  <c r="I119" i="3"/>
  <c r="I146" i="3"/>
  <c r="I81" i="3"/>
  <c r="I145" i="3"/>
  <c r="I136" i="3"/>
  <c r="I30" i="3"/>
  <c r="I58" i="3"/>
  <c r="I133" i="3"/>
  <c r="I44" i="3"/>
  <c r="I52" i="3"/>
  <c r="I121" i="3"/>
  <c r="I165" i="3"/>
  <c r="I43" i="3"/>
  <c r="I61" i="3"/>
  <c r="I62" i="3"/>
  <c r="I53" i="3"/>
  <c r="I164" i="3"/>
  <c r="I51" i="3"/>
  <c r="I135" i="3"/>
  <c r="I66" i="3"/>
  <c r="I92" i="3"/>
  <c r="I123" i="3"/>
  <c r="I113" i="3"/>
  <c r="I158" i="3"/>
  <c r="I127" i="3"/>
  <c r="I80" i="3"/>
  <c r="I138" i="3"/>
  <c r="I26" i="3"/>
  <c r="I23" i="3"/>
  <c r="I106" i="3"/>
  <c r="I97" i="3"/>
  <c r="I91" i="3"/>
  <c r="I107" i="3"/>
  <c r="I14" i="3"/>
  <c r="I13" i="3"/>
  <c r="I12" i="3"/>
  <c r="I16" i="3"/>
  <c r="I17" i="3"/>
  <c r="I8" i="3"/>
  <c r="I169" i="3"/>
  <c r="C15" i="19"/>
  <c r="D25" i="8"/>
  <c r="C23" i="8" l="1"/>
  <c r="D29" i="8"/>
  <c r="K15" i="19"/>
  <c r="K16" i="19" s="1"/>
  <c r="M15" i="19"/>
  <c r="M16" i="19" s="1"/>
  <c r="E15" i="19"/>
  <c r="E16" i="19" s="1"/>
  <c r="G15" i="19"/>
  <c r="G16" i="19" s="1"/>
  <c r="I15" i="19"/>
  <c r="I16" i="19" s="1"/>
  <c r="C16" i="19"/>
  <c r="C17" i="8"/>
  <c r="C11" i="8"/>
  <c r="C13" i="8"/>
  <c r="C19" i="8"/>
  <c r="C15" i="8"/>
  <c r="C21" i="8"/>
  <c r="C9" i="8"/>
  <c r="C7" i="8"/>
  <c r="F16" i="19" l="1"/>
  <c r="H16" i="19"/>
  <c r="E17" i="19"/>
  <c r="G17" i="19" s="1"/>
  <c r="I17" i="19" s="1"/>
  <c r="K17" i="19" s="1"/>
  <c r="M17" i="19" s="1"/>
  <c r="D16" i="19"/>
  <c r="D17" i="19" s="1"/>
  <c r="L16" i="19"/>
  <c r="J16" i="19"/>
  <c r="F17" i="19" l="1"/>
  <c r="H17" i="19" s="1"/>
  <c r="J17" i="19" s="1"/>
  <c r="L17" i="19" s="1"/>
</calcChain>
</file>

<file path=xl/sharedStrings.xml><?xml version="1.0" encoding="utf-8"?>
<sst xmlns="http://schemas.openxmlformats.org/spreadsheetml/2006/main" count="9657" uniqueCount="5598">
  <si>
    <t>ITEM</t>
  </si>
  <si>
    <t>UND</t>
  </si>
  <si>
    <t>Data Base</t>
  </si>
  <si>
    <t>Tipo do Orçamento</t>
  </si>
  <si>
    <t>CÓDIGO</t>
  </si>
  <si>
    <t>DISCRIMINAÇÃO</t>
  </si>
  <si>
    <t>QUANT.</t>
  </si>
  <si>
    <t>CUSTO UNITÁRIO</t>
  </si>
  <si>
    <t>BDI ADOTADO</t>
  </si>
  <si>
    <t>%</t>
  </si>
  <si>
    <t>PREÇO TOTAL</t>
  </si>
  <si>
    <t>SEM BDI</t>
  </si>
  <si>
    <t>COM BDI</t>
  </si>
  <si>
    <t>1.1</t>
  </si>
  <si>
    <t>m²</t>
  </si>
  <si>
    <t>1.2</t>
  </si>
  <si>
    <t>un</t>
  </si>
  <si>
    <t>m³</t>
  </si>
  <si>
    <t>t</t>
  </si>
  <si>
    <t>3.1</t>
  </si>
  <si>
    <t>3.1.1</t>
  </si>
  <si>
    <t>3.1.2</t>
  </si>
  <si>
    <t>3.2</t>
  </si>
  <si>
    <t>3.3</t>
  </si>
  <si>
    <t>-</t>
  </si>
  <si>
    <t xml:space="preserve">TOTAL ORÇAMENTO </t>
  </si>
  <si>
    <t>PLANILHA ORÇAMENTÁRIA</t>
  </si>
  <si>
    <t>Unid</t>
  </si>
  <si>
    <t>Material</t>
  </si>
  <si>
    <t>Unidade</t>
  </si>
  <si>
    <t>Instalação de canteiro de obras e alojamentos</t>
  </si>
  <si>
    <t>Mobilização de pessoal</t>
  </si>
  <si>
    <t>Desmobilização de pessoal</t>
  </si>
  <si>
    <t>Mobilização de equipamento rodante</t>
  </si>
  <si>
    <t>Desmobilização de equipamento rodante</t>
  </si>
  <si>
    <t>Mobilização de equipamento pesado</t>
  </si>
  <si>
    <t>Desmobilização de equipamento pesado</t>
  </si>
  <si>
    <t>m</t>
  </si>
  <si>
    <t>Concreto magro - confecção em betoneira e lançamento manual - areia e brita comerciais</t>
  </si>
  <si>
    <t>Armação em aço CA-50 - fornecimento, preparo e colocação</t>
  </si>
  <si>
    <t>kg</t>
  </si>
  <si>
    <t>dm³</t>
  </si>
  <si>
    <t xml:space="preserve">un </t>
  </si>
  <si>
    <t>2.</t>
  </si>
  <si>
    <t>2.1</t>
  </si>
  <si>
    <t>2.1.1</t>
  </si>
  <si>
    <t>2.2</t>
  </si>
  <si>
    <t>2.3</t>
  </si>
  <si>
    <t>2.3.1</t>
  </si>
  <si>
    <t>2.3.1.1</t>
  </si>
  <si>
    <t>2.4</t>
  </si>
  <si>
    <t>3.</t>
  </si>
  <si>
    <t>3.4</t>
  </si>
  <si>
    <t>4.</t>
  </si>
  <si>
    <t>4.1</t>
  </si>
  <si>
    <t>Despesas Indiretas</t>
  </si>
  <si>
    <t>% sobre o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</si>
  <si>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</si>
  <si>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</si>
  <si>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</si>
  <si>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</si>
  <si>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</si>
  <si>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</si>
  <si>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</si>
  <si>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</si>
  <si>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</si>
  <si>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 xml:space="preserve">Benefícios  </t>
  </si>
  <si>
    <t>Lucro</t>
  </si>
  <si>
    <t>Subtotal 2</t>
  </si>
  <si>
    <t>Tributos</t>
  </si>
  <si>
    <t>PIS</t>
  </si>
  <si>
    <t>0,65% do PV</t>
  </si>
  <si>
    <t>COFINS</t>
  </si>
  <si>
    <t>3,00% do PV</t>
  </si>
  <si>
    <t>Subtotal 3</t>
  </si>
  <si>
    <t>Total - BDI (%)</t>
  </si>
  <si>
    <t>Item</t>
  </si>
  <si>
    <t>Descrição Abreviada</t>
  </si>
  <si>
    <t>Custo Unitário</t>
  </si>
  <si>
    <t>RESUMO DO ORÇAMENTO</t>
  </si>
  <si>
    <t>A</t>
  </si>
  <si>
    <t>Identificação do empreendimento</t>
  </si>
  <si>
    <t xml:space="preserve">Extensão: </t>
  </si>
  <si>
    <t xml:space="preserve">Largura: </t>
  </si>
  <si>
    <t xml:space="preserve">Prazo de execução: </t>
  </si>
  <si>
    <t>Mão de obra ordinária média (funcionários/mês):</t>
  </si>
  <si>
    <t>funcionários</t>
  </si>
  <si>
    <t>Mão de obra parcela fixa da administ local (especializada funcion/mês):</t>
  </si>
  <si>
    <t>Mão de obra parcela fixa da administ local (não especializ funcion/mês):</t>
  </si>
  <si>
    <t>Mão de obra parcela vinculada da administ local (espec funcion/mês):</t>
  </si>
  <si>
    <t>Mão de obra parcela vinculada da administ local (não espec funcion/mês):</t>
  </si>
  <si>
    <t>Mão de obra parcela variável da administração local (funcionários/mês):</t>
  </si>
  <si>
    <t>Distância entre o canteiro e a cidade mais próxima (pavimentado):</t>
  </si>
  <si>
    <t>km</t>
  </si>
  <si>
    <t>Distância entre o canteiro e a cidade mais próxima (não pavimentado):</t>
  </si>
  <si>
    <t>Unidade da Federação:</t>
  </si>
  <si>
    <t>Mês-base:</t>
  </si>
  <si>
    <t>B</t>
  </si>
  <si>
    <t>C</t>
  </si>
  <si>
    <t>Caracterização da Mão de Obra</t>
  </si>
  <si>
    <r>
      <t>N</t>
    </r>
    <r>
      <rPr>
        <b/>
        <vertAlign val="subscript"/>
        <sz val="10"/>
        <rFont val="Arial"/>
        <family val="2"/>
      </rPr>
      <t>MO</t>
    </r>
    <r>
      <rPr>
        <b/>
        <sz val="10"/>
        <rFont val="Arial"/>
        <family val="2"/>
      </rPr>
      <t xml:space="preserve"> = </t>
    </r>
  </si>
  <si>
    <t xml:space="preserve">1,33    x </t>
  </si>
  <si>
    <t>=</t>
  </si>
  <si>
    <t>funcionários/mês</t>
  </si>
  <si>
    <r>
      <t>N</t>
    </r>
    <r>
      <rPr>
        <b/>
        <vertAlign val="subscript"/>
        <sz val="10"/>
        <rFont val="Arial"/>
        <family val="2"/>
      </rPr>
      <t>PV</t>
    </r>
    <r>
      <rPr>
        <b/>
        <sz val="10"/>
        <rFont val="Arial"/>
        <family val="2"/>
      </rPr>
      <t xml:space="preserve"> = </t>
    </r>
  </si>
  <si>
    <r>
      <t>N</t>
    </r>
    <r>
      <rPr>
        <b/>
        <vertAlign val="subscript"/>
        <sz val="10"/>
        <rFont val="Arial"/>
        <family val="2"/>
      </rPr>
      <t>PF</t>
    </r>
    <r>
      <rPr>
        <b/>
        <sz val="10"/>
        <rFont val="Arial"/>
        <family val="2"/>
      </rPr>
      <t xml:space="preserve"> = </t>
    </r>
  </si>
  <si>
    <t>funcion espec/mês</t>
  </si>
  <si>
    <t>funcion não espec/mês</t>
  </si>
  <si>
    <r>
      <t>N</t>
    </r>
    <r>
      <rPr>
        <b/>
        <vertAlign val="subscript"/>
        <sz val="10"/>
        <rFont val="Arial"/>
        <family val="2"/>
      </rPr>
      <t>PF-V1</t>
    </r>
    <r>
      <rPr>
        <b/>
        <sz val="10"/>
        <rFont val="Arial"/>
        <family val="2"/>
      </rPr>
      <t xml:space="preserve"> = </t>
    </r>
  </si>
  <si>
    <r>
      <t>N</t>
    </r>
    <r>
      <rPr>
        <b/>
        <vertAlign val="subscript"/>
        <sz val="10"/>
        <rFont val="Arial"/>
        <family val="2"/>
      </rPr>
      <t>PF-V2</t>
    </r>
    <r>
      <rPr>
        <b/>
        <sz val="10"/>
        <rFont val="Arial"/>
        <family val="2"/>
      </rPr>
      <t xml:space="preserve"> = </t>
    </r>
  </si>
  <si>
    <r>
      <t>N</t>
    </r>
    <r>
      <rPr>
        <b/>
        <vertAlign val="subscript"/>
        <sz val="10"/>
        <rFont val="Arial"/>
        <family val="2"/>
      </rPr>
      <t>FA</t>
    </r>
    <r>
      <rPr>
        <b/>
        <sz val="10"/>
        <rFont val="Arial"/>
        <family val="2"/>
      </rPr>
      <t xml:space="preserve"> = </t>
    </r>
  </si>
  <si>
    <r>
      <t>N</t>
    </r>
    <r>
      <rPr>
        <b/>
        <vertAlign val="subscript"/>
        <sz val="10"/>
        <rFont val="Arial"/>
        <family val="2"/>
      </rPr>
      <t>MAX</t>
    </r>
    <r>
      <rPr>
        <b/>
        <sz val="10"/>
        <rFont val="Arial"/>
        <family val="2"/>
      </rPr>
      <t xml:space="preserve"> = </t>
    </r>
  </si>
  <si>
    <t>D</t>
  </si>
  <si>
    <t>E</t>
  </si>
  <si>
    <t>F</t>
  </si>
  <si>
    <t>G</t>
  </si>
  <si>
    <t>Custo Médio da Construção Civil (CMCC)</t>
  </si>
  <si>
    <t>Sem Desoneração</t>
  </si>
  <si>
    <t>H</t>
  </si>
  <si>
    <t>Quantidade</t>
  </si>
  <si>
    <t>Área Total</t>
  </si>
  <si>
    <t>Custo (R$)</t>
  </si>
  <si>
    <t>FU</t>
  </si>
  <si>
    <t>Almoxarifado</t>
  </si>
  <si>
    <t>Depósito de cimento</t>
  </si>
  <si>
    <t>Guarita</t>
  </si>
  <si>
    <t>Total</t>
  </si>
  <si>
    <t>Residências</t>
  </si>
  <si>
    <r>
      <t>Fator de Mobiliário e Aparelhagem (k</t>
    </r>
    <r>
      <rPr>
        <b/>
        <vertAlign val="subscript"/>
        <sz val="10"/>
        <color theme="0"/>
        <rFont val="Arial"/>
        <family val="2"/>
      </rPr>
      <t>2</t>
    </r>
    <r>
      <rPr>
        <b/>
        <sz val="10"/>
        <color theme="0"/>
        <rFont val="Arial"/>
        <family val="2"/>
      </rPr>
      <t>)</t>
    </r>
  </si>
  <si>
    <t>Data Base:</t>
  </si>
  <si>
    <t>Mão de Obra:</t>
  </si>
  <si>
    <t>BDI da Obra:</t>
  </si>
  <si>
    <t>meses</t>
  </si>
  <si>
    <t>RESUMO DA ADMINISTRAÇÃO LOCAL</t>
  </si>
  <si>
    <t>Quantid</t>
  </si>
  <si>
    <t>Custo Total (R$)</t>
  </si>
  <si>
    <t>Parcela Fixa</t>
  </si>
  <si>
    <t>Gerência Técnica</t>
  </si>
  <si>
    <t>P9819</t>
  </si>
  <si>
    <t>Engenheiro supervisor</t>
  </si>
  <si>
    <t>mês</t>
  </si>
  <si>
    <t>E9093</t>
  </si>
  <si>
    <t>Veículo leve - 53 kW (sem motorista)</t>
  </si>
  <si>
    <t>E9134</t>
  </si>
  <si>
    <t>Gerência Administrativa</t>
  </si>
  <si>
    <t>P9827</t>
  </si>
  <si>
    <t>Vigia</t>
  </si>
  <si>
    <t>P9806</t>
  </si>
  <si>
    <t>Auxiliar administrativo</t>
  </si>
  <si>
    <t>Parcela Vinculada</t>
  </si>
  <si>
    <t>P9869</t>
  </si>
  <si>
    <t>P9875</t>
  </si>
  <si>
    <t>P9804</t>
  </si>
  <si>
    <t>Apontador</t>
  </si>
  <si>
    <t>Equipe de topografia</t>
  </si>
  <si>
    <t>P9949</t>
  </si>
  <si>
    <t>Topógrafo</t>
  </si>
  <si>
    <t>P9950</t>
  </si>
  <si>
    <t>Auxiliar de topografia</t>
  </si>
  <si>
    <t>E9125</t>
  </si>
  <si>
    <t>Van furgão a diesel - 93 kW</t>
  </si>
  <si>
    <t>Equipe de medicina e segurança do trabalho</t>
  </si>
  <si>
    <t>P9876</t>
  </si>
  <si>
    <t>Técnico de segurança do trabalho</t>
  </si>
  <si>
    <t>Parcela Variável</t>
  </si>
  <si>
    <t>P9858</t>
  </si>
  <si>
    <t>Laboratorista</t>
  </si>
  <si>
    <t>P9833</t>
  </si>
  <si>
    <t>Auxiliar de laboratório</t>
  </si>
  <si>
    <t>Manutenção do Canteiro de Obras</t>
  </si>
  <si>
    <t>Manutenção de Canteiro de Obras e Acampamento</t>
  </si>
  <si>
    <t>Despesas Diversas</t>
  </si>
  <si>
    <t>unid</t>
  </si>
  <si>
    <t>DESCRIÇÃO</t>
  </si>
  <si>
    <t>Ocupação Produtiva</t>
  </si>
  <si>
    <t>Unidade Produtiva</t>
  </si>
  <si>
    <t>Quantid Produtiva</t>
  </si>
  <si>
    <t>Preço unitário</t>
  </si>
  <si>
    <t>Preço Total</t>
  </si>
  <si>
    <t>Parcela Fixa - Gerência Técnica / Administrativa</t>
  </si>
  <si>
    <t>Gerência técnica</t>
  </si>
  <si>
    <t>1.1.1</t>
  </si>
  <si>
    <t>Mão de Obra</t>
  </si>
  <si>
    <t>1.1.1.1</t>
  </si>
  <si>
    <t>1.1.2</t>
  </si>
  <si>
    <t>Veículos</t>
  </si>
  <si>
    <t>Utiliz Prod</t>
  </si>
  <si>
    <t>Utiliz Impr</t>
  </si>
  <si>
    <t>Hora Prod</t>
  </si>
  <si>
    <t>Hora Impr</t>
  </si>
  <si>
    <t>1.1.2.1</t>
  </si>
  <si>
    <t>1.1.2.2</t>
  </si>
  <si>
    <t>Gerência administrativa</t>
  </si>
  <si>
    <t>1.2.1</t>
  </si>
  <si>
    <t>1.2.1.1</t>
  </si>
  <si>
    <t>3.1.2.1</t>
  </si>
  <si>
    <t>EQUIPE DE MANUTENÇÃO DE CANTEIRO</t>
  </si>
  <si>
    <t>P9953</t>
  </si>
  <si>
    <t>Eletricista</t>
  </si>
  <si>
    <t>P9952</t>
  </si>
  <si>
    <t>Pedreiro</t>
  </si>
  <si>
    <t>1.1.3</t>
  </si>
  <si>
    <t>P9954</t>
  </si>
  <si>
    <t xml:space="preserve">Servente </t>
  </si>
  <si>
    <t>E9686</t>
  </si>
  <si>
    <t>1.2.2</t>
  </si>
  <si>
    <t>E9669</t>
  </si>
  <si>
    <t>E9524</t>
  </si>
  <si>
    <t>Motoniveladora - 93 kW</t>
  </si>
  <si>
    <t>Valor Mensal da Parcela Variável - Equipe de Manutenção de Canteiro</t>
  </si>
  <si>
    <t>P9840</t>
  </si>
  <si>
    <t>Encarregado geral</t>
  </si>
  <si>
    <t>P9897</t>
  </si>
  <si>
    <t>Técnico de meio ambiente</t>
  </si>
  <si>
    <t>1.1.1.2</t>
  </si>
  <si>
    <t>E9560</t>
  </si>
  <si>
    <t>P9809</t>
  </si>
  <si>
    <t>Encarregado administrativo</t>
  </si>
  <si>
    <t>P9896</t>
  </si>
  <si>
    <t>Porteiro</t>
  </si>
  <si>
    <t>P9842</t>
  </si>
  <si>
    <t>Faxineiro</t>
  </si>
  <si>
    <t>P9884</t>
  </si>
  <si>
    <t>Encarregado de terraplenagem</t>
  </si>
  <si>
    <t>P9893</t>
  </si>
  <si>
    <t>Encarregado de pavimentação</t>
  </si>
  <si>
    <t>2.5</t>
  </si>
  <si>
    <t>Encarregado de turma</t>
  </si>
  <si>
    <t>Total Gerência administrativa</t>
  </si>
  <si>
    <t>Total Gerência técnica</t>
  </si>
  <si>
    <t>Total Equipe de topografia</t>
  </si>
  <si>
    <t>Total Equipe de medicina e segurança do trabalho</t>
  </si>
  <si>
    <t>PF-ESP</t>
  </si>
  <si>
    <t>PF-NE</t>
  </si>
  <si>
    <t>PVINC-ESP</t>
  </si>
  <si>
    <t>PVINC-NE</t>
  </si>
  <si>
    <t>MOBILIZAÇÃO E DESMOBILIZAÇÃO DE EQUIPAMENTOS</t>
  </si>
  <si>
    <t>Discriminação</t>
  </si>
  <si>
    <t>DMT (km)</t>
  </si>
  <si>
    <t>Tempo de 
viagem</t>
  </si>
  <si>
    <t>Descanso (0,5 H/4H)</t>
  </si>
  <si>
    <t>Quant.</t>
  </si>
  <si>
    <t>Fator K</t>
  </si>
  <si>
    <t>Custo Hor Mot</t>
  </si>
  <si>
    <t>Custo      Total</t>
  </si>
  <si>
    <t>Cód</t>
  </si>
  <si>
    <t>Equipamento</t>
  </si>
  <si>
    <t>Pavim</t>
  </si>
  <si>
    <t>Não Pav</t>
  </si>
  <si>
    <t>(unid)</t>
  </si>
  <si>
    <t>(Retorno)</t>
  </si>
  <si>
    <t>E9665</t>
  </si>
  <si>
    <t>E9041</t>
  </si>
  <si>
    <t>E9687</t>
  </si>
  <si>
    <t>E9571</t>
  </si>
  <si>
    <t>Caminhão tanque com capacidade de 10.000 l - 188 kW</t>
  </si>
  <si>
    <t>E9605</t>
  </si>
  <si>
    <t>Caminhão tanque com capacidade de 6.000 l - 136 kW</t>
  </si>
  <si>
    <t>E9094</t>
  </si>
  <si>
    <t>Guindaste móvel sobre pneus com 6 eixos com capacidade máxima de 350 t - 450 kW</t>
  </si>
  <si>
    <t>E9642</t>
  </si>
  <si>
    <t>Perfuratriz hidráulica sobre esteiras para estaca raiz - 56 kW</t>
  </si>
  <si>
    <t>E9660</t>
  </si>
  <si>
    <t>Guindaste móvel sobre esteiras com capacidade de 40 t - 186 kW</t>
  </si>
  <si>
    <t>E9526</t>
  </si>
  <si>
    <t>EQUIPAMENTOS RODANTES</t>
  </si>
  <si>
    <t>EQUIPAMENTOS PESADOS</t>
  </si>
  <si>
    <t>E9667</t>
  </si>
  <si>
    <t>E9169</t>
  </si>
  <si>
    <t>E9509</t>
  </si>
  <si>
    <t>Caminhão tanque distribuidor de asfalto com capacidade de 6.000 l - 7 kW/136 kW</t>
  </si>
  <si>
    <t>CUSTO DE MOBILIZAÇÃO DE EQUIPAMENTOS RODANTES</t>
  </si>
  <si>
    <t>CUSTO DE DESMOBILIZAÇÃO DE EQUIPAMENTOS RODANTES</t>
  </si>
  <si>
    <t>CUSTO DE MOBILIZAÇÃO DE EQUIPAMENTOS PESADOS</t>
  </si>
  <si>
    <t>CUSTO DE DESMOBILIZAÇÃO DE EQUIPAMENTOS PESADOS</t>
  </si>
  <si>
    <t>E9515</t>
  </si>
  <si>
    <t>E9685</t>
  </si>
  <si>
    <t>E9754</t>
  </si>
  <si>
    <t>E9577</t>
  </si>
  <si>
    <t>E9762</t>
  </si>
  <si>
    <t>E9541</t>
  </si>
  <si>
    <t>E9072</t>
  </si>
  <si>
    <t>E9558</t>
  </si>
  <si>
    <t>Escavadeira hidráulica sobre esteiras com caçamba com capacidade de 1,56 m³ - 118 kW</t>
  </si>
  <si>
    <t>Rolo compactador pé de carneiro vibratório autopropelido por pneus de 11,6 t - 82 kW</t>
  </si>
  <si>
    <t>Grupo gerador - 68 kVA</t>
  </si>
  <si>
    <t>Trator agrícola sobre pneus - 77 kW</t>
  </si>
  <si>
    <t xml:space="preserve">Retroescavadeira de pneus - capacidade da caçamba da pá-carregadeira de 0,76 m³ e da retroescavadeira de 0,29 m³ - 58 kW </t>
  </si>
  <si>
    <t>Rolo compactador de pneus autopropelido de 27 t - 85 kW</t>
  </si>
  <si>
    <t>Trator sobre esteiras com lâmina - 259 kW</t>
  </si>
  <si>
    <t>Martelo hidráulico vibratório com unidade hidráulica - 486 kW</t>
  </si>
  <si>
    <t>Tanque de estocagem de asfalto com capacidade de 30.000 l</t>
  </si>
  <si>
    <t>P9866</t>
  </si>
  <si>
    <t>1.</t>
  </si>
  <si>
    <t>2.6</t>
  </si>
  <si>
    <t>MOBILIZAÇÃO E DESMOBILIZAÇÃO DE PESSOAL</t>
  </si>
  <si>
    <t>5.1</t>
  </si>
  <si>
    <t>5.</t>
  </si>
  <si>
    <t>CRONOGRAMA FÍSICO FINANCEIRO</t>
  </si>
  <si>
    <t>Mês 1</t>
  </si>
  <si>
    <t>Mês 2</t>
  </si>
  <si>
    <t>Mês 3</t>
  </si>
  <si>
    <t>Mês 4</t>
  </si>
  <si>
    <t>Mão de obra ordinária máxima (funcionários/mês):</t>
  </si>
  <si>
    <t>TOTAL ACUMULADO</t>
  </si>
  <si>
    <t>P9808</t>
  </si>
  <si>
    <t>P9801</t>
  </si>
  <si>
    <t>P9824</t>
  </si>
  <si>
    <t>P9821</t>
  </si>
  <si>
    <t>P9805</t>
  </si>
  <si>
    <t>P9825</t>
  </si>
  <si>
    <t>P9823</t>
  </si>
  <si>
    <t>P9830</t>
  </si>
  <si>
    <t>P9822</t>
  </si>
  <si>
    <t>P9853</t>
  </si>
  <si>
    <t>TOTAL</t>
  </si>
  <si>
    <t>HISTOGRAMA DE MÃO DE OBRA</t>
  </si>
  <si>
    <t>PREÇO UNIT.</t>
  </si>
  <si>
    <t>% ITEM</t>
  </si>
  <si>
    <t>% ACUM.</t>
  </si>
  <si>
    <t>CURVA ABC DE SERVIÇOS</t>
  </si>
  <si>
    <t>CUSTO UNIT.</t>
  </si>
  <si>
    <t>MAX</t>
  </si>
  <si>
    <t>Procedência</t>
  </si>
  <si>
    <t>D M T</t>
  </si>
  <si>
    <t>Brita 1</t>
  </si>
  <si>
    <t>P O N T E S</t>
  </si>
  <si>
    <t>Brita 2</t>
  </si>
  <si>
    <t>QUADRO RESUMO DE DISTÂNCIA MÉDIA DE TRANSPORTES</t>
  </si>
  <si>
    <t>E9502</t>
  </si>
  <si>
    <t>E9644</t>
  </si>
  <si>
    <t>E9666</t>
  </si>
  <si>
    <t>E9018</t>
  </si>
  <si>
    <t>E9652</t>
  </si>
  <si>
    <t>E9508</t>
  </si>
  <si>
    <t>E9078</t>
  </si>
  <si>
    <t>Treliça lançadeira com capacidade de carga de 100 a 120 t e vão máximo de 45 m - 110 kW</t>
  </si>
  <si>
    <t>E9584</t>
  </si>
  <si>
    <t>E9599</t>
  </si>
  <si>
    <t>Central de concreto com capacidade de 30 m³/h - dosadora RS</t>
  </si>
  <si>
    <t>E9127</t>
  </si>
  <si>
    <t>P9802</t>
  </si>
  <si>
    <t>P9810</t>
  </si>
  <si>
    <t>QUADRO DE QUANTIDADES</t>
  </si>
  <si>
    <t>5.2</t>
  </si>
  <si>
    <t>6.</t>
  </si>
  <si>
    <t>MOBILIZAÇÃO E DESMOBILIZAÇÃO</t>
  </si>
  <si>
    <t>TOTAL DE MOBILIZAÇÃO E DESMOBILIZAÇÃO</t>
  </si>
  <si>
    <t>ADMINISTRAÇÃO LOCAL  </t>
  </si>
  <si>
    <t xml:space="preserve">SERVIÇOS DE PRELIMINARES </t>
  </si>
  <si>
    <t>SERVIÇOS DE PRELIMINARES</t>
  </si>
  <si>
    <t>Código</t>
  </si>
  <si>
    <t>Descrição</t>
  </si>
  <si>
    <t>Mão de Obra de Operação (R$/h)</t>
  </si>
  <si>
    <t>Custo Produtivo (R$/h)</t>
  </si>
  <si>
    <t>Custo Improdutivo (R$/h)</t>
  </si>
  <si>
    <t>Ajudante</t>
  </si>
  <si>
    <t>h</t>
  </si>
  <si>
    <t>E9001</t>
  </si>
  <si>
    <t>Conjunto vibratório para tubos de concreto com encaixe PB e 3 jogos de fôrmas - D = 0,60 m - 2,20 kW</t>
  </si>
  <si>
    <t>Ajudante especializado</t>
  </si>
  <si>
    <t>E9002</t>
  </si>
  <si>
    <t>Conjunto vibratório para tubos de concreto com encaixe PB e 3 jogos de fôrmas - D = 0,80 m - 2,20 kW</t>
  </si>
  <si>
    <t>P9803</t>
  </si>
  <si>
    <t>Almoxarife</t>
  </si>
  <si>
    <t>E9003</t>
  </si>
  <si>
    <t>Conjunto vibratório para tubos de concreto com encaixe PB e 3 jogos de fôrmas - D = 1,00 m - 2,20 kW</t>
  </si>
  <si>
    <t>E9004</t>
  </si>
  <si>
    <t>Conjunto vibratório para tubos de concreto com encaixe PB e 3 jogos de fôrmas - D = 1,20 m - 2,20 kW</t>
  </si>
  <si>
    <t>Armador</t>
  </si>
  <si>
    <t>E9005</t>
  </si>
  <si>
    <t>Conjunto vibratório para tubos de concreto com encaixe PB e 3 jogos de fôrmas - D = 1,50 m - 2,20 kW</t>
  </si>
  <si>
    <t>E9006</t>
  </si>
  <si>
    <t>Equipamento para sondagem manual</t>
  </si>
  <si>
    <t>P9807</t>
  </si>
  <si>
    <t>Bombeiro hidráulico</t>
  </si>
  <si>
    <t>E9007</t>
  </si>
  <si>
    <t>Bomba de pistão triplex com capacidade de 7,80 m³/h (130 l/min) - 8,20 kW</t>
  </si>
  <si>
    <t>Carpinteiro</t>
  </si>
  <si>
    <t>E9008</t>
  </si>
  <si>
    <t>Transportador manual de tubos de concreto com capacidade de 1 t</t>
  </si>
  <si>
    <t>E9009</t>
  </si>
  <si>
    <t>Embarcação rebocadora - 268 kW</t>
  </si>
  <si>
    <t>E9010</t>
  </si>
  <si>
    <t>Balança plataforma digital à bateria, com mesa de 75 x 75 cm e capacidade de 500 kg</t>
  </si>
  <si>
    <t>P9811</t>
  </si>
  <si>
    <t>Encarregado especializado</t>
  </si>
  <si>
    <t>E9011</t>
  </si>
  <si>
    <t>Carro manual modelo plataforma de 200 x 80 cm com capacidade de 800 kg</t>
  </si>
  <si>
    <t>P9812</t>
  </si>
  <si>
    <t>Engenheiro</t>
  </si>
  <si>
    <t>E9014</t>
  </si>
  <si>
    <t>Deflectômetro de impacto (FWD) instalado em picape com reboque e faixa de carga de 7 a 120 kN - 147 kW</t>
  </si>
  <si>
    <t>P9814</t>
  </si>
  <si>
    <t>Operacional</t>
  </si>
  <si>
    <t>E9015</t>
  </si>
  <si>
    <t>Elevador de obra com capacidade de 1.000 kg - 9 kW</t>
  </si>
  <si>
    <t>P9815</t>
  </si>
  <si>
    <t>Jardineiro</t>
  </si>
  <si>
    <t>E9016</t>
  </si>
  <si>
    <t>E9017</t>
  </si>
  <si>
    <t>Escavadeira hidráulica sobre esteira com capacidade de 0,4 m³ - 64 kW</t>
  </si>
  <si>
    <t>E9020</t>
  </si>
  <si>
    <t>Recicladora a frio - 455 kW</t>
  </si>
  <si>
    <t>Pintor</t>
  </si>
  <si>
    <t>E9021</t>
  </si>
  <si>
    <t>Grupo gerador - 456 kVA</t>
  </si>
  <si>
    <t>Serralheiro</t>
  </si>
  <si>
    <t>E9022</t>
  </si>
  <si>
    <t>Pórtico metálico rolante com capacidade de 25 t - 30 kW</t>
  </si>
  <si>
    <t>Servente</t>
  </si>
  <si>
    <t>E9023</t>
  </si>
  <si>
    <t>Guindaste móvel sobre esteiras com dragline com capacidade de 1,9 a 2,3 m³ - 270 kW</t>
  </si>
  <si>
    <t>Soldador</t>
  </si>
  <si>
    <t>E9024</t>
  </si>
  <si>
    <t>Misturador de nata cimento - 1,50 kW</t>
  </si>
  <si>
    <t>E9025</t>
  </si>
  <si>
    <t>Conjunto bomba e macaco hidráulico para protensão com capacidade de 7.000 kN - 15 kW</t>
  </si>
  <si>
    <t>E9026</t>
  </si>
  <si>
    <t>Bomba para injeção de nata de cimento com capacidade de 2 MPa - 2,20 kW</t>
  </si>
  <si>
    <t>Montador</t>
  </si>
  <si>
    <t>E9028</t>
  </si>
  <si>
    <t>Bomba de alta pressão para hidrojateamento com capacidade de 18 MPa - 5,20 kW</t>
  </si>
  <si>
    <t>E9029</t>
  </si>
  <si>
    <t>Conjunto bomba e macaco hidráulico para protensão com capacidade de 8.000 kN - 20 kW</t>
  </si>
  <si>
    <t>E9030</t>
  </si>
  <si>
    <t>Bomba de protensão com leitura digital para tensionamento de estais - 3 kW</t>
  </si>
  <si>
    <t>P9837</t>
  </si>
  <si>
    <t>Oceanógrafo</t>
  </si>
  <si>
    <t>E9031</t>
  </si>
  <si>
    <t>Elevador de cremalheira com cabine simples, com capacidade de 1.500 kg e altura de até 100 m - 15 kW</t>
  </si>
  <si>
    <t>E9032</t>
  </si>
  <si>
    <t>Equipamento para regulagem final de estais com até 37 cordoalhas - D = 15,7 mm - 20 kW</t>
  </si>
  <si>
    <t>E9033</t>
  </si>
  <si>
    <t>Equipamento para regulagem final de estais de 38 a 55 cordoalhas - D = 15,7 mm - 30 kW</t>
  </si>
  <si>
    <t>P9843</t>
  </si>
  <si>
    <t>Operador de equipamento leve</t>
  </si>
  <si>
    <t>E9034</t>
  </si>
  <si>
    <t>Equipamento para regulagem final de estais de 56 a 73 cordoalhas - D = 15,7 mm - 40 kW</t>
  </si>
  <si>
    <t>E9035</t>
  </si>
  <si>
    <t>Equipamento para regulagem final de estais de 74 a 91 cordoalhas - D = 15,7 mm - 50 kW</t>
  </si>
  <si>
    <t>P9845</t>
  </si>
  <si>
    <t>Operador de equipamento pesado</t>
  </si>
  <si>
    <t>E9036</t>
  </si>
  <si>
    <t>Grua fixa para alturas de 60 a 102 m, com alcance de 60 m com capacidade de 1.500 kg na ponta da lança - 37 kW</t>
  </si>
  <si>
    <t>P9846</t>
  </si>
  <si>
    <t>Operador de equipamento especial</t>
  </si>
  <si>
    <t>E9038</t>
  </si>
  <si>
    <t>Macaco hidráulico monocordoalha para tensionamento de estais - 3 kW</t>
  </si>
  <si>
    <t>P9847</t>
  </si>
  <si>
    <t>Perfurador de tubulão</t>
  </si>
  <si>
    <t>E9039</t>
  </si>
  <si>
    <t>Máquina de solda por termofusão para tubos PEAD com gerador de 4 kW</t>
  </si>
  <si>
    <t>P9848</t>
  </si>
  <si>
    <t>Desenhista</t>
  </si>
  <si>
    <t>E9040</t>
  </si>
  <si>
    <t>Serra mármore - 1,45 kW</t>
  </si>
  <si>
    <t>P9849</t>
  </si>
  <si>
    <t>Condutor maquinista fluvial</t>
  </si>
  <si>
    <t>E9042</t>
  </si>
  <si>
    <t>Trator sobre esteiras com lâmina - 97 kW</t>
  </si>
  <si>
    <t>E9043</t>
  </si>
  <si>
    <t>Embarcação de alumínio com comprimento de 6 m e motor de popa - 18,60 kW</t>
  </si>
  <si>
    <t>P9851</t>
  </si>
  <si>
    <t>Médico do trabalho</t>
  </si>
  <si>
    <t>E9044</t>
  </si>
  <si>
    <t>Central de concreto com capacidade de 150 m³/h - dosadora e misturadora</t>
  </si>
  <si>
    <t>P9852</t>
  </si>
  <si>
    <t>Blaster</t>
  </si>
  <si>
    <t>E9045</t>
  </si>
  <si>
    <t>Conjunto bomba e macaco hidráulico para elevação com capacidade de 496 kN</t>
  </si>
  <si>
    <t>Pré-marcador</t>
  </si>
  <si>
    <t>E9046</t>
  </si>
  <si>
    <t>Conjunto bomba e macaco hidráulico para elevação com capacidade de 929 kN</t>
  </si>
  <si>
    <t>E9047</t>
  </si>
  <si>
    <t>Conjunto bomba e macaco hidráulico para elevação com capacidade de 1.390 kN</t>
  </si>
  <si>
    <t>P9855</t>
  </si>
  <si>
    <t>Marinheiro de máquinas</t>
  </si>
  <si>
    <t>E9048</t>
  </si>
  <si>
    <t>Conjunto bomba e macaco hidráulico para elevação com capacidade de 1.859 kN</t>
  </si>
  <si>
    <t>P9856</t>
  </si>
  <si>
    <t>Marinheiro de convés</t>
  </si>
  <si>
    <t>E9049</t>
  </si>
  <si>
    <t>Bomba de alta pressão para hidrojateamento com capacidade de 250 MPa - 72 kW</t>
  </si>
  <si>
    <t>P9857</t>
  </si>
  <si>
    <t>Marinheiro de convés - mensalista</t>
  </si>
  <si>
    <t>E9050</t>
  </si>
  <si>
    <t>Guindaste móvel sobre pneus com 2 eixos com capacidade de 18 t - 97 kW</t>
  </si>
  <si>
    <t>E9051</t>
  </si>
  <si>
    <t>Máquina levantadora e posicionadora de via - 7,40 kW</t>
  </si>
  <si>
    <t>P9859</t>
  </si>
  <si>
    <t>Trabalhador de via</t>
  </si>
  <si>
    <t>E9052</t>
  </si>
  <si>
    <t>Empilhadeira a diesel com capacidade de 10 t - 82 kW</t>
  </si>
  <si>
    <t>P9861</t>
  </si>
  <si>
    <t>Selecionador de material pétreo</t>
  </si>
  <si>
    <t>E9053</t>
  </si>
  <si>
    <t>Perfuratriz hidráulica montada em flutuante - 32 kW</t>
  </si>
  <si>
    <t>P9864</t>
  </si>
  <si>
    <t>Engenheiro de segurança do trabalho</t>
  </si>
  <si>
    <t>E9054</t>
  </si>
  <si>
    <t>Equipamento sobre forma-trilho para execução e acabamento de pavimento de concreto - 13,40 kW</t>
  </si>
  <si>
    <t>E9055</t>
  </si>
  <si>
    <t>Guincho pneumático com capacidade de 2,5 t</t>
  </si>
  <si>
    <t>Motorista de caminhão</t>
  </si>
  <si>
    <t>E9056</t>
  </si>
  <si>
    <t>Plataforma autoelevatória de 12 x 24 m com capacidade de 150 t</t>
  </si>
  <si>
    <t>P9867</t>
  </si>
  <si>
    <t>Técnico especializado - mensalista</t>
  </si>
  <si>
    <t>E9057</t>
  </si>
  <si>
    <t>Batelão sem propulsão com capacidade de 66 m³</t>
  </si>
  <si>
    <t>Encarregado de obras de artes especiais</t>
  </si>
  <si>
    <t>E9058</t>
  </si>
  <si>
    <t>Plataforma flutuante de 12 x 24 x 1,8 m com capacidade de 150 t</t>
  </si>
  <si>
    <t>P9870</t>
  </si>
  <si>
    <t>Motorista de veículo leve</t>
  </si>
  <si>
    <t>E9059</t>
  </si>
  <si>
    <t>Plataforma autoelevatória de 12 x 24 m montada na obra com capacidade de 150 t</t>
  </si>
  <si>
    <t>P9871</t>
  </si>
  <si>
    <t>Motorista de veículo especial</t>
  </si>
  <si>
    <t>E9060</t>
  </si>
  <si>
    <t>Perfuratriz pneumática rotopercussiva montada em flutuante com pressão de 0,70 MPa e capacidade de 2.500 gpm</t>
  </si>
  <si>
    <t>E9061</t>
  </si>
  <si>
    <t>E9062</t>
  </si>
  <si>
    <t>Soprador de ar quente manual - 1,60 kW</t>
  </si>
  <si>
    <t>E9063</t>
  </si>
  <si>
    <t>Equipamento de estabilização dinâmica da via - 300 kW</t>
  </si>
  <si>
    <t>P9880</t>
  </si>
  <si>
    <t>Piloto fluvial</t>
  </si>
  <si>
    <t>E9064</t>
  </si>
  <si>
    <t>Transportador manual gerica com capacidade de 180 l</t>
  </si>
  <si>
    <t>P9882</t>
  </si>
  <si>
    <t>Técnico especializado</t>
  </si>
  <si>
    <t>E9065</t>
  </si>
  <si>
    <t>Carro controle ferroviário - 186 kW</t>
  </si>
  <si>
    <t>P9883</t>
  </si>
  <si>
    <t>Chefe do setor administrativo</t>
  </si>
  <si>
    <t>E9066</t>
  </si>
  <si>
    <t>Grupo gerador - 14 kVA</t>
  </si>
  <si>
    <t>E9067</t>
  </si>
  <si>
    <t>Veículo ferroviário para capina química com capacidade de 12.000 l - 115 kW</t>
  </si>
  <si>
    <t>P9885</t>
  </si>
  <si>
    <t>Frentista de túnel</t>
  </si>
  <si>
    <t>E9068</t>
  </si>
  <si>
    <t>Perfuratriz hidráulica rotopercussiva para CCPH - 123 kW</t>
  </si>
  <si>
    <t>P9889</t>
  </si>
  <si>
    <t>Técnico da qualidade</t>
  </si>
  <si>
    <t>E9069</t>
  </si>
  <si>
    <t>Vibrador de imersão para concreto - 4,10 kW</t>
  </si>
  <si>
    <t>E9070</t>
  </si>
  <si>
    <t>Ponte rolante com capacidade de 5 t e vão de até 15 m - 10 kW</t>
  </si>
  <si>
    <t>P9892</t>
  </si>
  <si>
    <t>Auxiliar de blaster</t>
  </si>
  <si>
    <t>E9071</t>
  </si>
  <si>
    <t>Transportador manual carrinho de mão com capacidade de 80 l</t>
  </si>
  <si>
    <t>E9073</t>
  </si>
  <si>
    <t>Bomba de concreto rebocável com capacidade de 30 m³/h - 74 kW</t>
  </si>
  <si>
    <t>E9074</t>
  </si>
  <si>
    <t>Tanque de estocagem de asfalto com agitadores de 60.000 l</t>
  </si>
  <si>
    <t>E9075</t>
  </si>
  <si>
    <t>Trado cavadeira de 12"</t>
  </si>
  <si>
    <t>P9901</t>
  </si>
  <si>
    <t>Encarregado de superestrutura ferroviária</t>
  </si>
  <si>
    <t>E9076</t>
  </si>
  <si>
    <t>Equipamento para pintura eletrostática com cabine dupla de 7,00 kW e estufa de 80.000 kCal</t>
  </si>
  <si>
    <t>P9903</t>
  </si>
  <si>
    <t>Auxiliar técnico</t>
  </si>
  <si>
    <t>E9077</t>
  </si>
  <si>
    <t>Perfuratriz de circulação reversa tipo Wirth ou similar com unidade hidráulica (Power Pack) - 273 kW</t>
  </si>
  <si>
    <t>P9907</t>
  </si>
  <si>
    <t>Comandante de longo curso</t>
  </si>
  <si>
    <t>P9908</t>
  </si>
  <si>
    <t>Imediato</t>
  </si>
  <si>
    <t>E9079</t>
  </si>
  <si>
    <t>Bomba submersível com capacidade de 360 m³/h - 23 kW</t>
  </si>
  <si>
    <t>P9909</t>
  </si>
  <si>
    <t>Oficial de náutica</t>
  </si>
  <si>
    <t>E9080</t>
  </si>
  <si>
    <t>Carrelone com capacidade máxima de 70 t</t>
  </si>
  <si>
    <t>P9910</t>
  </si>
  <si>
    <t>Oficial de máquinas</t>
  </si>
  <si>
    <t>E9081</t>
  </si>
  <si>
    <t>Fischietti simples com capacidade de 70 t</t>
  </si>
  <si>
    <t>E9083</t>
  </si>
  <si>
    <t>Vagão fechado FLT com capacidade de 99 t</t>
  </si>
  <si>
    <t>E9084</t>
  </si>
  <si>
    <t>Vagão tanque convencional TCT com capacidade de 97 t e 103.000 l</t>
  </si>
  <si>
    <t>P9913</t>
  </si>
  <si>
    <t>Draguista</t>
  </si>
  <si>
    <t>E9085</t>
  </si>
  <si>
    <t>Vagão gôndola GDE com capacidade de 93,5 t / 29 m³</t>
  </si>
  <si>
    <t>P9915</t>
  </si>
  <si>
    <t>Maquinista</t>
  </si>
  <si>
    <t>E9086</t>
  </si>
  <si>
    <t>Bomba de concreto rebocável com capacidade de 41 m³/h - 74 kW</t>
  </si>
  <si>
    <t>P9916</t>
  </si>
  <si>
    <t>Encarregado de conservação rodoviária</t>
  </si>
  <si>
    <t>E9089</t>
  </si>
  <si>
    <t>Roçadeira costal - 1,40 kW</t>
  </si>
  <si>
    <t>P9920</t>
  </si>
  <si>
    <t>Mestre fluvial</t>
  </si>
  <si>
    <t>P9921</t>
  </si>
  <si>
    <t>Mergulhador raso autônomo de emergência</t>
  </si>
  <si>
    <t>P9922</t>
  </si>
  <si>
    <t>Mergulhador raso dependente de emergência</t>
  </si>
  <si>
    <t>P9924</t>
  </si>
  <si>
    <t>Mergulhador raso dependente</t>
  </si>
  <si>
    <t>E9095</t>
  </si>
  <si>
    <t>Guindaste móvel sobre pneus com 8 eixos com capacidade máxima de 500 t - 500 kW</t>
  </si>
  <si>
    <t>P9925</t>
  </si>
  <si>
    <t>Mergulhador raso autônomo</t>
  </si>
  <si>
    <t>E9096</t>
  </si>
  <si>
    <t>Minicarregadeira de pneus - 45,50 kW</t>
  </si>
  <si>
    <t>P9926</t>
  </si>
  <si>
    <t>Mergulhador raso auxiliar de superfície</t>
  </si>
  <si>
    <t>E9101</t>
  </si>
  <si>
    <t>Removedora de faixas de sinalização viária - 9,69 kW</t>
  </si>
  <si>
    <t>P9927</t>
  </si>
  <si>
    <t>Frentista de túnel com periculosidade</t>
  </si>
  <si>
    <t>E9102</t>
  </si>
  <si>
    <t>Extrusora para sarjeta de concreto - 10,44 kW</t>
  </si>
  <si>
    <t>E9103</t>
  </si>
  <si>
    <t>Extrusora para meio-fio de concreto - 10,44 kW</t>
  </si>
  <si>
    <t>E9105</t>
  </si>
  <si>
    <t>P9930</t>
  </si>
  <si>
    <t>Eletricista com periculosidade</t>
  </si>
  <si>
    <t>E9106</t>
  </si>
  <si>
    <t>Balsa de convés com capacidade de 200 t</t>
  </si>
  <si>
    <t>P9931</t>
  </si>
  <si>
    <t>Operador de equipamento de mergulho</t>
  </si>
  <si>
    <t>E9107</t>
  </si>
  <si>
    <t>Compactador manual com soquete vibratório - 2,24 kW</t>
  </si>
  <si>
    <t>P9932</t>
  </si>
  <si>
    <t>Operador de equipamento pesado com periculosidade</t>
  </si>
  <si>
    <t>E9108</t>
  </si>
  <si>
    <t>Soldadora de trilho por caldeamento na via - 400 kW</t>
  </si>
  <si>
    <t>P9933</t>
  </si>
  <si>
    <t>Supervisor de mergulho raso</t>
  </si>
  <si>
    <t>E9110</t>
  </si>
  <si>
    <t>Escavadeira hidráulica sobre esteiras para rocha com caçamba com capacidade de 1,56 m³ - 118 kW</t>
  </si>
  <si>
    <t>P9934</t>
  </si>
  <si>
    <t>Motorista de veículo especial com periculosidade</t>
  </si>
  <si>
    <t>E9111</t>
  </si>
  <si>
    <t>Jateador abrasivo úmido com capacidade de 350 kg de abrasivo</t>
  </si>
  <si>
    <t>P9938</t>
  </si>
  <si>
    <t>Operador de equipamento leve com periculosidade</t>
  </si>
  <si>
    <t>E9112</t>
  </si>
  <si>
    <t>Sinalizador direcional móvel com sistema fotovoltaico de energia e montado em chassi sobre pneus</t>
  </si>
  <si>
    <t>P9939</t>
  </si>
  <si>
    <t>Operador de equipamento leve com insalubridade</t>
  </si>
  <si>
    <t>E9113</t>
  </si>
  <si>
    <t>Painel de Mensagem Variável - PMV móvel, com sistema fotovoltaico de energia e montado em chassi sobre pneus</t>
  </si>
  <si>
    <t>E9116</t>
  </si>
  <si>
    <t>Semáforo móvel com 3 lentes e bateria - D = 200 mm</t>
  </si>
  <si>
    <t>E9117</t>
  </si>
  <si>
    <t>Carregadeira de pneus para rocha com capacidade de 2,50 m³ - 105 kW</t>
  </si>
  <si>
    <t>P9942</t>
  </si>
  <si>
    <t>Marinheiro de convés com periculosidade</t>
  </si>
  <si>
    <t>E9118</t>
  </si>
  <si>
    <t>Cortadora de pavimento com disco diamantado de 450 a 1.500 mm - 55,40 kW</t>
  </si>
  <si>
    <t>E9119</t>
  </si>
  <si>
    <t>Minicarregadeira sobre pneus com valetadeira - 55,40 kW</t>
  </si>
  <si>
    <t>P9944</t>
  </si>
  <si>
    <t>Operador de equipamento especial com periculosidade</t>
  </si>
  <si>
    <t>E9120</t>
  </si>
  <si>
    <t>Equipamento de cravação sobre esteira para geodreno com haste para profundidade de até 20 m - 258 kW</t>
  </si>
  <si>
    <t>E9122</t>
  </si>
  <si>
    <t>Perfuratriz tipo Bottom Feed para coluna de brita - 194 kW</t>
  </si>
  <si>
    <t>P9946</t>
  </si>
  <si>
    <t>Engenheiro auxiliar</t>
  </si>
  <si>
    <t>P9947</t>
  </si>
  <si>
    <t>Técnico florestal</t>
  </si>
  <si>
    <t>E9126</t>
  </si>
  <si>
    <t>Draga backhoe com capacidade de 7 m³ - 1.000 kW</t>
  </si>
  <si>
    <t>P9948</t>
  </si>
  <si>
    <t>Motorista de veículo leve - mensalista</t>
  </si>
  <si>
    <t>Escavadeira hidráulica com martelo hidráulico de 520 kg - 75 kW</t>
  </si>
  <si>
    <t>E9141</t>
  </si>
  <si>
    <t>Rebarbador hidráulico com bomba manual com capacidade de força de 9.000 kgf</t>
  </si>
  <si>
    <t>P9951</t>
  </si>
  <si>
    <t>Médico de câmara hiperbárica</t>
  </si>
  <si>
    <t>E9144</t>
  </si>
  <si>
    <t>Pedreiro - mensalista</t>
  </si>
  <si>
    <t>E9148</t>
  </si>
  <si>
    <t>Macaco de protensão de fios com bomba - 3,72 kW</t>
  </si>
  <si>
    <t>Eletricista - mensalista</t>
  </si>
  <si>
    <t>E9149</t>
  </si>
  <si>
    <t>Máquina de aplicação e extração de grampo elástico tipo Pandrol - 6,70 kW</t>
  </si>
  <si>
    <t>Servente - mensalista</t>
  </si>
  <si>
    <t>E9151</t>
  </si>
  <si>
    <t>Britador de mandíbulas móvel sobre esteiras, sem peneira, com capacidade de 140 m³/h - 170 kW</t>
  </si>
  <si>
    <t>P9955</t>
  </si>
  <si>
    <t>Engenheiro chefe</t>
  </si>
  <si>
    <t>E9152</t>
  </si>
  <si>
    <t>Ferramenta de fixação à pólvora de ação direta</t>
  </si>
  <si>
    <t>P9956</t>
  </si>
  <si>
    <t>Motorista de caminhão com periculosidade</t>
  </si>
  <si>
    <t>E9153</t>
  </si>
  <si>
    <t>Ferramenta de fixação à pólvora e sistema à pistão</t>
  </si>
  <si>
    <t>P9972</t>
  </si>
  <si>
    <t>Técnico de batimetria</t>
  </si>
  <si>
    <t>E9154</t>
  </si>
  <si>
    <t>Equipamento para selagem com material asfáltico rebocável com capacidade de 370 l - 35 kW</t>
  </si>
  <si>
    <t>E9155</t>
  </si>
  <si>
    <t>Caldeira de asfalto rebocável com capacidade de 600 l - 5,20 kW</t>
  </si>
  <si>
    <t>E9156</t>
  </si>
  <si>
    <t>Soprador de ar costal - 2,6 kW</t>
  </si>
  <si>
    <t>E9157</t>
  </si>
  <si>
    <t>Locomotiva diesel-elétrica CC - bitola métrica - 2.237 kW</t>
  </si>
  <si>
    <t>E9158</t>
  </si>
  <si>
    <t>Locomotiva diesel-elétrica CC - bitola larga - 2.237 kW</t>
  </si>
  <si>
    <t>E9159</t>
  </si>
  <si>
    <t>Vagão plataforma PNE com capacidade de 82 t - bitola métrica</t>
  </si>
  <si>
    <t>E9160</t>
  </si>
  <si>
    <t>Vagão plataforma PNT com capacidade de 98 t - bitola larga</t>
  </si>
  <si>
    <t>E9161</t>
  </si>
  <si>
    <t>Vagão fechado com porta para carga e descarga de paletes FLD com capacidade de 64 t - bitola métrica</t>
  </si>
  <si>
    <t>E9162</t>
  </si>
  <si>
    <t>Vagão fechado com porta para carga e descarga de paletes FLT com capacidade de 99 t - bitola larga</t>
  </si>
  <si>
    <t>E9163</t>
  </si>
  <si>
    <t>Vagão hopper aberto com descarga automática HNE com capacidade de 45 m³ - bitola métrica</t>
  </si>
  <si>
    <t>E9164</t>
  </si>
  <si>
    <t>Vagão hopper aberto com descarga automática HNT com capacidade de 63 m³ - bitola larga</t>
  </si>
  <si>
    <t>E9167</t>
  </si>
  <si>
    <t>Equipamento para carga e descarga de TLS de até 250 m - 90 kW</t>
  </si>
  <si>
    <t>E9168</t>
  </si>
  <si>
    <t>Carregadeira de pneus com implemento de garfo - 195 kW</t>
  </si>
  <si>
    <t>E9200</t>
  </si>
  <si>
    <t>Carregadeira de pneus para rocha com capacidade de 2,50 m³ - 105 kW com periculosidade</t>
  </si>
  <si>
    <t>E9203</t>
  </si>
  <si>
    <t>Escavadeira hidráulica com martelo hidráulico de 1.700 kg - 103 kW com periculosidade</t>
  </si>
  <si>
    <t>E9204</t>
  </si>
  <si>
    <t>Perfuratriz sobre esteiras - 145 kW com periculosidade</t>
  </si>
  <si>
    <t>E9205</t>
  </si>
  <si>
    <t>Equipamento de corte a plasma CNC - 12.000 x 5.500 mm - 19,5 kW</t>
  </si>
  <si>
    <t>E9207</t>
  </si>
  <si>
    <t>Máquina de solda elétrica retificadora 425 A - 18,70 kW</t>
  </si>
  <si>
    <t>E9209</t>
  </si>
  <si>
    <t>Martelete perfurador/rompedor a ar comprimido de 25 kg para rocha, com insalubridade, com capacidade de 2.040 gpm</t>
  </si>
  <si>
    <t>E9213</t>
  </si>
  <si>
    <t>Jumbo eletro-hidráulico com 3 braços - 155 kW/237 kW com periculosidade</t>
  </si>
  <si>
    <t>E9242</t>
  </si>
  <si>
    <t>Estação transmissora de superfície para televisionamento</t>
  </si>
  <si>
    <t>E9243</t>
  </si>
  <si>
    <t>E9244</t>
  </si>
  <si>
    <t>Estação transmissora de superfície para comunicação sem fio</t>
  </si>
  <si>
    <t>E9245</t>
  </si>
  <si>
    <t>Estação transmissora de superfície para comunicação com fio</t>
  </si>
  <si>
    <t>E9246</t>
  </si>
  <si>
    <t>Painel de controle de ar com manômetros e pneufatômetros</t>
  </si>
  <si>
    <t>E9247</t>
  </si>
  <si>
    <t>E9248</t>
  </si>
  <si>
    <t>Sistema de ar comprimido para mergulho até 30 m com pressão de trabalho de 1,4 MPa - 7,46 kW</t>
  </si>
  <si>
    <t>E9249</t>
  </si>
  <si>
    <t>Sistema de ar comprimido para mergulho até 50 m com pressão de trabalho de 1,7 MPa - 16,18 kW</t>
  </si>
  <si>
    <t>E9251</t>
  </si>
  <si>
    <t>Fonte de plasma para corte manual - 65A - 15 kW</t>
  </si>
  <si>
    <t>E9252</t>
  </si>
  <si>
    <t>Serra de esquadria com braço telescópico - D = 250 mm (10") - 1,80 kW</t>
  </si>
  <si>
    <t>E9253</t>
  </si>
  <si>
    <t>Rebordeadeira diâmetro máximo 3,00 m - 4,85 kW</t>
  </si>
  <si>
    <t>E9254</t>
  </si>
  <si>
    <t>Dobradeira viradeira manual comprimento máximo de dobra de até 2.000 mm</t>
  </si>
  <si>
    <t>E9255</t>
  </si>
  <si>
    <t>Fonte de plasma para corte manual - 45A - 10 kW</t>
  </si>
  <si>
    <t>E9256</t>
  </si>
  <si>
    <t>Equipamento para pintura com cal rebocável com dois bicos aplicadores e capacidade de 2.200 l</t>
  </si>
  <si>
    <t>E9501</t>
  </si>
  <si>
    <t>Ventilador axial para ventilação forçada com velocidade de saída de 32,8 m/s - D = 1.000 mm - 30 kW</t>
  </si>
  <si>
    <t>Bate-estaca de gravidade para 6 t - 119 kW</t>
  </si>
  <si>
    <t>E9503</t>
  </si>
  <si>
    <t>Guilhotina hidráulica 16 x 6.100 mm - 30 kW</t>
  </si>
  <si>
    <t>E9505</t>
  </si>
  <si>
    <t>Prensa dobradeira capacidade 320 t - comprimento até 3.100 mm - 30 kW</t>
  </si>
  <si>
    <t>E9507</t>
  </si>
  <si>
    <t>Plotadora de recorte com computador e programa computacional</t>
  </si>
  <si>
    <t>E9510</t>
  </si>
  <si>
    <t>Ventilador centrífugo baixa pressão com capacidade de 58 m³/min - 3,68 kW</t>
  </si>
  <si>
    <t>E9511</t>
  </si>
  <si>
    <t>Carregadeira de pneus com capacidade de 3,40 m³ - 195 kW</t>
  </si>
  <si>
    <t>E9512</t>
  </si>
  <si>
    <t>Veículo leve - 53 kW</t>
  </si>
  <si>
    <t>E9513</t>
  </si>
  <si>
    <t>Compressor de ar portátil de 160,46 l/s (340 PCM) - 81 kW</t>
  </si>
  <si>
    <t>E9514</t>
  </si>
  <si>
    <t>Distribuidor de agregados sobre pneus autopropelido - 130 kW</t>
  </si>
  <si>
    <t>E9516</t>
  </si>
  <si>
    <t>Perfuratriz hidráulica sobre esteiras - 283 kW</t>
  </si>
  <si>
    <t>E9518</t>
  </si>
  <si>
    <t>Grade de 24 discos rebocável de D = 60 cm (24")</t>
  </si>
  <si>
    <t>E9519</t>
  </si>
  <si>
    <t>Betoneira com motor a gasolina com capacidade de 600 l - 10 kW</t>
  </si>
  <si>
    <t>E9521</t>
  </si>
  <si>
    <t>Grupo gerador - 3,2 kVA</t>
  </si>
  <si>
    <t>E9522</t>
  </si>
  <si>
    <t>Caldeira de asfalto rebocável com capacidade de 1.500 l - 6,5 kW</t>
  </si>
  <si>
    <t>E9523</t>
  </si>
  <si>
    <t>Motoscraper - 304 kW</t>
  </si>
  <si>
    <t>E9525</t>
  </si>
  <si>
    <t>Ponte rolante com capacidade de 15 t e vão de até 15 m - 20 kW</t>
  </si>
  <si>
    <t>E9527</t>
  </si>
  <si>
    <t>Martelete perfurador/rompedor a ar comprimido de 25 kg para rocha com capacidade de 2.040 gpm</t>
  </si>
  <si>
    <t>E9528</t>
  </si>
  <si>
    <t>Empilhadeira a diesel com capacidade de 4 t - 60 kW</t>
  </si>
  <si>
    <t>E9529</t>
  </si>
  <si>
    <t>E9530</t>
  </si>
  <si>
    <t>Rolo compactador liso vibratório autopropelido por pneus de 11 t - 97 kW</t>
  </si>
  <si>
    <t>E9532</t>
  </si>
  <si>
    <t>E9535</t>
  </si>
  <si>
    <t>Serra circular com bancada - D = 30 cm - 4 kW</t>
  </si>
  <si>
    <t>E9536</t>
  </si>
  <si>
    <t>Embarcação de transporte de pessoal e apoio logístico - 30 kW</t>
  </si>
  <si>
    <t>E9538</t>
  </si>
  <si>
    <t>Conjunto vibratório para meio tubo de concreto com encaixe PB e 3 jogos de fôrmas - D = 0,30 m - 2,20 kW</t>
  </si>
  <si>
    <t>E9539</t>
  </si>
  <si>
    <t>Equipamento de batimetria monofeixe</t>
  </si>
  <si>
    <t>E9540</t>
  </si>
  <si>
    <t>Trator sobre esteiras com lâmina - 127 kW</t>
  </si>
  <si>
    <t>E9543</t>
  </si>
  <si>
    <t>E9544</t>
  </si>
  <si>
    <t>Vassoura mecânica rebocável com largura de 2,44 m</t>
  </si>
  <si>
    <t>E9545</t>
  </si>
  <si>
    <t>E9547</t>
  </si>
  <si>
    <t>Máquina de solda elétrica transformadora 250 A - 9,20 kW</t>
  </si>
  <si>
    <t>E9548</t>
  </si>
  <si>
    <t>Bomba centrífuga com capacidade de 7,1 a 22 m³/h - 1,50 kW</t>
  </si>
  <si>
    <t>E9551</t>
  </si>
  <si>
    <t>Obturador mecânico simples com extensão de 12 m</t>
  </si>
  <si>
    <t>E9552</t>
  </si>
  <si>
    <t>Nível ótico com capacidade de aumento de 32x</t>
  </si>
  <si>
    <t>E9553</t>
  </si>
  <si>
    <t>Estação total eletrônica com alcance máximo de 3.000 m</t>
  </si>
  <si>
    <t>E9556</t>
  </si>
  <si>
    <t>Compactador manual de placa vibratória - 3,00 kW</t>
  </si>
  <si>
    <t>E9559</t>
  </si>
  <si>
    <t>Aquecedor de fluido térmico - 12 kW</t>
  </si>
  <si>
    <t>E9561</t>
  </si>
  <si>
    <t>GPS geodésico de simples frequência (L1)</t>
  </si>
  <si>
    <t>E9562</t>
  </si>
  <si>
    <t>GPS geodésico de dupla frequência (L1/L2)</t>
  </si>
  <si>
    <t>E9563</t>
  </si>
  <si>
    <t>Perfuratriz hidráulica sobre esteiras com clamshell - 220 kW</t>
  </si>
  <si>
    <t>E9565</t>
  </si>
  <si>
    <t>Trator sobre esteiras com lâmina e escarificador - 259 kW</t>
  </si>
  <si>
    <t>E9566</t>
  </si>
  <si>
    <t>Guindaste móvel sobre esteiras com clamshell de 1,9 m³ - 220 kW</t>
  </si>
  <si>
    <t>E9567</t>
  </si>
  <si>
    <t>Fresadora de piso de concreto - 6,7 kW</t>
  </si>
  <si>
    <t>E9568</t>
  </si>
  <si>
    <t>Furadeira de impacto de 12,5 mm - 0,80 kW</t>
  </si>
  <si>
    <t>E9569</t>
  </si>
  <si>
    <t>Guindaste móvel sobre esteiras com clamshell de 4,6 m³ - 403 kW</t>
  </si>
  <si>
    <t>E9570</t>
  </si>
  <si>
    <t>Furadeira com base magnética - 1,20 kW</t>
  </si>
  <si>
    <t>E9574</t>
  </si>
  <si>
    <t>Perfuratriz sobre esteiras - 145 kW</t>
  </si>
  <si>
    <t>E9576</t>
  </si>
  <si>
    <t>Escavadeira hidráulica de longo alcance sobre esteiras - 103 kW</t>
  </si>
  <si>
    <t>E9578</t>
  </si>
  <si>
    <t>Conjunto vibratório para meio tubo de concreto com encaixe PB e 3 jogos de fôrmas - D = 0,40 m - 2,20 kW</t>
  </si>
  <si>
    <t>E9580</t>
  </si>
  <si>
    <t>Fresadora e distribuidora com controle de greide - 287 kW</t>
  </si>
  <si>
    <t>E9581</t>
  </si>
  <si>
    <t>Carregadeira de pneus para rocha com capacidade de 1,72 m³ - 113 kW</t>
  </si>
  <si>
    <t>E9583</t>
  </si>
  <si>
    <t>Distribuidor de agregados rebocável com capacidade de 1,9 m³</t>
  </si>
  <si>
    <t>Carregadeira de pneus com capacidade de 1,72 m³ - 113 kW</t>
  </si>
  <si>
    <t>E9585</t>
  </si>
  <si>
    <t>Motosserra com motor a gasolina - 2,30 kW</t>
  </si>
  <si>
    <t>E9586</t>
  </si>
  <si>
    <t>Régua vibratória dupla com 4 m - 4,10 kW</t>
  </si>
  <si>
    <t>E9587</t>
  </si>
  <si>
    <t>Serra para corte de concreto - 4 kW</t>
  </si>
  <si>
    <t>E9588</t>
  </si>
  <si>
    <t>Vibroacabadora de concreto sobre esteiras com fôrmas deslizantes - 205 kW</t>
  </si>
  <si>
    <t>E9589</t>
  </si>
  <si>
    <t>Máquina texturizadora e aplicadora de cura química em pavimento de concreto - 44,80 kW</t>
  </si>
  <si>
    <t>E9590</t>
  </si>
  <si>
    <t>Central de concreto com capacidade de 40 m³/h - dosadora fixa</t>
  </si>
  <si>
    <t>E9591</t>
  </si>
  <si>
    <t>Serra para corte de concreto e asfalto - 10 kW</t>
  </si>
  <si>
    <t>E9593</t>
  </si>
  <si>
    <t>Draga hopper com capacidade de 750 m³</t>
  </si>
  <si>
    <t>E9594</t>
  </si>
  <si>
    <t>Draga hopper com capacidade de 1.000 m³</t>
  </si>
  <si>
    <t>E9595</t>
  </si>
  <si>
    <t>Draga hopper com capacidade de 2.000 m³</t>
  </si>
  <si>
    <t>E9596</t>
  </si>
  <si>
    <t>Draga hopper com capacidade de 3.000 m³</t>
  </si>
  <si>
    <t>E9597</t>
  </si>
  <si>
    <t>Draga hopper com capacidade de 4.000 m³</t>
  </si>
  <si>
    <t>E9598</t>
  </si>
  <si>
    <t>Draga hopper com capacidade de 5.000 m³</t>
  </si>
  <si>
    <t>E9601</t>
  </si>
  <si>
    <t>Embarcação de transporte de pessoal e apoio logístico - 130 kW</t>
  </si>
  <si>
    <t>E9603</t>
  </si>
  <si>
    <t>E9606</t>
  </si>
  <si>
    <t>Embarcação rebocadora - 2 x 268 kW</t>
  </si>
  <si>
    <t>E9607</t>
  </si>
  <si>
    <t>Conjunto de britagem para rachão com capacidade de 80 m³/h - 224 kW</t>
  </si>
  <si>
    <t>E9609</t>
  </si>
  <si>
    <t>Draga de sucção para extração de areia com tubo de descarga de 150 mm - 100 kW</t>
  </si>
  <si>
    <t>E9610</t>
  </si>
  <si>
    <t>Compressor de ar portátil de 42,48 l/s (90 PCM) - 18,50 kW</t>
  </si>
  <si>
    <t>E9611</t>
  </si>
  <si>
    <t>Conjunto de britagem com capacidade de 80 m³/h - 313 kW</t>
  </si>
  <si>
    <t>E9612</t>
  </si>
  <si>
    <t>Plataforma flutuante montada na obra de 12 x 24 x 1,8 m com capacidade de 150 t</t>
  </si>
  <si>
    <t>E9613</t>
  </si>
  <si>
    <t>Guindaste móvel sobre esteiras com pinça com capacidade de 40 t - 186 kW</t>
  </si>
  <si>
    <t>E9614</t>
  </si>
  <si>
    <t>Bomba com capacidade de 136 m³/h e câmara de vácuo - 5,60 kW</t>
  </si>
  <si>
    <t>E9615</t>
  </si>
  <si>
    <t>Usina misturadora de solos com capacidade de 300 t/h - 44 kW</t>
  </si>
  <si>
    <t>E9617</t>
  </si>
  <si>
    <t>Usina misturadora de pré-misturado a frio com capacidade de 60 t/h - 23,50 kW</t>
  </si>
  <si>
    <t>E9618</t>
  </si>
  <si>
    <t>Batelão autopropelido com capacidade de 300 m³ - 224 kW</t>
  </si>
  <si>
    <t>E9619</t>
  </si>
  <si>
    <t>Batelão autopropelido com capacidade de 500 m³ - 373 kW</t>
  </si>
  <si>
    <t>E9620</t>
  </si>
  <si>
    <t>Pontão flutuante de 15 x 30 x 1,8 m com capacidade de 500 t</t>
  </si>
  <si>
    <t>E9621</t>
  </si>
  <si>
    <t>Bomba de injeção de argamassa e nata com capacidade de 1,08 m³/h (18 l/min) e misturador com tambor de 0,100 m³ - 6,20 kW</t>
  </si>
  <si>
    <t>E9622</t>
  </si>
  <si>
    <t>Máquina de bancada universal para corte de chapa - 1,50 kW</t>
  </si>
  <si>
    <t>E9623</t>
  </si>
  <si>
    <t>Máquina de bancada guilhotina - 4,00 kW</t>
  </si>
  <si>
    <t>E9624</t>
  </si>
  <si>
    <t>Draga hopper com capacidade de 10.000 m³</t>
  </si>
  <si>
    <t>E9625</t>
  </si>
  <si>
    <t>Draga hopper com capacidade de 15.000 m³</t>
  </si>
  <si>
    <t>E9626</t>
  </si>
  <si>
    <t>Draga hopper com capacidade de 20.000 m³</t>
  </si>
  <si>
    <t>E9627</t>
  </si>
  <si>
    <t>Embarcação hotel com capacidade para 15 pessoas - 199 kW</t>
  </si>
  <si>
    <t>E9628</t>
  </si>
  <si>
    <t>Fábrica de pré-moldado de concreto para balizador - 2,20 kW</t>
  </si>
  <si>
    <t>E9629</t>
  </si>
  <si>
    <t>Compressor de ar portátil de 185,95 l/s (394 PCM) - 81,50 kW</t>
  </si>
  <si>
    <t>E9630</t>
  </si>
  <si>
    <t>Bomba submersível com capacidade de 75 m³/h - 3,6 kW</t>
  </si>
  <si>
    <t>E9631</t>
  </si>
  <si>
    <t>Bomba para concreto projetado via seca com capacidade de 6 m³/h - 7,5 kW</t>
  </si>
  <si>
    <t>E9632</t>
  </si>
  <si>
    <t>Conjunto vibratório para tubos de concreto com encaixe PB e 3 jogos de fôrmas - D = 0,20 m - 2,20 kW</t>
  </si>
  <si>
    <t>E9633</t>
  </si>
  <si>
    <t>Conjunto vibratório para tubos de concreto com encaixe PB e 3 jogos de fôrmas - D = 0,30 m - 2,20 kW</t>
  </si>
  <si>
    <t>E9634</t>
  </si>
  <si>
    <t>Conjunto vibratório para tubos de concreto com encaixe PB e 3 jogos de fôrmas - D = 0,40 m - 2,20 kW</t>
  </si>
  <si>
    <t>E9635</t>
  </si>
  <si>
    <t>Draga de sucção e recalque com potência da bomba de 294 kW e cortador de 30 kW</t>
  </si>
  <si>
    <t>E9636</t>
  </si>
  <si>
    <t>Draga de sucção e recalque com potência da bomba de 483 kW e cortador de 55 kW</t>
  </si>
  <si>
    <t>E9637</t>
  </si>
  <si>
    <t>Draga de sucção e recalque com potência da bomba de 746 kW e cortador de 110 kW</t>
  </si>
  <si>
    <t>E9638</t>
  </si>
  <si>
    <t>Draga de sucção e recalque com potência da bomba de 1.350 kW e cortador de 170 kW</t>
  </si>
  <si>
    <t>E9639</t>
  </si>
  <si>
    <t>Embarcação hotel com capacidade para 30 pessoas - 2 x 112 kW</t>
  </si>
  <si>
    <t>E9640</t>
  </si>
  <si>
    <t>Compressor de ar portátil de 33,51 l/s (71 PCM) - 14 kW</t>
  </si>
  <si>
    <t>E9641</t>
  </si>
  <si>
    <t>Compressor de ar portátil de 75,04 l/s (159 PCM) - 33 kW</t>
  </si>
  <si>
    <t>E9643</t>
  </si>
  <si>
    <t>Equipamento para pintura a ar comprimido de pistola com caneca com capacidade de 1.000 ml e compressor de 1,50 kW</t>
  </si>
  <si>
    <t>E9646</t>
  </si>
  <si>
    <t>Compressor de ar portátil de 58,52 l/s (124 PCM) - 27 kW</t>
  </si>
  <si>
    <t>E9647</t>
  </si>
  <si>
    <t>Compactador manual com soquete vibratório - 4,10 kW</t>
  </si>
  <si>
    <t>E9648</t>
  </si>
  <si>
    <t>Compressor de ar portátil de 422,86 l/s (896 PCM) - 213 kW</t>
  </si>
  <si>
    <t>E9649</t>
  </si>
  <si>
    <t>Compressor de ar portátil de 94,39 l/s (200 PCM) - 36 kW</t>
  </si>
  <si>
    <t>E9651</t>
  </si>
  <si>
    <t>Guindaste móvel sobre esteiras com Hammer Grab - 186 kW</t>
  </si>
  <si>
    <t>Compressor de ar portátil de 540,85 l/s (1.146 PCM) - 331,10 kW</t>
  </si>
  <si>
    <t>E9653</t>
  </si>
  <si>
    <t>Guindaste móvel sobre esteiras com trado para escavação em solos - 186 kW</t>
  </si>
  <si>
    <t>E9654</t>
  </si>
  <si>
    <t>Guindaste móvel sobre esteiras com trado com bits escavação em rocha - 186 kW</t>
  </si>
  <si>
    <t>E9656</t>
  </si>
  <si>
    <t>Guindaste móvel sobre esteiras com caçamba para escavação em solos - 186 kW</t>
  </si>
  <si>
    <t>E9657</t>
  </si>
  <si>
    <t>Guindaste móvel sobre esteiras com caçamba para escavação em rocha - 186 kW</t>
  </si>
  <si>
    <t>E9661</t>
  </si>
  <si>
    <t>Compressor de ar portátil de 89,67 l/s (190 PCM) - 36 kW</t>
  </si>
  <si>
    <t>E9662</t>
  </si>
  <si>
    <t>Equipamento para solda e corte com oxiacetileno</t>
  </si>
  <si>
    <t>E9664</t>
  </si>
  <si>
    <t>Guindaste móvel sobre esteiras com capacidade de 80 t - 212 kW</t>
  </si>
  <si>
    <t>E9668</t>
  </si>
  <si>
    <t>Mesa vibratória - 2,20 kW</t>
  </si>
  <si>
    <t>E9671</t>
  </si>
  <si>
    <t>Compressor de ar portátil de 363,87 l/s (771 PCM) - 158,13 kW</t>
  </si>
  <si>
    <t>E9673</t>
  </si>
  <si>
    <t>Equipamento de batimetria multifeixe</t>
  </si>
  <si>
    <t>E9674</t>
  </si>
  <si>
    <t>Equipamento de medição de descarga líquida com ADCP</t>
  </si>
  <si>
    <t>E9675</t>
  </si>
  <si>
    <t>Martelete perfurador/rompedor elétrico - 1,50 kW</t>
  </si>
  <si>
    <t>E9676</t>
  </si>
  <si>
    <t>Embarcação de transporte de pessoal e apoio logístico - 90 kW</t>
  </si>
  <si>
    <t>E9677</t>
  </si>
  <si>
    <t>Martelete perfurador/rompedor a ar comprimido de 10 kg com capacidade de 1.800 gpm</t>
  </si>
  <si>
    <t>E9678</t>
  </si>
  <si>
    <t>Fresadora a frio - 455 kW</t>
  </si>
  <si>
    <t>E9681</t>
  </si>
  <si>
    <t>Rolo compactador liso tandem vibratório autopropelido de 10,4 t - 82 kW</t>
  </si>
  <si>
    <t>E9682</t>
  </si>
  <si>
    <t>Rolo compactador liso tandem vibratório autopropelido de 1,6 t - 18 kW</t>
  </si>
  <si>
    <t>E9683</t>
  </si>
  <si>
    <t>Martelete perfurador/rompedor elétrico - 0,90 kW</t>
  </si>
  <si>
    <t>E9684</t>
  </si>
  <si>
    <t>E9689</t>
  </si>
  <si>
    <t>Usina de asfalto a quente gravimétrica com capacidade de 100/140 t/h - 260 kW</t>
  </si>
  <si>
    <t>E9691</t>
  </si>
  <si>
    <t>Guincho tracionador de cordoalhas - 7,50 kW</t>
  </si>
  <si>
    <t>E9692</t>
  </si>
  <si>
    <t>Caldeira para aquecimento e injeção de cera - 1 kW</t>
  </si>
  <si>
    <t>E9694</t>
  </si>
  <si>
    <t>Misturador de argamassa de alta turbulência com capacidade de 220 l - 13 kW</t>
  </si>
  <si>
    <t>E9697</t>
  </si>
  <si>
    <t>Minicarregadeira de pneus com vassoura de 1,68 m - 45,50 kW</t>
  </si>
  <si>
    <t>E9699</t>
  </si>
  <si>
    <t>Trituradora de galhos e troncos rebocável com capacidade de até 350 mm de diâmetro com guincho - 96,94 kW</t>
  </si>
  <si>
    <t>E9700</t>
  </si>
  <si>
    <t>Fresadora a frio - 155 kW</t>
  </si>
  <si>
    <t>E9701</t>
  </si>
  <si>
    <t>Jateador pressurizado multiabrasivo com capacidade de 280 l</t>
  </si>
  <si>
    <t>E9703</t>
  </si>
  <si>
    <t>Fábrica de pré-moldado de concreto para mourão - 2,20 kW</t>
  </si>
  <si>
    <t>E9704</t>
  </si>
  <si>
    <t>Batelão sem propulsão montado na obra com capacidade de 66 m³</t>
  </si>
  <si>
    <t>E9705</t>
  </si>
  <si>
    <t>Misturador de lama bentonítica - 4 kW</t>
  </si>
  <si>
    <t>E9706</t>
  </si>
  <si>
    <t>Martelete perfurador/rompedor a ar comprimido de 28 kg para concreto com capacidade de 1.230 gpm</t>
  </si>
  <si>
    <t>E9707</t>
  </si>
  <si>
    <t>Desarenador - 15 kW</t>
  </si>
  <si>
    <t>E9708</t>
  </si>
  <si>
    <t>Microtrator com roçadeira - 10 kW</t>
  </si>
  <si>
    <t>E9710</t>
  </si>
  <si>
    <t>Socadora automática de linha - 253 kW</t>
  </si>
  <si>
    <t>E9712</t>
  </si>
  <si>
    <t>Reguladora e distribuidora de lastro - 300 kW</t>
  </si>
  <si>
    <t>E9714</t>
  </si>
  <si>
    <t>Bate-estaca com martelo hidráulico - 450 kW</t>
  </si>
  <si>
    <t>E9716</t>
  </si>
  <si>
    <t>Conjunto bomba e macaco hidráulico para protensão com capacidade de 590 kN - 3,70 kW</t>
  </si>
  <si>
    <t>E9717</t>
  </si>
  <si>
    <t>Máquina policorte - 2,20 kW</t>
  </si>
  <si>
    <t>E9718</t>
  </si>
  <si>
    <t>Pórtico duplo de descarga e posicionamento de dormente - 89 kW</t>
  </si>
  <si>
    <t>E9719</t>
  </si>
  <si>
    <t>Talha manual com capacidade de 3 t</t>
  </si>
  <si>
    <t>E9720</t>
  </si>
  <si>
    <t>Conjunto bomba e macaco hidráulico para protensão com capacidade de 250 kN - 3,70 kW</t>
  </si>
  <si>
    <t>E9721</t>
  </si>
  <si>
    <t>Conjunto bomba e macaco hidráulico para protensão com capacidade de 1.150 kN - 5 kW</t>
  </si>
  <si>
    <t>E9722</t>
  </si>
  <si>
    <t>Conjunto bomba e macaco hidráulico para protensão com capacidade de 2.000 kN - 5 kW</t>
  </si>
  <si>
    <t>E9723</t>
  </si>
  <si>
    <t>Conjunto bomba e macaco hidráulico para protensão com capacidade de 2.500 kN - 7 kW</t>
  </si>
  <si>
    <t>E9724</t>
  </si>
  <si>
    <t>Conjunto bomba e macaco hidráulico para protensão com capacidade de 4.000 kN - 10 kW</t>
  </si>
  <si>
    <t>E9725</t>
  </si>
  <si>
    <t>Conjunto bomba e macaco hidráulico para protensão com capacidade de 5.400 kN - 10 kW</t>
  </si>
  <si>
    <t>E9726</t>
  </si>
  <si>
    <t>Bate-estaca Strauss - 15 kW</t>
  </si>
  <si>
    <t>E9727</t>
  </si>
  <si>
    <t>Posicionadora de trilhos - 7,40 kW</t>
  </si>
  <si>
    <t>E9728</t>
  </si>
  <si>
    <t>Tirefonadora/parafusadora portátil - 3,10 kW</t>
  </si>
  <si>
    <t>E9729</t>
  </si>
  <si>
    <t>Equipamento para pintura eletrostática com cabine simples de 5,50 kW e estufa de 2x120.000 kCal</t>
  </si>
  <si>
    <t>E9730</t>
  </si>
  <si>
    <t>Grupo vibrador com gerador - 2,80 kW</t>
  </si>
  <si>
    <t>E9731</t>
  </si>
  <si>
    <t>Máquina de furar dormente portátil - 1,50 kW</t>
  </si>
  <si>
    <t>E9732</t>
  </si>
  <si>
    <t>Máquina para furar dormente - 6,70 kW</t>
  </si>
  <si>
    <t>E9733</t>
  </si>
  <si>
    <t>Máquina tirefonadora e parafusadora - 6,70 kW</t>
  </si>
  <si>
    <t>E9734</t>
  </si>
  <si>
    <t>Bomba projetora de argamassa com capacidade de 2 m³/h - 5,50 kW</t>
  </si>
  <si>
    <t>E9735</t>
  </si>
  <si>
    <t>Máquina para serrar trilho - 5,00 kW</t>
  </si>
  <si>
    <t>E9736</t>
  </si>
  <si>
    <t>Máquina para furar trilho - 1,20 kW</t>
  </si>
  <si>
    <t>E9737</t>
  </si>
  <si>
    <t>Conjunto para pré-aquecimento de trilho em solda aluminotérmica</t>
  </si>
  <si>
    <t>E9738</t>
  </si>
  <si>
    <t>Máquina de esmerilhar topo e lateral de boleto - 5,20 kW</t>
  </si>
  <si>
    <t>E9742</t>
  </si>
  <si>
    <t>Trator agrícola sobre pneus com roçadeira articulada e capacidade de 1,12 m - 77 kW</t>
  </si>
  <si>
    <t>E9745</t>
  </si>
  <si>
    <t>Trator agrícola sobre pneus com roçadeira de arraste e capacidade de 1,50 m - 77 kW</t>
  </si>
  <si>
    <t>E9746</t>
  </si>
  <si>
    <t>Conjunto bomba e prensa para luva de emenda de 25 mm</t>
  </si>
  <si>
    <t>E9747</t>
  </si>
  <si>
    <t>Conjunto bomba e prensa para luva de emenda de 32 mm</t>
  </si>
  <si>
    <t>E9748</t>
  </si>
  <si>
    <t>Rosqueadeira para rosca cônica - 0,75 kW</t>
  </si>
  <si>
    <t>E9749</t>
  </si>
  <si>
    <t>Jateador portátil multiabrasivo com capacidade de 300 kg</t>
  </si>
  <si>
    <t>E9750</t>
  </si>
  <si>
    <t>Bomba de injeção de argamassa com capacidade de 50 l/min</t>
  </si>
  <si>
    <t>E9753</t>
  </si>
  <si>
    <t>Grupo gerador - 23 kVA</t>
  </si>
  <si>
    <t>E9755</t>
  </si>
  <si>
    <t>Bomba de alta pressão para jet grouting de até 45 MPa - 150 kW</t>
  </si>
  <si>
    <t>E9756</t>
  </si>
  <si>
    <t>Calandra para chapas de aço até 25 mm - 22 kW</t>
  </si>
  <si>
    <t>E9758</t>
  </si>
  <si>
    <t>E9760</t>
  </si>
  <si>
    <t>Perfuratriz manual para coroa diamantada - 1,60 kW</t>
  </si>
  <si>
    <t>E9761</t>
  </si>
  <si>
    <t>Guincho de coluna com capacidade de 200 kg - 0,92 kW</t>
  </si>
  <si>
    <t>E9763</t>
  </si>
  <si>
    <t>Grupo gerador - 40 kVA</t>
  </si>
  <si>
    <t>E9764</t>
  </si>
  <si>
    <t>Grupo gerador - 7,2 kVA</t>
  </si>
  <si>
    <t>E9765</t>
  </si>
  <si>
    <t>Grupo gerador - 569 kVA</t>
  </si>
  <si>
    <t>E9766</t>
  </si>
  <si>
    <t>Prensa hidráulica para fabricação de blocos pré-moldados - 20 kW</t>
  </si>
  <si>
    <t>E9767</t>
  </si>
  <si>
    <t>Compressor de ar portátil de 9,44 l/s (20 PCM) a gasolina - 5,22 kW</t>
  </si>
  <si>
    <t>E9768</t>
  </si>
  <si>
    <t>Compressor de ar portátil de 373,78 l/s (792 PCM) - 213,30 kW</t>
  </si>
  <si>
    <t>E9769</t>
  </si>
  <si>
    <t>Cunha hidráulica com três cilindros e acessórios com capacidade de 3.000 kN - 5,60 kW</t>
  </si>
  <si>
    <t>E9770</t>
  </si>
  <si>
    <t>Retroescavadeira de pneus com caçamba de escavação trapezoidal ou triangular com seção de corte inferior a 0,10 m² - 58 kW</t>
  </si>
  <si>
    <t>E9771</t>
  </si>
  <si>
    <t>Retroescavadeira de pneus com caçamba de escavação trapezoidal ou triangular com seção de corte de 0,10 a 0,15 m² - 58 kW</t>
  </si>
  <si>
    <t>E9772</t>
  </si>
  <si>
    <t>Retroescavadeira de pneus com caçamba de escavação trapezoidal ou triangular com seção de corte de 0,15 a 0,20 m² - 58 kW</t>
  </si>
  <si>
    <t>E9773</t>
  </si>
  <si>
    <t>Retroescavadeira de pneus com caçamba de escavação trapezoidal ou triangular com seção de corte de 0,20 a 0,30 m² - 58 kW</t>
  </si>
  <si>
    <t>E9774</t>
  </si>
  <si>
    <t>Retroescavadeira de pneus com caçamba de escavação trapezoidal ou triangular com seção de corte de 0,30 a 0,50 m² - 58 kW</t>
  </si>
  <si>
    <t>E9775</t>
  </si>
  <si>
    <t>Escavadeira hidráulica com martelo hidráulico de 1.700 kg - 103 kW</t>
  </si>
  <si>
    <t>E9776</t>
  </si>
  <si>
    <t>Grupo gerador - 174 kVA</t>
  </si>
  <si>
    <t>E9777</t>
  </si>
  <si>
    <t>Extrusora de barreira de concreto - 74 kW</t>
  </si>
  <si>
    <t>E9778</t>
  </si>
  <si>
    <t>Grupo gerador - 338 kVA</t>
  </si>
  <si>
    <t>E9779</t>
  </si>
  <si>
    <t>Grupo gerador - 113 kVA</t>
  </si>
  <si>
    <t>E9780</t>
  </si>
  <si>
    <t>Misturador automático para grauteamento com capacidade de 20 m³/h - 7 kW</t>
  </si>
  <si>
    <t>E9781</t>
  </si>
  <si>
    <t>Misturador com bomba para grauteamento tipo Flex E ou similar - 25 kW</t>
  </si>
  <si>
    <t>E9782</t>
  </si>
  <si>
    <t>Perfuratriz pneumática com avanço de coluna de 33,5 kg com capacidade de 2.280 gpm</t>
  </si>
  <si>
    <t>E9784</t>
  </si>
  <si>
    <t>Plataforma autopropelida com alcance de 12 m com capacidade de 700 kg - 24 kW</t>
  </si>
  <si>
    <t>E9785</t>
  </si>
  <si>
    <t>Guindaste móvel sobre pneus com 2 eixos com capacidade máxima de 55 t - 186 kW</t>
  </si>
  <si>
    <t>E9788</t>
  </si>
  <si>
    <t>Misturador de argamassa com capacidade de 0,250 m³ - 3,70 kW</t>
  </si>
  <si>
    <t>E9789</t>
  </si>
  <si>
    <t>Carro manual modelo plataforma de 150 x 80 cm com capacidade de 800 kg</t>
  </si>
  <si>
    <t>E9790</t>
  </si>
  <si>
    <t>Bomba para concreto projetado via úmida com capacidade de 10 m³/h - 14,70 kW</t>
  </si>
  <si>
    <t>E9791</t>
  </si>
  <si>
    <t>Bomba pneumática para injeção de resina com capacidade de 0,18 m³/h</t>
  </si>
  <si>
    <t>E9793</t>
  </si>
  <si>
    <t>Robot para concreto projetado com capacidade de 30 m³/h - 70 kW - com compressor diesel</t>
  </si>
  <si>
    <t>E9795</t>
  </si>
  <si>
    <t>Perfuratriz de superfície sobre pneus com martelo de topo e controle remoto via rádio - 60 kW</t>
  </si>
  <si>
    <t>E9797</t>
  </si>
  <si>
    <t>Jumbo eletro-hidráulico com 3 braços - 155 kW/237 kW</t>
  </si>
  <si>
    <t>E9798</t>
  </si>
  <si>
    <t>Perfuratriz hidráulica rotopercussiva - 123 kW</t>
  </si>
  <si>
    <t>E9013</t>
  </si>
  <si>
    <t>A9335</t>
  </si>
  <si>
    <t>A9364</t>
  </si>
  <si>
    <t>Tanque isotérmico de asfalto com capacidade de 31.000 l</t>
  </si>
  <si>
    <t>A9324</t>
  </si>
  <si>
    <t>A9355</t>
  </si>
  <si>
    <t>Semirreboque com 4 eixos</t>
  </si>
  <si>
    <t>A9382</t>
  </si>
  <si>
    <t>Dolly intermediário com 2 eixos para semirreboque</t>
  </si>
  <si>
    <t>E9027</t>
  </si>
  <si>
    <t>A9333</t>
  </si>
  <si>
    <t>A9365</t>
  </si>
  <si>
    <t>E9037</t>
  </si>
  <si>
    <t>A9334</t>
  </si>
  <si>
    <t>A9378</t>
  </si>
  <si>
    <t>Plataforma telescópica para inspeção de pontes montada sobre chassi com capacidade de 500 kg</t>
  </si>
  <si>
    <t>A9313</t>
  </si>
  <si>
    <t>A9351</t>
  </si>
  <si>
    <t>A9373</t>
  </si>
  <si>
    <t>E9082</t>
  </si>
  <si>
    <t>A9323</t>
  </si>
  <si>
    <t>Caminhão plataforma 4 x 2, PBT 14.300 kg e distância entre eixos 4,8 m - 136 kW - condição de trabalho severa - motorista de caminhão</t>
  </si>
  <si>
    <t>A9372</t>
  </si>
  <si>
    <t>A9379</t>
  </si>
  <si>
    <t>Bate-estaca hidráulico para defensas metálicas montada sobre chassi</t>
  </si>
  <si>
    <t>E9097</t>
  </si>
  <si>
    <t>A9326</t>
  </si>
  <si>
    <t>A9374</t>
  </si>
  <si>
    <t>E9098</t>
  </si>
  <si>
    <t>A9306</t>
  </si>
  <si>
    <t>A9375</t>
  </si>
  <si>
    <t>Guincho rebocador para resgate de veículos montada sobre chassi com capacidade de 20 t</t>
  </si>
  <si>
    <t>E9099</t>
  </si>
  <si>
    <t>A9320</t>
  </si>
  <si>
    <t>A9376</t>
  </si>
  <si>
    <t>Guincho rebocador para resgate de veículos montada sobre chassi com capacidade de 35 t</t>
  </si>
  <si>
    <t>E9100</t>
  </si>
  <si>
    <t>A9310</t>
  </si>
  <si>
    <t>E9114</t>
  </si>
  <si>
    <t>Painel com seta luminosa para montagem em caminhão</t>
  </si>
  <si>
    <t>A9380</t>
  </si>
  <si>
    <t>Painel com seta luminosa montado sobre chassi</t>
  </si>
  <si>
    <t>E9115</t>
  </si>
  <si>
    <t>Amortecedor retrátil (AMC) para montagem em caminhão</t>
  </si>
  <si>
    <t>A9381</t>
  </si>
  <si>
    <t>Amortecedor retrátil montado em caminhão</t>
  </si>
  <si>
    <t>E9145</t>
  </si>
  <si>
    <t>A9316</t>
  </si>
  <si>
    <t>A9340</t>
  </si>
  <si>
    <t>E9146</t>
  </si>
  <si>
    <t>A9357</t>
  </si>
  <si>
    <t>Semirreboque silo para cimento com capacidade de 30 m³</t>
  </si>
  <si>
    <t>A9385</t>
  </si>
  <si>
    <t>Conjunto de duas mesas de giro para quinta roda ou reboque com capacidade de 100 t cada</t>
  </si>
  <si>
    <t>A9389</t>
  </si>
  <si>
    <t>Dolly pneumático com capacidade de 48 t e 4 eixos</t>
  </si>
  <si>
    <t>E9170</t>
  </si>
  <si>
    <t>A9386</t>
  </si>
  <si>
    <t>A9387</t>
  </si>
  <si>
    <t>Dolly pneumático com capacidade de 28,5 t e 3 eixos</t>
  </si>
  <si>
    <t>E9171</t>
  </si>
  <si>
    <t>Cavalo mecânico com dois dollys pneumáticos de 4 e 5 eixos e mesas de giro com capacidade de 111 t - 440 kW</t>
  </si>
  <si>
    <t>A9325</t>
  </si>
  <si>
    <t>Cavalo mecânico 8 x 8, PBT 26.000 kg - 440 kW -  motorista de veículo especial</t>
  </si>
  <si>
    <t>A9388</t>
  </si>
  <si>
    <t>Dolly pneumático com capacidade de 60 t e 5 eixos</t>
  </si>
  <si>
    <t>E9199</t>
  </si>
  <si>
    <t>Caminhão com sistema de hidrojateamento de alta pressão e vácuo para limpeza e desobstrução de bueiros com capacidade total de 15.600 l - 188 kW</t>
  </si>
  <si>
    <t>A9299</t>
  </si>
  <si>
    <t>Equipamento com sistema de hidrojateamento de alta pressão e vácuo para limpeza e desobstrução de bueiros com diâmetro de até 1.500 mm com capacidade total de 15.600 l</t>
  </si>
  <si>
    <t>E9201</t>
  </si>
  <si>
    <t>A9327</t>
  </si>
  <si>
    <t>A9343</t>
  </si>
  <si>
    <t>Caçamba basculante para rocha com capacidade de 12 m³</t>
  </si>
  <si>
    <t>E9202</t>
  </si>
  <si>
    <t>A9300</t>
  </si>
  <si>
    <t>A9383</t>
  </si>
  <si>
    <t>Plataforma pantográfica hidráulica montada sobre chassi com capacidade de 600 kg - com periculosidade</t>
  </si>
  <si>
    <t>E9506</t>
  </si>
  <si>
    <t>Caminhão basculante com capacidade de 6 m³ - 136 kW</t>
  </si>
  <si>
    <t>A9307</t>
  </si>
  <si>
    <t>Caminhão plataforma 4 x 2, PBT 16.000 kg e distância entre eixos 3,6 m - 136 kW - motorista de caminhão</t>
  </si>
  <si>
    <t>A9338</t>
  </si>
  <si>
    <t>Caçamba basculante com capacidade de 6 m³</t>
  </si>
  <si>
    <t>Caminhão carroceria com capacidade de 9 t - 136 kW</t>
  </si>
  <si>
    <t>A9309</t>
  </si>
  <si>
    <t>Caminhão plataforma 4 x 2, PBT 16.000 kg e distância entre eixos 4,8 m - 136 kW - motorista de caminhão</t>
  </si>
  <si>
    <t>A9350</t>
  </si>
  <si>
    <t>Carroceria de madeira com capacidade de 9 t</t>
  </si>
  <si>
    <t>A9363</t>
  </si>
  <si>
    <t>Tanque espargidor de asfalto com capacidade de 6.000 l - 7 kW</t>
  </si>
  <si>
    <t>E9520</t>
  </si>
  <si>
    <t>A9339</t>
  </si>
  <si>
    <t>Caçamba térmica com capacidade de 6 m³</t>
  </si>
  <si>
    <t>A9332</t>
  </si>
  <si>
    <t>Caminhão plataforma 6 x 2, PBT 23.000 kg e distância entre eixos 4,8 m - 188 kW - condição de trabalho severa - motorista de caminhão</t>
  </si>
  <si>
    <t>A9360</t>
  </si>
  <si>
    <t>Tanque para transporte de água com capacidade de 10.000 l</t>
  </si>
  <si>
    <t>E9575</t>
  </si>
  <si>
    <t>A9317</t>
  </si>
  <si>
    <t>A9345</t>
  </si>
  <si>
    <t>Caçamba basculante estanque com capacidade de 14 m³</t>
  </si>
  <si>
    <t>E9579</t>
  </si>
  <si>
    <t>A9342</t>
  </si>
  <si>
    <t>Caçamba basculante com capacidade de 10 m³</t>
  </si>
  <si>
    <t>E9592</t>
  </si>
  <si>
    <t>Caminhão carroceria com capacidade de 15 t - 188 kW</t>
  </si>
  <si>
    <t>A9314</t>
  </si>
  <si>
    <t>A9352</t>
  </si>
  <si>
    <t>Carroceria de madeira com capacidade de 15 t</t>
  </si>
  <si>
    <t>E9600</t>
  </si>
  <si>
    <t>A9346</t>
  </si>
  <si>
    <t>Misturador de concreto para montagem em chassi de caminhão com capacidade de 8 m³</t>
  </si>
  <si>
    <t>E9604</t>
  </si>
  <si>
    <t>Caminhão basculante para rocha com capacidade de 8 m³ - 210 kW</t>
  </si>
  <si>
    <t>A9315</t>
  </si>
  <si>
    <t>Caminhão basculante 6 x 4, PBT 23.000 kg e distância entre eixos 3,6 m - 210 kW -  motorista de caminhão</t>
  </si>
  <si>
    <t>A9341</t>
  </si>
  <si>
    <t>Caçamba basculante para rocha com capacidade de 8 m³</t>
  </si>
  <si>
    <t>A9358</t>
  </si>
  <si>
    <t>Tanque para transporte de água com capacidade de 6.000 l</t>
  </si>
  <si>
    <t>A9302</t>
  </si>
  <si>
    <t>A9368</t>
  </si>
  <si>
    <t>Equipamento demarcador de faixas a frio montado sobre chassi com capacidade de 800 l - 28 kW</t>
  </si>
  <si>
    <t>E9645</t>
  </si>
  <si>
    <t>Caminhão demarcador de faixas com sistema de pintura a quente - 5 kW/30,10 kW/136 kW</t>
  </si>
  <si>
    <t>A9305</t>
  </si>
  <si>
    <t>A9328</t>
  </si>
  <si>
    <t>Compressor de ar portátil de 70,79 l/s (150 PCM) sem reboque - 30,10 kW</t>
  </si>
  <si>
    <t>A9369</t>
  </si>
  <si>
    <t>Equipamento demarcador de faixas a quente montado sobre chassi com capacidade de 500 l - 5,0 kW</t>
  </si>
  <si>
    <t>A9318</t>
  </si>
  <si>
    <t>A9353</t>
  </si>
  <si>
    <t>Semirreboque com 2 eixos</t>
  </si>
  <si>
    <t>A9321</t>
  </si>
  <si>
    <t>A9354</t>
  </si>
  <si>
    <t>Semirreboque com 3 eixos</t>
  </si>
  <si>
    <t>A9344</t>
  </si>
  <si>
    <t>Caçamba basculante com capacidade de 14 m³</t>
  </si>
  <si>
    <t>Caminhão tanque com capacidade de 8.000 l - 136 kW</t>
  </si>
  <si>
    <t>A9331</t>
  </si>
  <si>
    <t>Caminhão plataforma 4 x 2, PBT 16.000 kg e distância entre eixos 4,8 m - 136 kW - condição de trabalho severa - motorista de caminhão</t>
  </si>
  <si>
    <t>A9359</t>
  </si>
  <si>
    <t>Tanque para transporte de água com capacidade de 8.000 l</t>
  </si>
  <si>
    <t>E9670</t>
  </si>
  <si>
    <t>A9319</t>
  </si>
  <si>
    <t>A9367</t>
  </si>
  <si>
    <t>Usina de lama asfáltica ou microrrevestimento asfáltico rebocável com capacidade de 12 m³ - 95,6 kW</t>
  </si>
  <si>
    <t>E9672</t>
  </si>
  <si>
    <t>E9679</t>
  </si>
  <si>
    <t>Cavalo mecânico com dois reboques hidropneumáticos de 5 e 4 eixos e mesas de giro com capacidade de 130 t - 440 kW</t>
  </si>
  <si>
    <t>A9384</t>
  </si>
  <si>
    <t>Reboque hidropneumático com capacidade de 166 t e 4 eixos</t>
  </si>
  <si>
    <t>A9390</t>
  </si>
  <si>
    <t>Reboque hidropneumático com capacidade de 117 t e 5 eixos</t>
  </si>
  <si>
    <t>E9680</t>
  </si>
  <si>
    <t>Caminhão tanque com capacidade de 13.000 l - 188 kW</t>
  </si>
  <si>
    <t>A9361</t>
  </si>
  <si>
    <t>Tanque para transporte de água com capacidade de 13.000 l</t>
  </si>
  <si>
    <t>A9308</t>
  </si>
  <si>
    <t>Caminhão plataforma 4 x 2, PBT 16.000 kg e distância entre eixos 4,8 m - 136 kW - motorista de veículo especial</t>
  </si>
  <si>
    <t>A9349</t>
  </si>
  <si>
    <t>Carroceria de madeira com capacidade de 7 t</t>
  </si>
  <si>
    <t>A9303</t>
  </si>
  <si>
    <t>A9348</t>
  </si>
  <si>
    <t>Carroceria de madeira com capacidade de 5 t</t>
  </si>
  <si>
    <t>E9690</t>
  </si>
  <si>
    <t>A9329</t>
  </si>
  <si>
    <t>Cesto aéreo simples isolado com capacidade para 135 kg</t>
  </si>
  <si>
    <t>A9330</t>
  </si>
  <si>
    <t>E9693</t>
  </si>
  <si>
    <t>A9322</t>
  </si>
  <si>
    <t>A9370</t>
  </si>
  <si>
    <t>Equipamento demarcador de faixas sistema spray montado sobre chassi com capacidade 1.080 l</t>
  </si>
  <si>
    <t>E9783</t>
  </si>
  <si>
    <t>A9301</t>
  </si>
  <si>
    <t>A9377</t>
  </si>
  <si>
    <t>Plataforma pantográfica hidráulica montada sobre chassi com capacidade de 600 kg</t>
  </si>
  <si>
    <t>E9787</t>
  </si>
  <si>
    <t>Bomba para concreto com lança montada sobre chassi com capacidade de 50 m³/h - 136 kW</t>
  </si>
  <si>
    <t>A9371</t>
  </si>
  <si>
    <t>Bomba para concreto com lança montada sobre chassi com capacidade de 50 m³/h</t>
  </si>
  <si>
    <t>E9792</t>
  </si>
  <si>
    <t>A9362</t>
  </si>
  <si>
    <t>Total da Administração Local</t>
  </si>
  <si>
    <t>Total de Laboratório de concreto/solos</t>
  </si>
  <si>
    <t>Quantid
Cant. Ref.</t>
  </si>
  <si>
    <t>Quantid.
Canteiro</t>
  </si>
  <si>
    <t>COEFICIENTE DE PROPORCIONALIDADE DE ÁREA DO CANTEIRO</t>
  </si>
  <si>
    <t>Área do Canteiro de Projeto</t>
  </si>
  <si>
    <t>Área do Cant. De Referência</t>
  </si>
  <si>
    <t>CAC</t>
  </si>
  <si>
    <t>Transp Rod.</t>
  </si>
  <si>
    <t>EQUIPAMENTOS DE PEQUENO PORTE</t>
  </si>
  <si>
    <t>3.5</t>
  </si>
  <si>
    <t>3.6</t>
  </si>
  <si>
    <t>3.7</t>
  </si>
  <si>
    <t>3.8</t>
  </si>
  <si>
    <t>3.9</t>
  </si>
  <si>
    <t>3.10</t>
  </si>
  <si>
    <t>Origem</t>
  </si>
  <si>
    <t>Destino</t>
  </si>
  <si>
    <t>Quant. Máx.</t>
  </si>
  <si>
    <t>Custo Total</t>
  </si>
  <si>
    <t>MOBILIZAÇÃO DE MÃO DE OBRA</t>
  </si>
  <si>
    <t>Canteiro de Obras</t>
  </si>
  <si>
    <t>DESMOBILIZAÇÃO DE MÃO DE OBRA</t>
  </si>
  <si>
    <t>DEBANDAS</t>
  </si>
  <si>
    <t>Reajuste do Valor da Passagem</t>
  </si>
  <si>
    <t>Valor Cotado</t>
  </si>
  <si>
    <t>Data da Cotação</t>
  </si>
  <si>
    <t>Indice da Cotação</t>
  </si>
  <si>
    <t>Valor Reajustado</t>
  </si>
  <si>
    <t>CONCLUSÃO: A baixada, ou debanda, deve ser prevista no orçamento para atendimento da exigência constante na convenção coletiva do trabalho, tendo sido esta necessidade indicada no Manual do SICRO.</t>
  </si>
  <si>
    <t>ISSQN²</t>
  </si>
  <si>
    <t>Aço CA-50</t>
  </si>
  <si>
    <t>FOB</t>
  </si>
  <si>
    <t>CIF</t>
  </si>
  <si>
    <t>Fornecedor</t>
  </si>
  <si>
    <t>Município</t>
  </si>
  <si>
    <t>Coordenadas</t>
  </si>
  <si>
    <t>Frete</t>
  </si>
  <si>
    <t>N Pav</t>
  </si>
  <si>
    <t>Pav</t>
  </si>
  <si>
    <t>DMT Local</t>
  </si>
  <si>
    <t>DMT Fixo (Comercial)</t>
  </si>
  <si>
    <t>Nº de Ocorr.</t>
  </si>
  <si>
    <t>B1</t>
  </si>
  <si>
    <t>B2</t>
  </si>
  <si>
    <t>Concreto fck = 30 MPa - confecção em betoneira e lançamento manual - areia e brita comerciais</t>
  </si>
  <si>
    <t>PVAR</t>
  </si>
  <si>
    <t>J</t>
  </si>
  <si>
    <t>M1</t>
  </si>
  <si>
    <t>M2</t>
  </si>
  <si>
    <t>M3</t>
  </si>
  <si>
    <t>M4</t>
  </si>
  <si>
    <t>M5</t>
  </si>
  <si>
    <t>M6</t>
  </si>
  <si>
    <t>Minionibus coletivo - 111 Kw</t>
  </si>
  <si>
    <t>3.1.1.3</t>
  </si>
  <si>
    <t>3.1.1.4</t>
  </si>
  <si>
    <t>ID</t>
  </si>
  <si>
    <t>Insumos Diversos</t>
  </si>
  <si>
    <t>Velocidade 
(km/h)</t>
  </si>
  <si>
    <t>Sem Deson.</t>
  </si>
  <si>
    <t xml:space="preserve">BDI da Obra: </t>
  </si>
  <si>
    <t>Indice na Data Base</t>
  </si>
  <si>
    <t>Reajuste</t>
  </si>
  <si>
    <t>HISTOGRAMA DE EQUIPAMENTOS PESADOS</t>
  </si>
  <si>
    <t>HISTOGRAMA DE EQUIPAMENTOS DE PEQUENO PORTE</t>
  </si>
  <si>
    <t>Custo Hor Veículo Operativo</t>
  </si>
  <si>
    <t>- Quantidades dos equipamentos de pequeno porte conforme histograma de equipamentos de pequeno porte</t>
  </si>
  <si>
    <t>Minionibus coletivo - 111 Kw (Administração Local)</t>
  </si>
  <si>
    <t>Van furgão a diesel - 93 kW (Administração Local)</t>
  </si>
  <si>
    <t>Veículo leve - 53 kW (sem motorista)* (Administração Local)</t>
  </si>
  <si>
    <t>* Considerada  a utilização da equipe de Administração Local para mobilização do veículo leve (E9093)</t>
  </si>
  <si>
    <t>Usina misturadora móvel de reciclagem a frio com sistema de espuma de asfalto - 129,40 kW</t>
  </si>
  <si>
    <t>E9231</t>
  </si>
  <si>
    <t>Maçarico lança-chamas a gás liquefeito de petróleo (GLP)</t>
  </si>
  <si>
    <t>TOTAL DE SUPERESTRUTURA</t>
  </si>
  <si>
    <t xml:space="preserve">TOTAL DE SERVIÇOS DE PRELIMINARES </t>
  </si>
  <si>
    <t>Laboratório</t>
  </si>
  <si>
    <t>M0004</t>
  </si>
  <si>
    <t>M0424</t>
  </si>
  <si>
    <t>M0082</t>
  </si>
  <si>
    <t>M0192</t>
  </si>
  <si>
    <t>M0191</t>
  </si>
  <si>
    <t>M0443</t>
  </si>
  <si>
    <t>M0017</t>
  </si>
  <si>
    <t>M1376</t>
  </si>
  <si>
    <t>M1152</t>
  </si>
  <si>
    <t>M1673</t>
  </si>
  <si>
    <t>M0798</t>
  </si>
  <si>
    <t>M1097</t>
  </si>
  <si>
    <t>M0290</t>
  </si>
  <si>
    <t>M0075</t>
  </si>
  <si>
    <t>M3235</t>
  </si>
  <si>
    <t>M0284</t>
  </si>
  <si>
    <t>M0014</t>
  </si>
  <si>
    <t>M0286</t>
  </si>
  <si>
    <t>M1367</t>
  </si>
  <si>
    <t>M0030</t>
  </si>
  <si>
    <t>M3947</t>
  </si>
  <si>
    <t>M1205</t>
  </si>
  <si>
    <t>M1796</t>
  </si>
  <si>
    <t>M1150</t>
  </si>
  <si>
    <t>M0310</t>
  </si>
  <si>
    <t>M1795</t>
  </si>
  <si>
    <t>M1662</t>
  </si>
  <si>
    <t>M0301</t>
  </si>
  <si>
    <t>M3153</t>
  </si>
  <si>
    <t>M2462</t>
  </si>
  <si>
    <t>M0450</t>
  </si>
  <si>
    <t>M2130</t>
  </si>
  <si>
    <t>M3949</t>
  </si>
  <si>
    <t>M0789</t>
  </si>
  <si>
    <t>M1379</t>
  </si>
  <si>
    <t>M0365</t>
  </si>
  <si>
    <t>M0560</t>
  </si>
  <si>
    <t>M2128</t>
  </si>
  <si>
    <t>M2420</t>
  </si>
  <si>
    <t>M1385</t>
  </si>
  <si>
    <t>M0289</t>
  </si>
  <si>
    <t>M0076</t>
  </si>
  <si>
    <t>M0052</t>
  </si>
  <si>
    <t>M3353</t>
  </si>
  <si>
    <t>M1391</t>
  </si>
  <si>
    <t>M1397</t>
  </si>
  <si>
    <t>CPU</t>
  </si>
  <si>
    <t>TOTAL ORÇAMENTO SEM DESONERAÇÃO</t>
  </si>
  <si>
    <t>Containers Canteiro de Obras</t>
  </si>
  <si>
    <t>Não haverá debandas</t>
  </si>
  <si>
    <t>Câmara hiperbárica com filtro, serpentina e reservatório de ar para mergulho raso - D = 1,80 m e H = 2,22 m</t>
  </si>
  <si>
    <t>Sistema de Sino aberto (sinete) para mergulho até 50 m - 33,50 kW</t>
  </si>
  <si>
    <t>E9259</t>
  </si>
  <si>
    <t>Ventilador centrífugo média pressão com capacidade de 38 m³/min - 2,21 kW</t>
  </si>
  <si>
    <t>E9260</t>
  </si>
  <si>
    <t>Detector de gases com bomba elétrica para espaço confinado</t>
  </si>
  <si>
    <t>E9261</t>
  </si>
  <si>
    <t>Equipamento de pintura com pistola airless - 0,90 kW</t>
  </si>
  <si>
    <t>E9262</t>
  </si>
  <si>
    <t>Escova rotativa com cerdas de aço para tratamento de superfície - 0,91 kW</t>
  </si>
  <si>
    <t>E9263</t>
  </si>
  <si>
    <t>Tripé com guincho para espaço confinado</t>
  </si>
  <si>
    <t>E9264</t>
  </si>
  <si>
    <t>Respirador purificador de ar motorizado</t>
  </si>
  <si>
    <t>E9265</t>
  </si>
  <si>
    <t>Respirador de adução de ar tipo linha de ar comprimido para jateamento</t>
  </si>
  <si>
    <t>E9267</t>
  </si>
  <si>
    <t>Exaustor centrífugo alta pressão com capacidade de 35 m³/min - 1,47 kW</t>
  </si>
  <si>
    <t>Compressor de ar respirável com capacidade de até 35 MPa e 3,58 l/s - 5,52 kW</t>
  </si>
  <si>
    <t>Caminhão plataforma 8 x 4, PBT 29.000 kg e distância entre eixos 4,6 m - 210 kW - motorista de caminhão</t>
  </si>
  <si>
    <t>Caminhão basculante com caçamba estanque com capacidade de 14 m³ - 210 kW</t>
  </si>
  <si>
    <t>Caminhão basculante com capacidade de 10 m³ - 210 kW</t>
  </si>
  <si>
    <t>Caminhão basculante com capacidade de 14 m³ - 210 kW</t>
  </si>
  <si>
    <t>7.1</t>
  </si>
  <si>
    <t>4.1.1</t>
  </si>
  <si>
    <t>4.1.2</t>
  </si>
  <si>
    <t>4.1.3</t>
  </si>
  <si>
    <t>4.1.4</t>
  </si>
  <si>
    <t>4.1.5</t>
  </si>
  <si>
    <t>5.3</t>
  </si>
  <si>
    <t>5.4</t>
  </si>
  <si>
    <t>5.5</t>
  </si>
  <si>
    <t>5.6</t>
  </si>
  <si>
    <t>TOTAL DE TERRAPLENAGEM</t>
  </si>
  <si>
    <t>TOTAL DE ADMINISTRAÇÃO LOCAL  </t>
  </si>
  <si>
    <t>Nota 1: O miniônibus é empregado somente quando não há alojamentos previstos no canteiro. Nessa hipótese, são alugadas residências para a mão de obra.</t>
  </si>
  <si>
    <t>1.2.2.1</t>
  </si>
  <si>
    <t>Nota 2: Desconsiderado o veículo leve para a Gerência administrativa em razão da possibilidade do faxineiro ficar nos alojamentos.</t>
  </si>
  <si>
    <t>2.1.2</t>
  </si>
  <si>
    <t>2.1.2.1</t>
  </si>
  <si>
    <t>2.1.1.1</t>
  </si>
  <si>
    <t>2.1.1.2</t>
  </si>
  <si>
    <t>Equipe de controle tecnológico</t>
  </si>
  <si>
    <t>EQUIPE DE CONTROLE TECNOLÓGICO</t>
  </si>
  <si>
    <t>Total de Equipe de Controle Tecnológico</t>
  </si>
  <si>
    <t>QE</t>
  </si>
  <si>
    <t>QP</t>
  </si>
  <si>
    <t>Nota 1: Administração Local conforme Manual de Custos de Infraestrutura de Transporte - Anexo 04/2024</t>
  </si>
  <si>
    <t>MS</t>
  </si>
  <si>
    <r>
      <t>50% (N</t>
    </r>
    <r>
      <rPr>
        <b/>
        <vertAlign val="subscript"/>
        <sz val="10"/>
        <rFont val="Arial"/>
        <family val="2"/>
      </rPr>
      <t>MO</t>
    </r>
    <r>
      <rPr>
        <b/>
        <sz val="10"/>
        <rFont val="Arial"/>
        <family val="2"/>
      </rPr>
      <t xml:space="preserve"> + N</t>
    </r>
    <r>
      <rPr>
        <b/>
        <vertAlign val="subscript"/>
        <sz val="10"/>
        <rFont val="Arial"/>
        <family val="2"/>
      </rPr>
      <t>PV</t>
    </r>
    <r>
      <rPr>
        <b/>
        <sz val="10"/>
        <rFont val="Arial"/>
        <family val="2"/>
      </rPr>
      <t>) + N</t>
    </r>
    <r>
      <rPr>
        <b/>
        <vertAlign val="subscript"/>
        <sz val="10"/>
        <rFont val="Arial"/>
        <family val="2"/>
      </rPr>
      <t>PF-V</t>
    </r>
  </si>
  <si>
    <t>Dimensionamento das áreas</t>
  </si>
  <si>
    <t>Escritório e seção técnica</t>
  </si>
  <si>
    <t>Instalações sanitárias e vestiário</t>
  </si>
  <si>
    <t>CANTEIRO DE OBRA E ACAMPAMENTO</t>
  </si>
  <si>
    <t>Local para refeição e cozinha</t>
  </si>
  <si>
    <t>Alojamento e residências</t>
  </si>
  <si>
    <r>
      <t>A</t>
    </r>
    <r>
      <rPr>
        <vertAlign val="subscript"/>
        <sz val="10"/>
        <rFont val="Arial"/>
        <family val="2"/>
      </rPr>
      <t>AL</t>
    </r>
    <r>
      <rPr>
        <sz val="10"/>
        <rFont val="Arial"/>
        <family val="2"/>
      </rPr>
      <t xml:space="preserve"> = 3,11 × 50% × (N</t>
    </r>
    <r>
      <rPr>
        <vertAlign val="subscript"/>
        <sz val="10"/>
        <rFont val="Arial"/>
        <family val="2"/>
      </rPr>
      <t>MO</t>
    </r>
    <r>
      <rPr>
        <sz val="10"/>
        <rFont val="Arial"/>
        <family val="2"/>
      </rPr>
      <t xml:space="preserve"> + N</t>
    </r>
    <r>
      <rPr>
        <vertAlign val="subscript"/>
        <sz val="10"/>
        <rFont val="Arial"/>
        <family val="2"/>
      </rPr>
      <t>PV</t>
    </r>
    <r>
      <rPr>
        <sz val="10"/>
        <rFont val="Arial"/>
        <family val="2"/>
      </rPr>
      <t>) =</t>
    </r>
  </si>
  <si>
    <r>
      <t>A</t>
    </r>
    <r>
      <rPr>
        <vertAlign val="subscript"/>
        <sz val="10"/>
        <rFont val="Arial"/>
        <family val="2"/>
      </rPr>
      <t>LR-C</t>
    </r>
    <r>
      <rPr>
        <sz val="10"/>
        <rFont val="Arial"/>
        <family val="2"/>
      </rPr>
      <t xml:space="preserve"> = 1,55 × (50% × N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) =</t>
    </r>
  </si>
  <si>
    <r>
      <t>A</t>
    </r>
    <r>
      <rPr>
        <vertAlign val="subscript"/>
        <sz val="10"/>
        <rFont val="Arial"/>
        <family val="2"/>
      </rPr>
      <t>I-V</t>
    </r>
    <r>
      <rPr>
        <sz val="10"/>
        <rFont val="Arial"/>
        <family val="2"/>
      </rPr>
      <t xml:space="preserve"> = 0,77 × (N</t>
    </r>
    <r>
      <rPr>
        <vertAlign val="subscript"/>
        <sz val="10"/>
        <rFont val="Arial"/>
        <family val="2"/>
      </rPr>
      <t>MO</t>
    </r>
    <r>
      <rPr>
        <sz val="10"/>
        <rFont val="Arial"/>
        <family val="2"/>
      </rPr>
      <t xml:space="preserve"> + N</t>
    </r>
    <r>
      <rPr>
        <vertAlign val="subscript"/>
        <sz val="10"/>
        <rFont val="Arial"/>
        <family val="2"/>
      </rPr>
      <t>PV</t>
    </r>
    <r>
      <rPr>
        <sz val="10"/>
        <rFont val="Arial"/>
        <family val="2"/>
      </rPr>
      <t>) =</t>
    </r>
  </si>
  <si>
    <r>
      <t>A</t>
    </r>
    <r>
      <rPr>
        <vertAlign val="subscript"/>
        <sz val="10"/>
        <rFont val="Arial"/>
        <family val="2"/>
      </rPr>
      <t>E-ST</t>
    </r>
    <r>
      <rPr>
        <sz val="10"/>
        <rFont val="Arial"/>
        <family val="2"/>
      </rPr>
      <t xml:space="preserve"> = 57,95 + 4,50 × N</t>
    </r>
    <r>
      <rPr>
        <vertAlign val="subscript"/>
        <sz val="10"/>
        <rFont val="Arial"/>
        <family val="2"/>
      </rPr>
      <t xml:space="preserve">PF-V </t>
    </r>
    <r>
      <rPr>
        <sz val="10"/>
        <rFont val="Arial"/>
        <family val="2"/>
      </rPr>
      <t>=</t>
    </r>
  </si>
  <si>
    <r>
      <t>A</t>
    </r>
    <r>
      <rPr>
        <vertAlign val="subscript"/>
        <sz val="10"/>
        <rFont val="Arial"/>
        <family val="2"/>
      </rPr>
      <t>RES</t>
    </r>
    <r>
      <rPr>
        <sz val="10"/>
        <rFont val="Arial"/>
        <family val="2"/>
      </rPr>
      <t xml:space="preserve"> = 8,46 × N</t>
    </r>
    <r>
      <rPr>
        <vertAlign val="subscript"/>
        <sz val="10"/>
        <rFont val="Arial"/>
        <family val="2"/>
      </rPr>
      <t>PF-V</t>
    </r>
    <r>
      <rPr>
        <sz val="10"/>
        <rFont val="Arial"/>
        <family val="2"/>
      </rPr>
      <t xml:space="preserve"> =</t>
    </r>
  </si>
  <si>
    <r>
      <t xml:space="preserve">• </t>
    </r>
    <r>
      <rPr>
        <sz val="10"/>
        <color theme="1"/>
        <rFont val="Arial"/>
        <family val="2"/>
      </rPr>
      <t>Número de funcionários da mão de obra ordinária no mês de pico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MO</t>
    </r>
    <r>
      <rPr>
        <sz val="10"/>
        <color theme="1"/>
        <rFont val="Arial"/>
        <family val="2"/>
      </rPr>
      <t>)</t>
    </r>
  </si>
  <si>
    <r>
      <t xml:space="preserve">• </t>
    </r>
    <r>
      <rPr>
        <sz val="10"/>
        <color theme="1"/>
        <rFont val="Arial"/>
        <family val="2"/>
      </rPr>
      <t>Número de funcionários da parcela variável no mês de pico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PV</t>
    </r>
    <r>
      <rPr>
        <sz val="10"/>
        <color theme="1"/>
        <rFont val="Arial"/>
        <family val="2"/>
      </rPr>
      <t>)</t>
    </r>
  </si>
  <si>
    <r>
      <t xml:space="preserve">• </t>
    </r>
    <r>
      <rPr>
        <sz val="10"/>
        <color theme="1"/>
        <rFont val="Arial"/>
        <family val="2"/>
      </rPr>
      <t>Número de funcionários especializ e não especializ da parcela fixa da administração local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PF</t>
    </r>
    <r>
      <rPr>
        <sz val="10"/>
        <color theme="1"/>
        <rFont val="Arial"/>
        <family val="2"/>
      </rPr>
      <t>)</t>
    </r>
  </si>
  <si>
    <r>
      <t xml:space="preserve">• </t>
    </r>
    <r>
      <rPr>
        <sz val="10"/>
        <color theme="1"/>
        <rFont val="Arial"/>
        <family val="2"/>
      </rPr>
      <t>Número de funcionários especializ e não especializados das parcelas fixa e vinculada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PF-V</t>
    </r>
    <r>
      <rPr>
        <sz val="10"/>
        <color theme="1"/>
        <rFont val="Arial"/>
        <family val="2"/>
      </rPr>
      <t>)</t>
    </r>
  </si>
  <si>
    <r>
      <t xml:space="preserve">• </t>
    </r>
    <r>
      <rPr>
        <sz val="10"/>
        <color theme="1"/>
        <rFont val="Arial"/>
        <family val="2"/>
      </rPr>
      <t>Número de funcionários alojados no canteiro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FA</t>
    </r>
    <r>
      <rPr>
        <sz val="10"/>
        <color theme="1"/>
        <rFont val="Arial"/>
        <family val="2"/>
      </rPr>
      <t>))</t>
    </r>
  </si>
  <si>
    <r>
      <t xml:space="preserve">• </t>
    </r>
    <r>
      <rPr>
        <sz val="10"/>
        <color theme="1"/>
        <rFont val="Arial"/>
        <family val="2"/>
      </rPr>
      <t>Número máximo de funcionários (</t>
    </r>
    <r>
      <rPr>
        <b/>
        <sz val="10"/>
        <rFont val="Arial"/>
        <family val="2"/>
      </rPr>
      <t>N</t>
    </r>
    <r>
      <rPr>
        <b/>
        <vertAlign val="subscript"/>
        <sz val="10"/>
        <rFont val="Arial"/>
        <family val="2"/>
      </rPr>
      <t>MAX</t>
    </r>
    <r>
      <rPr>
        <sz val="10"/>
        <color theme="1"/>
        <rFont val="Arial"/>
        <family val="2"/>
      </rPr>
      <t>)</t>
    </r>
  </si>
  <si>
    <r>
      <t xml:space="preserve">Intervenções pontuais - </t>
    </r>
    <r>
      <rPr>
        <b/>
        <sz val="10"/>
        <rFont val="Arial"/>
        <family val="2"/>
      </rPr>
      <t>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=</t>
    </r>
  </si>
  <si>
    <t>Instalações adicionais</t>
  </si>
  <si>
    <r>
      <t>A</t>
    </r>
    <r>
      <rPr>
        <vertAlign val="subscript"/>
        <sz val="10"/>
        <rFont val="Arial"/>
        <family val="2"/>
      </rPr>
      <t>AMB</t>
    </r>
    <r>
      <rPr>
        <sz val="10"/>
        <rFont val="Arial"/>
        <family val="2"/>
      </rPr>
      <t xml:space="preserve"> = 0,25 × N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 xml:space="preserve"> =</t>
    </r>
  </si>
  <si>
    <t>CD</t>
  </si>
  <si>
    <t>Instalações</t>
  </si>
  <si>
    <t>Seção técnica + escritório</t>
  </si>
  <si>
    <t>Cap.</t>
  </si>
  <si>
    <t>Estrutura Modular</t>
  </si>
  <si>
    <t>Área de Ref. (m²)</t>
  </si>
  <si>
    <t>Local para refeição</t>
  </si>
  <si>
    <t>Cozinha</t>
  </si>
  <si>
    <t>Alojamento</t>
  </si>
  <si>
    <t>Oficina</t>
  </si>
  <si>
    <t>Ambulatório</t>
  </si>
  <si>
    <t>240 sc</t>
  </si>
  <si>
    <t>M0297</t>
  </si>
  <si>
    <t>Estrutura
 Modular</t>
  </si>
  <si>
    <t>Instalações por módulo do canteiro de intervenções pontuais</t>
  </si>
  <si>
    <t>Área total do canteiro</t>
  </si>
  <si>
    <t>Área Coberta (m²)</t>
  </si>
  <si>
    <t>Relação entre as áreas cobertas edificadas e as áreas totais dos terrenos</t>
  </si>
  <si>
    <t>Área Total =</t>
  </si>
  <si>
    <t>Área Coberta =</t>
  </si>
  <si>
    <t>Área Descoberta =</t>
  </si>
  <si>
    <t>AT = AC + AD = AC / RCT</t>
  </si>
  <si>
    <t>(RCT)</t>
  </si>
  <si>
    <t>Fator de Equivalência de Áreas Totais do Terreno</t>
  </si>
  <si>
    <t>Fator de Equivalência de Áreas Totais do Terreno (FEAT)</t>
  </si>
  <si>
    <t>I</t>
  </si>
  <si>
    <t>Custo unit.</t>
  </si>
  <si>
    <t>Custo das Estruturas Modulares</t>
  </si>
  <si>
    <t>CIP=</t>
  </si>
  <si>
    <t>Cálculo dos Custos</t>
  </si>
  <si>
    <t>CIP representa o custo total do canteiro de obras para intervenções pontuais exclusivamente em estruturas modulares (R$);</t>
  </si>
  <si>
    <t>P representa o prazo da obra (meses);</t>
  </si>
  <si>
    <t>k2 representa o Fator de Ajuste de Mobiliário e Aparelhagem</t>
  </si>
  <si>
    <t>CMCC representa o Custo Médio da Construção Civil por metro quadrado (R$/m2)</t>
  </si>
  <si>
    <t>FEAT representa o Fator de Equivalência de Áreas Totais</t>
  </si>
  <si>
    <t>AT representa a área total do terreno (m2)</t>
  </si>
  <si>
    <t>CEMi representa o custo das estruturas modulares (R$)</t>
  </si>
  <si>
    <t>QEMi representa a quantidade de estruturas modulares do canteiro</t>
  </si>
  <si>
    <t>K</t>
  </si>
  <si>
    <t>Cálculo do Fator de Utilização para Mobilização e Desmobilização</t>
  </si>
  <si>
    <t>Administração Local da Obra</t>
  </si>
  <si>
    <t>1.7</t>
  </si>
  <si>
    <t>1.8</t>
  </si>
  <si>
    <t>1.9</t>
  </si>
  <si>
    <t>- Quantidades dos equipamentos conforme histograma de equipamentos
- Cálculo das Parcelas de Custo: (FU x Quant. x Fator K) x [(Tempo de Viagem x Custo Hor. Veículo Operativo¹) + (Tempo de Descanso x Custo Hor. Motorista)]
¹ Incluso no Custo Horário Operativo dos Veículos a Mão de Obra de Operação</t>
  </si>
  <si>
    <t>QUADRO DE PESQUISA DE MERCADO</t>
  </si>
  <si>
    <t>AÇO CA-50 (kg)</t>
  </si>
  <si>
    <t>Empresa</t>
  </si>
  <si>
    <t>Cidade</t>
  </si>
  <si>
    <t>Preço Unit. (R$)</t>
  </si>
  <si>
    <t>Data Pesq.</t>
  </si>
  <si>
    <t>Ind. Data Pesq.</t>
  </si>
  <si>
    <t>Ind. Data Base</t>
  </si>
  <si>
    <t>Preço Reaj. (R$)</t>
  </si>
  <si>
    <t>DMT P</t>
  </si>
  <si>
    <t>DMT RP</t>
  </si>
  <si>
    <t>Cons. (T/Unid.)</t>
  </si>
  <si>
    <t>Cod. Tranp. P.</t>
  </si>
  <si>
    <t>Cod. Transp. RP</t>
  </si>
  <si>
    <t>Custo Transp PV</t>
  </si>
  <si>
    <t>Custo Transp RP</t>
  </si>
  <si>
    <t>Custo 
PV + RP</t>
  </si>
  <si>
    <t>Campo Grande/MS</t>
  </si>
  <si>
    <t>AWA</t>
  </si>
  <si>
    <t>Navegantes/SC</t>
  </si>
  <si>
    <t>26°52'21.5"S 48°40'19.3"W</t>
  </si>
  <si>
    <t>BRITA 1 (m³)</t>
  </si>
  <si>
    <t>BRITA 2 (m³)</t>
  </si>
  <si>
    <t>PEDRA DE MÃO (m³)</t>
  </si>
  <si>
    <t>CIMENTO (kg)</t>
  </si>
  <si>
    <t>DSO</t>
  </si>
  <si>
    <t>VOTORANTIM</t>
  </si>
  <si>
    <t>INDICES DE REAJUSTAMENTO UTILIZADOS</t>
  </si>
  <si>
    <t>REFERENCIA</t>
  </si>
  <si>
    <t>SICRO/DNIT</t>
  </si>
  <si>
    <t>Data base do orçamento</t>
  </si>
  <si>
    <t>MATERIAL</t>
  </si>
  <si>
    <t>TIPO</t>
  </si>
  <si>
    <t>INDICE</t>
  </si>
  <si>
    <t>AÇO CA-50</t>
  </si>
  <si>
    <t>IGP - DI</t>
  </si>
  <si>
    <t>CHAPA DE AÇO</t>
  </si>
  <si>
    <t>CORDOALHAS</t>
  </si>
  <si>
    <t>AREIA</t>
  </si>
  <si>
    <t>BRITAS</t>
  </si>
  <si>
    <t>GABIÃO</t>
  </si>
  <si>
    <t>CIMENTO</t>
  </si>
  <si>
    <t>Pedra de Mão</t>
  </si>
  <si>
    <t>M1968</t>
  </si>
  <si>
    <t>M0428</t>
  </si>
  <si>
    <t>M0130</t>
  </si>
  <si>
    <t>M0236</t>
  </si>
  <si>
    <t>M2474</t>
  </si>
  <si>
    <t>M1358</t>
  </si>
  <si>
    <t>M3237</t>
  </si>
  <si>
    <t>M1990</t>
  </si>
  <si>
    <t>M2042</t>
  </si>
  <si>
    <t>M2094</t>
  </si>
  <si>
    <t>M2145</t>
  </si>
  <si>
    <t>M1819</t>
  </si>
  <si>
    <t>M2144</t>
  </si>
  <si>
    <t>M2437</t>
  </si>
  <si>
    <t>M1977</t>
  </si>
  <si>
    <t>M2146</t>
  </si>
  <si>
    <t>M0220</t>
  </si>
  <si>
    <t>M3138</t>
  </si>
  <si>
    <t>M0410</t>
  </si>
  <si>
    <t>M2143</t>
  </si>
  <si>
    <t>M0225</t>
  </si>
  <si>
    <t>M1755</t>
  </si>
  <si>
    <t>M0217</t>
  </si>
  <si>
    <t>M2389</t>
  </si>
  <si>
    <t>M1022</t>
  </si>
  <si>
    <t>CURVA ABC DE MATERIAIS</t>
  </si>
  <si>
    <t>CUSTO TOTAL DOS MATERIAIS</t>
  </si>
  <si>
    <t>CUSTO TOTAL DA OBRA</t>
  </si>
  <si>
    <t>PERCENTUAL DE MATERIAIS</t>
  </si>
  <si>
    <t>PERCENTUAL DE SERVIÇOS</t>
  </si>
  <si>
    <t>ADMINISTRAÇÃO LOCAL - MENSAL</t>
  </si>
  <si>
    <t>Veículo tipo van furgão com capacidade de 1,38 t - 100 kW</t>
  </si>
  <si>
    <t>Vibroacabadora de asfalto sobre esteiras - 97 kW</t>
  </si>
  <si>
    <t>Vibroacabadora de asfalto sobre pneus - 97 kW</t>
  </si>
  <si>
    <t>Caminhão tanque de asfalto com capacidade de 31.000 l - 368 kW</t>
  </si>
  <si>
    <t>Cavalo mecânico estradeiro 8 x 2, PBT 29.000 kg - 368 kW - condição de trabalho severa - motorista de veículo especial</t>
  </si>
  <si>
    <t>Cavalo mecânico com dolly intermediário e semirreboque de 4 eixos com capacidade de 52 t - 364 kW</t>
  </si>
  <si>
    <t>Cavalo mecânico estradeiro 6 x 4, PBT 23.000 kg - 364 kW - motorista de veículo especial</t>
  </si>
  <si>
    <t>Caminhão distribuidor de cimento e cal com capacidade de 15 m³ - 210 kW</t>
  </si>
  <si>
    <t>Caminhão plataforma 8 x 4, PBT 29.000 kg e distância entre eixos 4,6 m - 210 kW - motorista de veículo especial</t>
  </si>
  <si>
    <t>Distribuidor de cimento e cal montado sobre chassi com capacidade de 15 m³</t>
  </si>
  <si>
    <t>Plataforma de inspeção sob pontes montada em caminhão com capacidade de 500 kg e alcance de 15 m - 236 kW</t>
  </si>
  <si>
    <t>Caminhão plataforma 8 x 2, PBT 29.000 kg e distância entre eixos 4,8 m - 236 kW - condição de trabalho severa - motorista de veículo especial</t>
  </si>
  <si>
    <t>Caminhão guindauto com capacidade de elevação de 11,9 t e carroceria de 11,5 t - 188 kW</t>
  </si>
  <si>
    <t>Caminhão plataforma 6 x 2, PBT 23.000 kg e distância entre eixos 5,2 m - 188 kW - motorista de veículo especial</t>
  </si>
  <si>
    <t>Carroceria de madeira com capacidade de 11,5 t</t>
  </si>
  <si>
    <t>Guindaste articulado montado sobre chassi com capacidade máxima de elevação de 11,9 t</t>
  </si>
  <si>
    <t>Bate-estaca hidráulico para defensas montado em caminhão guindauto com capacidade de 6,2 t e carroceria de 5 t - 152 kW</t>
  </si>
  <si>
    <t>Caminhão plataforma 4 x 2, PBT 15.000 kg e distância entre eixos 4,8 m - 152 kW - motorista de veículo especial</t>
  </si>
  <si>
    <t>Guindaste articulado montado sobre chassi com capacidade máxima de elevação de 6,2 t</t>
  </si>
  <si>
    <t>Caminhão de resgate de veículos leves com plataforma com capacidade de 5 t - 129 kW</t>
  </si>
  <si>
    <t>Caminhão plataforma 4 x 2, PBT 10.800 kg e distância entre eixos 4,6 m - 129 kW - motorista de veículo especial</t>
  </si>
  <si>
    <t>Plataforma hidráulica para resgate de veículos montada sobre chassi com capacidade de 5 t</t>
  </si>
  <si>
    <t>Caminhão de resgate de veículos de porte médio com capacidade do guincho de 20 t - 236 kW</t>
  </si>
  <si>
    <t>Caminhão plataforma 4 x 2, PBT 16.000 kg e distância entre eixos 3,6 m - 236 kW - motorista de veículo especial</t>
  </si>
  <si>
    <t>Caminhão de resgate de veículos pesados com dois guinchos com capacidade de 35 t - 265 kW</t>
  </si>
  <si>
    <t>Caminhão plataforma 6 x 4, PBT 23.000 kg e distância entre eixos 4,8 m - 265 kW - motorista de veículo especial</t>
  </si>
  <si>
    <t>Cavalo mecânico sem reboque - 272 kW</t>
  </si>
  <si>
    <t>Cavalo mecânico 4 x 2, PBT 16.000 kg - 272 kW - motorista de veículo especial</t>
  </si>
  <si>
    <t>Caminhão basculante para concreto com capacidade de 10 m³ - 210 kW</t>
  </si>
  <si>
    <t>Caçamba basculante para concreto com capacidade de 10 m³</t>
  </si>
  <si>
    <t>Caminhão silo com capacidade de 30 m³ - 368 kW</t>
  </si>
  <si>
    <t>Cavalo mecânico com dolly pneumático de 4 eixos e mesas de giro com capacidade de 56 t - 364 kW</t>
  </si>
  <si>
    <t>Cavalo mecânico com dois dollys pneumáticos de 3 e 4 eixos e mesas de giro com capacidade de 77 t - 364 kW</t>
  </si>
  <si>
    <t>Cavalo mecânico estradeiro 6 x 4, CMT 150.000 kg - 364 kW - motorista de veículo especial</t>
  </si>
  <si>
    <t>Caminhão basculante para rocha com capacidade de 12 m³ - 210 kW com periculosidade</t>
  </si>
  <si>
    <t>Caminhão plataforma 8 x 4, PBT 29.000 kg e distância entre eixos 4,6 m - 210 kW - motorista de caminhão com periculosidade</t>
  </si>
  <si>
    <t>Plataforma pantográfica montada em caminhão com capacidade de carga de 600 kg - 120 kW com periculosidade</t>
  </si>
  <si>
    <t>Caminhão plataforma 4 x 2, PBT 8.300 kg e distância entre eixos 3,9 m - 120 kW - motorista de veículo especial com periculosidade</t>
  </si>
  <si>
    <t>Caminhão com caçamba térmica com capacidade de 6 m³ - 136 kW</t>
  </si>
  <si>
    <t>A9293</t>
  </si>
  <si>
    <t>Caminhão plataforma 6 x 2, PBT 23.000 kg e distância entre eixos 3,6 m - 210 kW - motorista de caminhão</t>
  </si>
  <si>
    <t>Caminhão plataforma 6 x 2, PBT 23.000 kg e distância entre eixos 5,2 m - 188 kW - motorista de caminhão</t>
  </si>
  <si>
    <t>Caminhão betoneira com capacidade de 8 m³ - 236 kW</t>
  </si>
  <si>
    <t>Caminhão plataforma 8 x 2, PBT 29.000 kg e distância entre eixos 4,8 m - 236 kW - motorista de veículo especial</t>
  </si>
  <si>
    <t>Caminhão demarcador de faixas com sistema de pintura a frio - 28 kW/129 kW</t>
  </si>
  <si>
    <t>Caminhão plataforma 4 x 2, PBT 9.200 kg e distância entre eixos 4,6 m - 129 kW - motorista de caminhão</t>
  </si>
  <si>
    <t>Cavalo mecânico com semirreboque com capacidade de 20 t - 276 kW</t>
  </si>
  <si>
    <t>Cavalo mecânico 4 x 2, PBT 16.000 kg - 276 kW - motorista de veículo especial</t>
  </si>
  <si>
    <t>Cavalo mecânico com semirreboque com capacidade de 32 t - 302 kW</t>
  </si>
  <si>
    <t>Cavalo mecânico estradeiro 6 x 2, PBT 23.000 kg - 302 kW - motorista de veículo especial</t>
  </si>
  <si>
    <t>Usina móvel de lama asfáltica ou microrrevestimento com cavalo mecânico com capacidade de 12 m³ - 95,6 kW/276 kW</t>
  </si>
  <si>
    <t>Cavalo mecânico 6 x 2, PBT 23.000 kg - 276 kW - condição de trabalho severa - motorista de veículo especial</t>
  </si>
  <si>
    <t>Caminhão basculante para rocha com capacidade de 12 m³ - 210 kW</t>
  </si>
  <si>
    <t>Caminhão guindauto com capacidade de elevação de 6,2 t e carroceria de 7 t - 136 kW</t>
  </si>
  <si>
    <t>Caminhão carroceria com capacidade de 5 t - 120 kW</t>
  </si>
  <si>
    <t>Caminhão plataforma 4 x 2, PBT 9.600 kg e distância entre eixos 3,9 m - 120 kW - motorista de caminhão</t>
  </si>
  <si>
    <t>Caminhão guindauto com cesto aéreo simples e capacidade de elevação de 5,7 t e carroceria de 8,5 t - 136 kW</t>
  </si>
  <si>
    <t>A9296</t>
  </si>
  <si>
    <t>Carroceria de madeira com capacidade de 8,5 t</t>
  </si>
  <si>
    <t>Guindaste articulado montado sobre chassi com capacidade máxima de elevação de 5,7 t</t>
  </si>
  <si>
    <t>Caminhão demarcador de faixas com sistema de pintura Spray - 129 kW</t>
  </si>
  <si>
    <t>Caminhão plataforma 4 x 2, PBT 10.800 kg e distância entre eixos 4,0 m - 129 kW - condição de trabalho severa - motorista de caminhão</t>
  </si>
  <si>
    <t>Plataforma pantográfica montada em caminhão com capacidade de carga de 600 kg - 120 kW</t>
  </si>
  <si>
    <t>Caminhão plataforma 4 x 2, PBT 8.300 kg e distância entre eixos 3,9 m - 120 kW - motorista de veículo especial</t>
  </si>
  <si>
    <t>Caminhão para hidrossemeadura com capacidade de 7.500 l - 77,2 kW/235 kW</t>
  </si>
  <si>
    <t>A9297</t>
  </si>
  <si>
    <t>Caminhão plataforma 6 x 4, PBT 23.000 kg e distância entre eixos 4,2 m - 235 kW - condição de trabalho severa - motorista de caminhão</t>
  </si>
  <si>
    <t>Tanque para hidrossemeadura com capacidade de 7.500 l - 77,2 kW</t>
  </si>
  <si>
    <t>Preço Unitário
(R$)</t>
  </si>
  <si>
    <t>M0003</t>
  </si>
  <si>
    <t>Aço CA 25</t>
  </si>
  <si>
    <t>Aço CA 50</t>
  </si>
  <si>
    <t>M0005</t>
  </si>
  <si>
    <t>Brita 0</t>
  </si>
  <si>
    <t>M0006</t>
  </si>
  <si>
    <t>Fibra de poliamida para concreto</t>
  </si>
  <si>
    <t>M0007</t>
  </si>
  <si>
    <t>Fibra de aço para concreto</t>
  </si>
  <si>
    <t>M0008</t>
  </si>
  <si>
    <t>Detergente líquido neutro</t>
  </si>
  <si>
    <t>l</t>
  </si>
  <si>
    <t>M0009</t>
  </si>
  <si>
    <t>Aço CP 175 RB</t>
  </si>
  <si>
    <t>M0010</t>
  </si>
  <si>
    <t>M0011</t>
  </si>
  <si>
    <t>Aditivo modificador de viscosidade para concreto e argamassa</t>
  </si>
  <si>
    <t>M0012</t>
  </si>
  <si>
    <t>Silicato de alumínio</t>
  </si>
  <si>
    <t>M0013</t>
  </si>
  <si>
    <t>Grampo de ancoragem em aço CA 50 - D = 12,5 mm</t>
  </si>
  <si>
    <t>Aço CA 60</t>
  </si>
  <si>
    <t>M0015</t>
  </si>
  <si>
    <t>Espoleta elétrica Nº 8 - D = 6,0 mm</t>
  </si>
  <si>
    <t>M0016</t>
  </si>
  <si>
    <t>Grampo sargento em ferro fundido tipo C com abertura útil de 105 mm (4")</t>
  </si>
  <si>
    <t>Saco de aniagem ou de ráfia de 50 kg - C = 95 cm e L = 65 cm</t>
  </si>
  <si>
    <t>M0018</t>
  </si>
  <si>
    <t>Grampo pesado em aço-carbono para cabo de aço - D = 13 mm (1/2")</t>
  </si>
  <si>
    <t>M0019</t>
  </si>
  <si>
    <t>Esticador em aço tipo olhal x olhal para cabo de aço - D = 13 mm</t>
  </si>
  <si>
    <t>M0020</t>
  </si>
  <si>
    <t>Grampo de ancoragem em aço CA 50 - D = 6,3 mm</t>
  </si>
  <si>
    <t>M0021</t>
  </si>
  <si>
    <t>Herbicida glifosato para áreas contínuas</t>
  </si>
  <si>
    <t>M0025</t>
  </si>
  <si>
    <t>Adesivo plástico para tubos de PVC</t>
  </si>
  <si>
    <t>M0026</t>
  </si>
  <si>
    <t>Aditivo aglutinante para argamassa</t>
  </si>
  <si>
    <t>M0028</t>
  </si>
  <si>
    <t>Areia média</t>
  </si>
  <si>
    <t>M0029</t>
  </si>
  <si>
    <t>Sílica ativa para concreto e argamassa (microssílica)</t>
  </si>
  <si>
    <t>Aditivo plastificante e retardador de pega para concreto e argamassa</t>
  </si>
  <si>
    <t>M0032</t>
  </si>
  <si>
    <t>Adesivo de contato para laminado elastoplástico</t>
  </si>
  <si>
    <t>M0035</t>
  </si>
  <si>
    <t>Diluente tipo aguarrás para tintas e vernizes</t>
  </si>
  <si>
    <t>M0039</t>
  </si>
  <si>
    <t>Gasolina comum</t>
  </si>
  <si>
    <t>M0041</t>
  </si>
  <si>
    <t>Contêiner com 2 banheiros - L = 2,44 m e C = 6,09 m (1 TEU)</t>
  </si>
  <si>
    <t>M0042</t>
  </si>
  <si>
    <t>Contêiner com janela - L = 2,44 m e C = 6,09 m (1 TEU)</t>
  </si>
  <si>
    <t>M0043</t>
  </si>
  <si>
    <t>Óleo diesel</t>
  </si>
  <si>
    <t>M0044</t>
  </si>
  <si>
    <t>Abrasivo de vidro com granulometria de 210 a 420 micra</t>
  </si>
  <si>
    <t>M0045</t>
  </si>
  <si>
    <t>Barreira plástica monobloco para canalização de trânsito - C = 100 cm, L = 50 cm e H = 55 cm</t>
  </si>
  <si>
    <t>M0046</t>
  </si>
  <si>
    <t>Barreira plástica para canalização de trânsito - C = 60 cm, L = 45 cm e H = 60 cm</t>
  </si>
  <si>
    <t>M0047</t>
  </si>
  <si>
    <t>Cone de sinalização em polietileno - H = 75 cm e base quadrada de 40 x 40 cm</t>
  </si>
  <si>
    <t>M0048</t>
  </si>
  <si>
    <t>Balizador cônico refletivo em polietileno semiflexível - H = 114 cm e base octogonal de D = 40 cm</t>
  </si>
  <si>
    <t>M0049</t>
  </si>
  <si>
    <t>Delimitador de tráfego flexível com chumbador e duas faixas refletivas - H = 77 cm e D = 21 cm</t>
  </si>
  <si>
    <t>M0050</t>
  </si>
  <si>
    <t>Aditivo natural tipo goma xantana para hidrossemeadura</t>
  </si>
  <si>
    <t>M0051</t>
  </si>
  <si>
    <t>Cilindro canalizador de tráfego em polietileno - H = 117 cm e base quadrada de 60 x 60 cm</t>
  </si>
  <si>
    <t>Fita adesiva de PVC - L = 50 mm e C = 50 m</t>
  </si>
  <si>
    <t>M0053</t>
  </si>
  <si>
    <t>Tela plástica em polipropileno na cor laranja para tapume - L = 1,2 m</t>
  </si>
  <si>
    <t>M0054</t>
  </si>
  <si>
    <t>Fita zebrada de cor laranja e branca - L = 7 a 8 cm</t>
  </si>
  <si>
    <t>M0055</t>
  </si>
  <si>
    <t>Barreira plástica articulável modular - C = 240 cm e H = 100 cm</t>
  </si>
  <si>
    <t>M0056</t>
  </si>
  <si>
    <t>Ferramenta de corte para removedora de faixa de sinalização (Smith Cutter)</t>
  </si>
  <si>
    <t>M0057</t>
  </si>
  <si>
    <t>Contêiner com janela - L = 4,88 m e C = 6,09 m (1 TEU duplo)</t>
  </si>
  <si>
    <t>M0058</t>
  </si>
  <si>
    <t>Contêiner com janela e 2 banheiros - L = 4,88 m e C = 6,09 m (1 TEU duplo)</t>
  </si>
  <si>
    <t>M0059</t>
  </si>
  <si>
    <t>Contêiner com revestimento térmico, janela e banheiro - L = 2,44 m e C = 6,09 m (1 TEU)</t>
  </si>
  <si>
    <t>M0066</t>
  </si>
  <si>
    <t>M0067</t>
  </si>
  <si>
    <t>Tubo PEAD PE 100 PN 10 com flanges - D = 160 mm</t>
  </si>
  <si>
    <t>M0068</t>
  </si>
  <si>
    <t>Caibro de pinho - L = 7,5 cm e E = 10,0 cm</t>
  </si>
  <si>
    <t>M0069</t>
  </si>
  <si>
    <t>Arame farpado em aço galvanizado - D = 1,60 mm</t>
  </si>
  <si>
    <t>M0071</t>
  </si>
  <si>
    <t>Contêiner com 3 janelas para guarita - L = 2,44 m e C = 3,05 m (1/2 TEU)</t>
  </si>
  <si>
    <t>M0072</t>
  </si>
  <si>
    <t>Arame liso em aço galvanizado - D = 2,10 mm (14 BWG)</t>
  </si>
  <si>
    <t>M0073</t>
  </si>
  <si>
    <t>Muda de árvore com altura de 0,30 a 0,80 m</t>
  </si>
  <si>
    <t>M0074</t>
  </si>
  <si>
    <t>Muda de arbusto com altura até 0,50 m</t>
  </si>
  <si>
    <t>Arame liso recozido em aço-carbono - D = 1,24 mm (18 BWG)</t>
  </si>
  <si>
    <t>Disco de corte abrasivo para policorte - D = 300 mm</t>
  </si>
  <si>
    <t>M0080</t>
  </si>
  <si>
    <t>Areia fina</t>
  </si>
  <si>
    <t>M0081</t>
  </si>
  <si>
    <t>Areia grossa</t>
  </si>
  <si>
    <t>Areia média lavada</t>
  </si>
  <si>
    <t>M0083</t>
  </si>
  <si>
    <t>Argamassa pré-dosada para grauteamento</t>
  </si>
  <si>
    <t>M0084</t>
  </si>
  <si>
    <t>Argamassa pré-dosada autoadensável para grauteamento</t>
  </si>
  <si>
    <t>M0085</t>
  </si>
  <si>
    <t>Ancoragem ativa para 4 cordoalhas - D = 12,7 mm</t>
  </si>
  <si>
    <t>M0086</t>
  </si>
  <si>
    <t>Ancoragem ativa para 6 cordoalhas - D = 12,7 mm</t>
  </si>
  <si>
    <t>M0087</t>
  </si>
  <si>
    <t>Ancoragem ativa para 7 cordoalhas - D = 12,7 mm</t>
  </si>
  <si>
    <t>M0088</t>
  </si>
  <si>
    <t>Ancoragem ativa para 8 cordoalhas - D = 12,7 mm</t>
  </si>
  <si>
    <t>M0089</t>
  </si>
  <si>
    <t>Ancoragem ativa para 9 cordoalhas - D = 12,7 mm</t>
  </si>
  <si>
    <t>M0091</t>
  </si>
  <si>
    <t>Ancoragem ativa para 10 cordoalhas - D = 12,7 mm</t>
  </si>
  <si>
    <t>M0092</t>
  </si>
  <si>
    <t>Ancoragem ativa para 12 cordoalhas - D = 12,7 mm</t>
  </si>
  <si>
    <t>M0093</t>
  </si>
  <si>
    <t>Ancoragem ativa para 15 cordoalhas - D = 12,7 mm</t>
  </si>
  <si>
    <t>M0094</t>
  </si>
  <si>
    <t>Ancoragem ativa para 19 cordoalhas - D = 12,7 mm</t>
  </si>
  <si>
    <t>M0098</t>
  </si>
  <si>
    <t>Bambu com diâmetro médio de 10 cm</t>
  </si>
  <si>
    <t>M0100</t>
  </si>
  <si>
    <t>Ancoragem ativa para 22 cordoalhas - D = 12,7 mm</t>
  </si>
  <si>
    <t>M0101</t>
  </si>
  <si>
    <t>Ancoragem ativa para 27 cordoalhas - D = 12,7 mm</t>
  </si>
  <si>
    <t>M0102</t>
  </si>
  <si>
    <t>Ancoragem ativa para 31 cordoalhas - D = 12,7 mm</t>
  </si>
  <si>
    <t>M0103</t>
  </si>
  <si>
    <t>Aditivo acelerador de pega para concreto e argamassa projetados</t>
  </si>
  <si>
    <t>M0104</t>
  </si>
  <si>
    <t>Asfalto diluído de petróleo - CM-30</t>
  </si>
  <si>
    <t>M0105</t>
  </si>
  <si>
    <t>Ancoragem ativa para 4 cordoalhas - D = 15,2 mm</t>
  </si>
  <si>
    <t>M0106</t>
  </si>
  <si>
    <t>Ancoragem ativa para 6 cordoalhas - D = 15,2 mm</t>
  </si>
  <si>
    <t>M0107</t>
  </si>
  <si>
    <t>Geocomposto para drenagem</t>
  </si>
  <si>
    <t>M0108</t>
  </si>
  <si>
    <t>Ancoragem ativa para 7 cordoalhas - D = 15,2 mm</t>
  </si>
  <si>
    <t>M0109</t>
  </si>
  <si>
    <t>Geodreno vertical - L = 10 cm e E = 5 mm</t>
  </si>
  <si>
    <t>M0110</t>
  </si>
  <si>
    <t>Ancoragem ativa para 10 cordoalhas - D = 15,2 mm</t>
  </si>
  <si>
    <t>M0111</t>
  </si>
  <si>
    <t>Ancoragem ativa para 9 cordoalhas - D = 15,2 mm</t>
  </si>
  <si>
    <t>M0112</t>
  </si>
  <si>
    <t>Disco diamantado segmentado para corte de pavimento - D = 1.000 mm</t>
  </si>
  <si>
    <t>M0113</t>
  </si>
  <si>
    <t>Ancoragem ativa para 12 cordoalhas - D = 15,2 mm</t>
  </si>
  <si>
    <t>M0114</t>
  </si>
  <si>
    <t>Disco diamantado segmentado para corte de pavimento - D = 1.500 mm</t>
  </si>
  <si>
    <t>M0115</t>
  </si>
  <si>
    <t>Biomanta vegetal de fibras de coco entrelaçadas com fios de polipropileno biodegradáveis - densidade 0,4 kg/m²</t>
  </si>
  <si>
    <t>M0116</t>
  </si>
  <si>
    <t>Mangote flangeado de borracha reforçada com lonas sintéticas - C = 1,80 m e D = 0,30 m</t>
  </si>
  <si>
    <t>M0117</t>
  </si>
  <si>
    <t>Mangote flangeado de borracha reforçada com lonas sintéticas - C = 1,80 m e D = 0,40 m</t>
  </si>
  <si>
    <t>M0118</t>
  </si>
  <si>
    <t>Mangote flangeado de borracha reforçada com lonas sintéticas - C = 1,80 m e D = 0,45 m</t>
  </si>
  <si>
    <t>M0119</t>
  </si>
  <si>
    <t>Mangote flangeado de borracha reforçada com lonas sintéticas - C = 1,80 m e D = 0,50 m</t>
  </si>
  <si>
    <t>M0120</t>
  </si>
  <si>
    <t>Tubo PEAD PE 100 PN 8 com flanges - D = 250 mm</t>
  </si>
  <si>
    <t>M0121</t>
  </si>
  <si>
    <t>Tubo PEAD PE 100 PN 8 com flanges - D = 400 mm</t>
  </si>
  <si>
    <t>M0122</t>
  </si>
  <si>
    <t>Tubo PEAD PE 100 PN 8 com flanges - D = 450 mm</t>
  </si>
  <si>
    <t>M0123</t>
  </si>
  <si>
    <t>Tubo PEAD PE 100 PN 8 com flanges - D = 500 mm</t>
  </si>
  <si>
    <t>M0124</t>
  </si>
  <si>
    <t>Flutuador bipartido em polietileno com núcleo de espuma em poliuretano para tubos - D = 0,30 m</t>
  </si>
  <si>
    <t>M0125</t>
  </si>
  <si>
    <t>Flutuador bipartido em polietileno com núcleo de espuma em poliuretano para tubos - D = 0,40 m</t>
  </si>
  <si>
    <t>M0126</t>
  </si>
  <si>
    <t>Flutuador bipartido em polietileno com núcleo de espuma em poliuretano para tubos - D = 0,45 m</t>
  </si>
  <si>
    <t>M0127</t>
  </si>
  <si>
    <t>Flutuador bipartido em polietileno com núcleo de espuma em poliuretano para tubos - D = 0,50 m</t>
  </si>
  <si>
    <t>M0128</t>
  </si>
  <si>
    <t>Biomanta vegetal de fibras de palha entrelaçadas com fios de polipropileno biodegradáveis - densidade 0,6 kg/m²</t>
  </si>
  <si>
    <t>M0129</t>
  </si>
  <si>
    <t>Retentor de sedimento em fibras vegetais - D = 20 cm</t>
  </si>
  <si>
    <t>Ancoragem ativa para 15 cordoalhas - D = 15,2 mm</t>
  </si>
  <si>
    <t>M0131</t>
  </si>
  <si>
    <t>Tubo PEAD corrugado com paredes estruturadas para drenagem - D = 400 mm</t>
  </si>
  <si>
    <t>M0132</t>
  </si>
  <si>
    <t>Tubo PEAD corrugado com paredes estruturadas para drenagem - D = 450 mm</t>
  </si>
  <si>
    <t>M0133</t>
  </si>
  <si>
    <t>Tubo PEAD corrugado com paredes estruturadas para drenagem - D = 500 mm</t>
  </si>
  <si>
    <t>M0134</t>
  </si>
  <si>
    <t>Tubo PEAD corrugado com paredes estruturadas para drenagem - D = 600 mm</t>
  </si>
  <si>
    <t>M0135</t>
  </si>
  <si>
    <t>Tubo PEAD corrugado com paredes estruturadas para drenagem - D = 750 mm</t>
  </si>
  <si>
    <t>M0136</t>
  </si>
  <si>
    <t>Tubo PEAD corrugado com paredes estruturadas para drenagem - D = 800 mm</t>
  </si>
  <si>
    <t>M0137</t>
  </si>
  <si>
    <t>Tubo PEAD corrugado com paredes estruturadas para drenagem - D = 900 mm</t>
  </si>
  <si>
    <t>M0138</t>
  </si>
  <si>
    <t>Ancoragem ativa para 19 cordoalhas - D = 15,2 mm</t>
  </si>
  <si>
    <t>M0139</t>
  </si>
  <si>
    <t>Tubo PEAD corrugado com paredes estruturadas para drenagem - D = 1.000 mm</t>
  </si>
  <si>
    <t>M0140</t>
  </si>
  <si>
    <t>Bentonita</t>
  </si>
  <si>
    <t>M0141</t>
  </si>
  <si>
    <t>Tubo PEAD corrugado com paredes estruturadas para drenagem - D = 1.050 mm</t>
  </si>
  <si>
    <t>M0142</t>
  </si>
  <si>
    <t>Tubo PEAD corrugado com paredes estruturadas para drenagem - D = 1.200 mm</t>
  </si>
  <si>
    <t>M0143</t>
  </si>
  <si>
    <t>Tubo PEAD corrugado com paredes estruturadas para drenagem - D = 1.500 mm</t>
  </si>
  <si>
    <t>M0145</t>
  </si>
  <si>
    <t>Ancoragem ativa para 22 cordoalhas - D = 15,2 mm</t>
  </si>
  <si>
    <t>M0146</t>
  </si>
  <si>
    <t>Ancoragem ativa para 27 cordoalhas - D = 15,2 mm</t>
  </si>
  <si>
    <t>M0148</t>
  </si>
  <si>
    <t>Ancoragem ativa para lajes para 1 cordoalha - D = 12,7 mm</t>
  </si>
  <si>
    <t>M0151</t>
  </si>
  <si>
    <t>Ancoragem ativa para lajes para 2 cordoalhas - D = 12,7 mm</t>
  </si>
  <si>
    <t>M0152</t>
  </si>
  <si>
    <t>Ancoragem ativa para lajes para 3 cordoalhas - D = 12,7 mm</t>
  </si>
  <si>
    <t>M0153</t>
  </si>
  <si>
    <t>Ancoragem ativa para lajes para 4 cordoalhas - D = 12,7 mm</t>
  </si>
  <si>
    <t>M0156</t>
  </si>
  <si>
    <t>Bloco de concreto - L = 19 cm, A = 19 cm e C = 39 cm</t>
  </si>
  <si>
    <t>M0158</t>
  </si>
  <si>
    <t>Tela metálica galvanizada dobrada em L - C = 2,0 m, L = 0,4 m e H = 0,4 m</t>
  </si>
  <si>
    <t>M0160</t>
  </si>
  <si>
    <t>Extintor de incêndio tipo espuma mecânica - V = 10 l</t>
  </si>
  <si>
    <t>M0161</t>
  </si>
  <si>
    <t>Barra de fibra de vidro (vergalhão) - D = 25,0 mm</t>
  </si>
  <si>
    <t>M0162</t>
  </si>
  <si>
    <t>Corrente de elo soldado em aço galvanizado com acabamento polido - D = 3,18 mm (1/8")</t>
  </si>
  <si>
    <t>M0163</t>
  </si>
  <si>
    <t>Gonzo com aba em aço galvanizado - D = 12,7 mm (1/2")</t>
  </si>
  <si>
    <t>M0164</t>
  </si>
  <si>
    <t>Tubo em aço galvanizado - E = 1,50 mm e seção de 20 x 20 mm</t>
  </si>
  <si>
    <t>M0166</t>
  </si>
  <si>
    <t>Tubo em aço galvanizado - E = 2,25 mm e D = 20 mm (3/4")</t>
  </si>
  <si>
    <t>M0167</t>
  </si>
  <si>
    <t>Tela de poliamida industrial - E = 0,40 mm e malha de 1,6 mm</t>
  </si>
  <si>
    <t>M0168</t>
  </si>
  <si>
    <t>Abraçadeira de poliamida - E = 3,6 mm e C = 200 mm</t>
  </si>
  <si>
    <t>M0169</t>
  </si>
  <si>
    <t>Roda em aço e pneu com câmara de ar 83/203 mm (3,25"/8") para carrinho de mão</t>
  </si>
  <si>
    <t>M0173</t>
  </si>
  <si>
    <t>Ancoragem ativa para lajes para 1 cordoalha - D = 15,2 mm</t>
  </si>
  <si>
    <t>M0178</t>
  </si>
  <si>
    <t>Ancoragem ativa para lajes para 2 cordoalhas - D = 15,2 mm</t>
  </si>
  <si>
    <t>M0181</t>
  </si>
  <si>
    <t>Ancoragem ativa para lajes para 3 cordoalhas - D = 15,2 mm</t>
  </si>
  <si>
    <t>M0184</t>
  </si>
  <si>
    <t>Ancoragem ativa para lajes para 4 cordoalhas - D = 15,2 mm</t>
  </si>
  <si>
    <t>M0193</t>
  </si>
  <si>
    <t>Brita 3</t>
  </si>
  <si>
    <t>M0194</t>
  </si>
  <si>
    <t>Escória de aciaria</t>
  </si>
  <si>
    <t>M0198</t>
  </si>
  <si>
    <t>Parafuso de cabeça chata em aço - D = 4,5 mm e bucha plástica - D = 8 mm (S8)</t>
  </si>
  <si>
    <t>M0199</t>
  </si>
  <si>
    <t>Coroa de botões cruzados linha R32 - D = 43 mm (1 11/16’’)</t>
  </si>
  <si>
    <t>M0201</t>
  </si>
  <si>
    <t>Coroa de botões esféricos linha T38 - D = 89 mm (3 1/2")</t>
  </si>
  <si>
    <t>M0202</t>
  </si>
  <si>
    <t>Coroa de botões esféricos linha T45 - D = 76 mm (3")</t>
  </si>
  <si>
    <t>Enxofre</t>
  </si>
  <si>
    <t>Adubo à base de nitrogênio, fósforo e potássio (NPK)</t>
  </si>
  <si>
    <t>M0222</t>
  </si>
  <si>
    <t>Filer calcário</t>
  </si>
  <si>
    <t>M0223</t>
  </si>
  <si>
    <t>Sementes para hidrossemeadura</t>
  </si>
  <si>
    <t>M0224</t>
  </si>
  <si>
    <t>Guia-chapéu pré-moldada - C = 120 cm</t>
  </si>
  <si>
    <t>Adubo orgânico composto</t>
  </si>
  <si>
    <t>M0229</t>
  </si>
  <si>
    <t>Gabião tipo colchão em liga de zinco e alumínio revestido com polímero de malha hexagonal - E = 0,17 m</t>
  </si>
  <si>
    <t>M0230</t>
  </si>
  <si>
    <t>Gabião tipo caixa em liga de zinco e alumínio de malha hexagonal - C = 2,00 m, L = 1,00 m e H = 0,50 m</t>
  </si>
  <si>
    <t>M0231</t>
  </si>
  <si>
    <t>Gabião tipo caixa em liga de zinco e alumínio de malha hexagonal - C = 2,00 m, L = 1,00 m e H = 1,00 m</t>
  </si>
  <si>
    <t>M0232</t>
  </si>
  <si>
    <t>Gabião tipo caixa em liga de zinco e alumínio revestido com polímero de malha hexagonal - C = 2,00 m, L = 1,00 m e H = 0,50 m</t>
  </si>
  <si>
    <t>M0233</t>
  </si>
  <si>
    <t>Gabião tipo caixa em liga de zinco e alumínio revestido com polímero de malha hexagonal - C = 2,00 m, L = 1,00 m e H = 1,00 m</t>
  </si>
  <si>
    <t>M0234</t>
  </si>
  <si>
    <t>Gabião tipo saco em liga de zinco e alumínio revestido com polímero de malha hexagonal - D = 0,65 m</t>
  </si>
  <si>
    <t>M0235</t>
  </si>
  <si>
    <t>Gabião tipo colchão em liga de zinco e alumínio revestido com polímero de malha hexagonal - E = 0,23 m</t>
  </si>
  <si>
    <t>Gabião tipo colchão em liga de zinco e alumínio revestido com polímero de malha hexagonal - E = 0,30 m</t>
  </si>
  <si>
    <t>M0237</t>
  </si>
  <si>
    <t>Energia elétrica</t>
  </si>
  <si>
    <t>kWh</t>
  </si>
  <si>
    <t>M0253</t>
  </si>
  <si>
    <t>Cabo de cobre flexível antichama isolado em PVC - tensão de 450/750 V e seção de 16 mm²</t>
  </si>
  <si>
    <t>M0254</t>
  </si>
  <si>
    <t>Mistura gasosa de argônio e dióxido de carbono para solda MIG/MAG</t>
  </si>
  <si>
    <t>M0256</t>
  </si>
  <si>
    <t>Tinta à base de etil silicato de zinco bicomponente para fundo preparador de pintura</t>
  </si>
  <si>
    <t>M0257</t>
  </si>
  <si>
    <t>Diluente para tinta à base de etil silicato de zinco</t>
  </si>
  <si>
    <t>M0260</t>
  </si>
  <si>
    <t>Cabo de cobre PP flexível isolado em PVC - tensão de 300/500 V e seção de 3 x 1,5 mm²</t>
  </si>
  <si>
    <t>M0264</t>
  </si>
  <si>
    <t>Bomba de combustível industrial eletrônica simples</t>
  </si>
  <si>
    <t>M0265</t>
  </si>
  <si>
    <t>Tanque de combustível aéreo horizontal com escada para visita - capacidade de 5.000 l</t>
  </si>
  <si>
    <t>M0266</t>
  </si>
  <si>
    <t>Cabo de cobre flexível antichama isolado em PVC - tensão de 0,6/1,0 kV e seção de 240 mm²</t>
  </si>
  <si>
    <t>M0267</t>
  </si>
  <si>
    <t>Módulo de torre de elevador de cremalheira</t>
  </si>
  <si>
    <t>M0268</t>
  </si>
  <si>
    <t>Módulo de ancoragem de torre de elevador de cremalheira</t>
  </si>
  <si>
    <t>M0269</t>
  </si>
  <si>
    <t>Cabo de cobre flexível antichama isolado em PVC - tensão de 0,6/1,0 kV e seção de 50 mm²</t>
  </si>
  <si>
    <t>Caibro de pinho - L = 7,5 cm e E = 7,5 cm</t>
  </si>
  <si>
    <t>M0285</t>
  </si>
  <si>
    <t>Pontalete para escoramento - D = 15 cm</t>
  </si>
  <si>
    <t>Tábua - E = 2,5 cm e L = 30 cm</t>
  </si>
  <si>
    <t>Tábua - E = 2,5 cm e L = 15 cm</t>
  </si>
  <si>
    <t>Tábua - E = 2,5 cm e L = 10 cm</t>
  </si>
  <si>
    <t>Pontalete para escoramento - D = 10 cm</t>
  </si>
  <si>
    <t>Peça de madeira - L = 7,5 cm e E = 2,5 cm</t>
  </si>
  <si>
    <t>M0311</t>
  </si>
  <si>
    <t xml:space="preserve">Filtro de aspiração de ar externo com capacidade 3,58 l/s para compressor de ar respirável </t>
  </si>
  <si>
    <t>M0312</t>
  </si>
  <si>
    <t xml:space="preserve">Filtro de purificação de ar comprimido com capacidade de 35 MPa para compressor de ar respirável </t>
  </si>
  <si>
    <t>M0344</t>
  </si>
  <si>
    <t>Cal hidratada - a granel</t>
  </si>
  <si>
    <t>M0345</t>
  </si>
  <si>
    <t>Cal hidratada - saco</t>
  </si>
  <si>
    <t>M0346</t>
  </si>
  <si>
    <t>Disco de aço para bomba de projeção via seca</t>
  </si>
  <si>
    <t>M0347</t>
  </si>
  <si>
    <t>Disco de aço para bomba de projeção via úmida</t>
  </si>
  <si>
    <t>M0348</t>
  </si>
  <si>
    <t>Disco de borracha para bomba de projeção via seca</t>
  </si>
  <si>
    <t>M0349</t>
  </si>
  <si>
    <t>Disco de borracha para bomba de projeção via úmida</t>
  </si>
  <si>
    <t>M0350</t>
  </si>
  <si>
    <t>Bico para bomba de projeção</t>
  </si>
  <si>
    <t>M0351</t>
  </si>
  <si>
    <t>Mangote para bomba de projeção</t>
  </si>
  <si>
    <t>M0364</t>
  </si>
  <si>
    <t>Perfil cartola em aço carbono SAE 1010/1020 galvanizado - 50 x 70 x 3 mm - aba 20 mm</t>
  </si>
  <si>
    <t>Cantoneira em ferro de abas iguais - L = 25,4 mm e E = 4,76 mm</t>
  </si>
  <si>
    <t>M0366</t>
  </si>
  <si>
    <t>Cantoneira em aço ASTM A36 galvanizado</t>
  </si>
  <si>
    <t>M0375</t>
  </si>
  <si>
    <t>Serra copo com suporte para furadeira para chapas de até 3 mm - D = 25 mm</t>
  </si>
  <si>
    <t>M0395</t>
  </si>
  <si>
    <t>Chapa de alumínio - E = 1,5 mm</t>
  </si>
  <si>
    <t>M0408</t>
  </si>
  <si>
    <t>Chumbador de expansão controlada por torque em aço zincado para concreto - D = 12,5 mm</t>
  </si>
  <si>
    <t>M0409</t>
  </si>
  <si>
    <t>Chumbador de expansão controlada por torque em aço zincado para concreto - D = 6,3 mm</t>
  </si>
  <si>
    <t>Chumbador de expansão controlada por torque em aço zincado para concreto - D = 20,0 mm</t>
  </si>
  <si>
    <t>M0411</t>
  </si>
  <si>
    <t>Chumbador de expansão controlada por torque em aço zincado para concreto - D = 10,0 mm</t>
  </si>
  <si>
    <t>M0412</t>
  </si>
  <si>
    <t>Chumbador de expansão controlada por torque em aço zincado para concreto - D = 16,0 mm</t>
  </si>
  <si>
    <t>M0413</t>
  </si>
  <si>
    <t>Chumbador de expansão controlada por torque em aço zincado para concreto - D = 25,0 mm</t>
  </si>
  <si>
    <t>M0421</t>
  </si>
  <si>
    <t>Argamassa expansiva para desmonte de rocha e demolição de concreto</t>
  </si>
  <si>
    <t>Cimento Portland CP II - 32 - saco</t>
  </si>
  <si>
    <t>M0427</t>
  </si>
  <si>
    <t>Cordoalha nua tipo CP 190 RB - D = 12,7 mm</t>
  </si>
  <si>
    <t>Cordoalha nua tipo CP 190 RB - D = 15,2 mm</t>
  </si>
  <si>
    <t>M0429</t>
  </si>
  <si>
    <t>Perfil de alumínio tipo L421 para placa de sinalização - seção de 33 x 40 mm</t>
  </si>
  <si>
    <t>M0434</t>
  </si>
  <si>
    <t>Tirante de barra de aço - tensão de escoamento = 950 MPa, tensão de ruptura = 1.050 MPa e D = 32 mm</t>
  </si>
  <si>
    <t>M0442</t>
  </si>
  <si>
    <t>Compensado plastificado - E = 10 mm</t>
  </si>
  <si>
    <t>Compensado plastificado - E = 12 mm</t>
  </si>
  <si>
    <t>M0444</t>
  </si>
  <si>
    <t>Luva em aço para emenda tipo prensada - D = 12,5 mm</t>
  </si>
  <si>
    <t>M0445</t>
  </si>
  <si>
    <t>Luva em aço para emenda tipo prensada - D = 16,0 mm</t>
  </si>
  <si>
    <t>M0446</t>
  </si>
  <si>
    <t>Compensado resinado - E = 10 mm</t>
  </si>
  <si>
    <t>M0447</t>
  </si>
  <si>
    <t>Compensado resinado - E = 12 mm</t>
  </si>
  <si>
    <t>M0448</t>
  </si>
  <si>
    <t>Compensado resinado - E = 14 mm</t>
  </si>
  <si>
    <t>Compensado de virola - E = 6 mm</t>
  </si>
  <si>
    <t>M0451</t>
  </si>
  <si>
    <t>Concreto usinado - fck = 20 MPa (comercial)</t>
  </si>
  <si>
    <t>M0452</t>
  </si>
  <si>
    <t>Concreto usinado - fck = 25 MPa (comercial)</t>
  </si>
  <si>
    <t>M0453</t>
  </si>
  <si>
    <t>Concreto usinado - fck = 30 MPa (comercial)</t>
  </si>
  <si>
    <t>M0454</t>
  </si>
  <si>
    <t>Concreto usinado - fck = 35 MPa (comercial)</t>
  </si>
  <si>
    <t>M0459</t>
  </si>
  <si>
    <t>Compensado plastificado - E = 14 mm</t>
  </si>
  <si>
    <t>M0467</t>
  </si>
  <si>
    <t>Luva em aço para emenda tipo prensada - D = 20,0 mm</t>
  </si>
  <si>
    <t>M0468</t>
  </si>
  <si>
    <t>Luva em aço para emenda tipo prensada - D = 25,0 mm</t>
  </si>
  <si>
    <t>M0469</t>
  </si>
  <si>
    <t>Luva em aço para emenda tipo prensada - D = 32,0 mm</t>
  </si>
  <si>
    <t>M0470</t>
  </si>
  <si>
    <t>Luva em aço para emenda com rosca cônica - D = 12,5 mm</t>
  </si>
  <si>
    <t>M0471</t>
  </si>
  <si>
    <t>Luva em aço para emenda com rosca cônica - D = 16,0 mm</t>
  </si>
  <si>
    <t>M0472</t>
  </si>
  <si>
    <t>Luva em aço para emenda com rosca cônica - D = 20,0 mm</t>
  </si>
  <si>
    <t>M0481</t>
  </si>
  <si>
    <t>Luva em aço para emenda com rosca cônica - D = 25,0 mm</t>
  </si>
  <si>
    <t>M0502</t>
  </si>
  <si>
    <t>Luva em aço para emenda com rosca cônica - D = 32,0 mm</t>
  </si>
  <si>
    <t>M0505</t>
  </si>
  <si>
    <t>Broca de widia - D = 6,5 mm e C = 100 mm</t>
  </si>
  <si>
    <t>M0506</t>
  </si>
  <si>
    <t>Broca de widia - D = 8 mm e C = 120 mm</t>
  </si>
  <si>
    <t>M0511</t>
  </si>
  <si>
    <t>Abrasivo tipo granalha de aço</t>
  </si>
  <si>
    <t>M0512</t>
  </si>
  <si>
    <t>Bico venturi longo - D = 7,9 mm (5/16")</t>
  </si>
  <si>
    <t>M0521</t>
  </si>
  <si>
    <t>Laminado elastoplástico - E = 1,5 mm</t>
  </si>
  <si>
    <t>M0532</t>
  </si>
  <si>
    <t>Escora tubular galvanizada regulável telescópica para tunnel liner - L = 2,42 a 4,00 m e capacidade de 1.750 a 625 kg</t>
  </si>
  <si>
    <t>M0533</t>
  </si>
  <si>
    <t>Escora tubular galvanizada regulável - L = 3,00 a 4,50 m e capacidade de 2.100 a 750 kg</t>
  </si>
  <si>
    <t>M0534</t>
  </si>
  <si>
    <t>Escora tubular galvanizada regulável - L = 2,00 a 3,10 m e capacidade de 3.200 a 1.500 kg</t>
  </si>
  <si>
    <t>M0536</t>
  </si>
  <si>
    <t>Quadro tubular contraventado com acessórios - C = 1,00 m, L = 1,00 m e H = 1,25 m</t>
  </si>
  <si>
    <t>M0537</t>
  </si>
  <si>
    <t>Sapata ajustável para andaime - base quadrada de 15 x 15 cm</t>
  </si>
  <si>
    <t>M0538</t>
  </si>
  <si>
    <t>Escada metálica tipo marinheiro para andaime</t>
  </si>
  <si>
    <t>M0539</t>
  </si>
  <si>
    <t>Quadro tubular contraventado para andaime - H = 100 cm e L = 100 cm</t>
  </si>
  <si>
    <t>M0540</t>
  </si>
  <si>
    <t>Quadro tubular contraventado para andaime - H = 100 cm e L = 150 cm</t>
  </si>
  <si>
    <t>M0541</t>
  </si>
  <si>
    <t>Quadro tubular contraventado para andaime - H = 100 cm e L = 200 cm</t>
  </si>
  <si>
    <t>M0542</t>
  </si>
  <si>
    <t>Diagonal tubular para andaime - C = 141 cm</t>
  </si>
  <si>
    <t>M0543</t>
  </si>
  <si>
    <t>Diagonal tubular para andaime - C = 212 cm</t>
  </si>
  <si>
    <t>M0544</t>
  </si>
  <si>
    <t>Diagonal tubular para andaime - C = 283 cm</t>
  </si>
  <si>
    <t>M0545</t>
  </si>
  <si>
    <t>Plataforma metálica de piso para andaime - C = 100 e L = 33 cm</t>
  </si>
  <si>
    <t>M0546</t>
  </si>
  <si>
    <t>Plataforma metálica de piso para andaime - C = 150 e L = 37 cm</t>
  </si>
  <si>
    <t>M0547</t>
  </si>
  <si>
    <t>Plataforma metálica de piso para andaime - C = 200 e L = 33 cm</t>
  </si>
  <si>
    <t>M0548</t>
  </si>
  <si>
    <t>Quadro tubular tipo guarda-corpo para andaime - H = 120 cm e L = 100 cm</t>
  </si>
  <si>
    <t>M0549</t>
  </si>
  <si>
    <t>Quadro tubular tipo guarda-corpo com acessórios para andaime - H = 120 cm e L = 150 cm</t>
  </si>
  <si>
    <t>M0550</t>
  </si>
  <si>
    <t>Quadro tubular tipo guarda-corpo com acessórios para andaime - H = 120 cm e L = 200 cm</t>
  </si>
  <si>
    <t>Desmoldante para fôrmas de madeira</t>
  </si>
  <si>
    <t>M0562</t>
  </si>
  <si>
    <t>Abraçadeira giratória em aço galvanizado para escada multidirecional - D = 48 mm</t>
  </si>
  <si>
    <t>M0563</t>
  </si>
  <si>
    <t>Tubo em aço galvanizado para escada multidirecional - C = 100 cm</t>
  </si>
  <si>
    <t>M0564</t>
  </si>
  <si>
    <t>Peça base em aço galvanizado para escada multidirecional - C = 33 cm</t>
  </si>
  <si>
    <t>M0565</t>
  </si>
  <si>
    <t>Poste vertical em aço galvanizado para escada multidirecional - C = 100 cm</t>
  </si>
  <si>
    <t>M0566</t>
  </si>
  <si>
    <t>Poste vertical em aço galvanizado para escada multidirecional - C = 200 cm</t>
  </si>
  <si>
    <t>M0567</t>
  </si>
  <si>
    <t>Travessa em aço galvanizado para escada multidirecional - C = 75 cm</t>
  </si>
  <si>
    <t>M0568</t>
  </si>
  <si>
    <t>Travessa em aço galvanizado para escada multidirecional - C = 150 cm</t>
  </si>
  <si>
    <t>M0569</t>
  </si>
  <si>
    <t>Travessa em aço galvanizado para escada multidirecional - C = 250 cm</t>
  </si>
  <si>
    <t>M0570</t>
  </si>
  <si>
    <t>Diagonal em aço galvanizado para escada multidirecional - C = 150 cm para módulos de H = 200 cm</t>
  </si>
  <si>
    <t>M0571</t>
  </si>
  <si>
    <t>Diagonal em aço galvanizado para escada multidirecional - C = 250 cm para módulos de H = 200 cm</t>
  </si>
  <si>
    <t>M0572</t>
  </si>
  <si>
    <t>Piso em aço galvanizado para escada multidirecional - L = 32 cm e C = 150 cm</t>
  </si>
  <si>
    <t>M0573</t>
  </si>
  <si>
    <t>Escada de alumínio para escada multidirecional - H = 200 cm e C = 250 cm</t>
  </si>
  <si>
    <t>M0574</t>
  </si>
  <si>
    <t>Corrimão externo em alumínio para escada multidirecional - C = 250 cm</t>
  </si>
  <si>
    <t>M0575</t>
  </si>
  <si>
    <t>Corrimão interno em alumínio para escada multidirecional - C = 250 cm</t>
  </si>
  <si>
    <t>M0576</t>
  </si>
  <si>
    <t>Conexão tubular em aço galvanizado com semiabraçadeira para travessas - C = 30 cm e D = 48,3 mm</t>
  </si>
  <si>
    <t>M0601</t>
  </si>
  <si>
    <t>Ponteiro para martelete - D = 32 mm e C = 1,00 m</t>
  </si>
  <si>
    <t>M0602</t>
  </si>
  <si>
    <t>Ponteiro para rompedor hidráulico de 1.700 kg</t>
  </si>
  <si>
    <t>M0603</t>
  </si>
  <si>
    <t>Ponteiro para rompedor hidráulico de 520 kg</t>
  </si>
  <si>
    <t>M0614</t>
  </si>
  <si>
    <t>Concreto usinado - fctM,k = 4,5 MPa (comercial)</t>
  </si>
  <si>
    <t>M0615</t>
  </si>
  <si>
    <t>Aditivo incorporador de ar para concreto e argamassa</t>
  </si>
  <si>
    <t>M0639</t>
  </si>
  <si>
    <t>Bico para corte a plasma CNC - 130A</t>
  </si>
  <si>
    <t>M0640</t>
  </si>
  <si>
    <t>Bocal para corte a plasma CNC - 130A</t>
  </si>
  <si>
    <t>M0641</t>
  </si>
  <si>
    <t>Capa do bico para corte a plasma CNC - 130A</t>
  </si>
  <si>
    <t>M0642</t>
  </si>
  <si>
    <t>Capa do bocal para corte a plasma CNC - 130A</t>
  </si>
  <si>
    <t>M0643</t>
  </si>
  <si>
    <t>Distribuidor de gás para corte a plasma CNC - 130A</t>
  </si>
  <si>
    <t>M0644</t>
  </si>
  <si>
    <t>Eletrodo para corte a plasma CNC - 130A</t>
  </si>
  <si>
    <t>M0645</t>
  </si>
  <si>
    <t>Tubo de água para corte a plasma CNC - 130A</t>
  </si>
  <si>
    <t>M0646</t>
  </si>
  <si>
    <t>Estaca pré-moldada de concreto protendido com compressão admissível de 100 t</t>
  </si>
  <si>
    <t>M0647</t>
  </si>
  <si>
    <t>Estaca pré-moldada de concreto protendido com compressão admissível de 25 t</t>
  </si>
  <si>
    <t>M0648</t>
  </si>
  <si>
    <t>Estaca pré-moldada de concreto protendido com compressão admissível de 35 t</t>
  </si>
  <si>
    <t>M0649</t>
  </si>
  <si>
    <t>Estaca pré-moldada de concreto protendido com compressão admissível de 60 t</t>
  </si>
  <si>
    <t>M0650</t>
  </si>
  <si>
    <t>Estaca pré-moldada de concreto protendido com compressão admissível de 75 t</t>
  </si>
  <si>
    <t>M0666</t>
  </si>
  <si>
    <t>Martelo de fundo DTH - DN = 76 mm (3")</t>
  </si>
  <si>
    <t>M0667</t>
  </si>
  <si>
    <t>Martelo de fundo DTH - DN = 127 mm (5")</t>
  </si>
  <si>
    <t>M0668</t>
  </si>
  <si>
    <t>Martelo de fundo DTH - DN = 152 mm (6")</t>
  </si>
  <si>
    <t>M0669</t>
  </si>
  <si>
    <t>Martelo de fundo DTH - DN = 203 mm (8")</t>
  </si>
  <si>
    <t>M0673</t>
  </si>
  <si>
    <t>Estaca pré-moldada de concreto armado centrifugado com compressão admissível de 55 t</t>
  </si>
  <si>
    <t>M0677</t>
  </si>
  <si>
    <t>Estaca pré-moldada de concreto armado centrifugado com compressão admissível de 80 t</t>
  </si>
  <si>
    <t>M0682</t>
  </si>
  <si>
    <t>Aço em perfis ASTM A36</t>
  </si>
  <si>
    <t>M0686</t>
  </si>
  <si>
    <t>Estaca pré-moldada de concreto armado centrifugado com compressão admissível de 100 t</t>
  </si>
  <si>
    <t>M0713</t>
  </si>
  <si>
    <t>Cinta com cerdas de aço</t>
  </si>
  <si>
    <t>M0714</t>
  </si>
  <si>
    <t>Tinta de acabamento poliuretano acrílico alifático brilhante bicomponente</t>
  </si>
  <si>
    <t>M0715</t>
  </si>
  <si>
    <t>Tinta selante epóxi vinílico bicomponente curada com poliamida</t>
  </si>
  <si>
    <t>M0716</t>
  </si>
  <si>
    <t>Tinta anti-incrustante livre de estanho</t>
  </si>
  <si>
    <t>M0717</t>
  </si>
  <si>
    <t>Tinta à base de resina epóxi bicomponente para fundo preparador de pintura</t>
  </si>
  <si>
    <t>M0718</t>
  </si>
  <si>
    <t>Tinta esmalte à base de resina epóxi bicomponente</t>
  </si>
  <si>
    <t>M0719</t>
  </si>
  <si>
    <t>Diluente epóxi</t>
  </si>
  <si>
    <t>M0721</t>
  </si>
  <si>
    <t>Tinta anticorrosiva zarcão para fundo preparador de pintura</t>
  </si>
  <si>
    <t>M0722</t>
  </si>
  <si>
    <t>Estaca pré-moldada de concreto armado centrifugado com compressão admissível de 125 t</t>
  </si>
  <si>
    <t>M0729</t>
  </si>
  <si>
    <t>Fixador de cal para pintura</t>
  </si>
  <si>
    <t>M0734</t>
  </si>
  <si>
    <t>Estaca pré-moldada de concreto armado centrifugado com compressão admissível de 170 t</t>
  </si>
  <si>
    <t>M0741</t>
  </si>
  <si>
    <t>Grama tipo batatais</t>
  </si>
  <si>
    <t>M0745</t>
  </si>
  <si>
    <t>Grampo em aço galvanizado para cerca - C = 25,4 mm e E = 3,76 mm (1" x 9 BWG)</t>
  </si>
  <si>
    <t>M0755</t>
  </si>
  <si>
    <t>Estaca pré-moldada de concreto armado centrifugado com compressão admissível de 230 t</t>
  </si>
  <si>
    <t>M0756</t>
  </si>
  <si>
    <t>Estaca pré-moldada de concreto armado centrifugado com compressão admissível de 300 t</t>
  </si>
  <si>
    <t>M0767</t>
  </si>
  <si>
    <t>Sinalizador a LED com bateria</t>
  </si>
  <si>
    <t>M0769</t>
  </si>
  <si>
    <t>Lona plástica - E = 200 micra</t>
  </si>
  <si>
    <t>M0771</t>
  </si>
  <si>
    <t>Cavalete em polietileno zebrado com faixa refletiva</t>
  </si>
  <si>
    <t>M0773</t>
  </si>
  <si>
    <t>Perfil de alumínio tipo L463 para placa de sinalização - seção de 50 x 50 mm</t>
  </si>
  <si>
    <t>M0785</t>
  </si>
  <si>
    <t>Massa asfáltica comercial</t>
  </si>
  <si>
    <t>M0786</t>
  </si>
  <si>
    <t>Placa de poliestireno expandido (EPS)</t>
  </si>
  <si>
    <t>M0787</t>
  </si>
  <si>
    <t>Suporte em aço-carbono galvanizado tipo perfil C para placa de sinalização</t>
  </si>
  <si>
    <t>Conjunto para fixação de placas em aço galvanizado composto por barra chata, abraçadeira, parafusos, porcas e arruelas</t>
  </si>
  <si>
    <t>M0796</t>
  </si>
  <si>
    <t>Semipórtico metálico para vão de 8,3 m e vento de 35 m/s</t>
  </si>
  <si>
    <t>Apoio de neoprene fretado</t>
  </si>
  <si>
    <t>M0804</t>
  </si>
  <si>
    <t>Cabo de aço - D = 12,70 mm (1/2")</t>
  </si>
  <si>
    <t>M0805</t>
  </si>
  <si>
    <t>Semipórtico duplo metálico para vão de 2 x 8,3 m e vento de 35 m/s</t>
  </si>
  <si>
    <t>M0808</t>
  </si>
  <si>
    <t>Brita 4</t>
  </si>
  <si>
    <t>M0809</t>
  </si>
  <si>
    <t>Cabo de aço - D = 6,35 mm (1/4")</t>
  </si>
  <si>
    <t>M0810</t>
  </si>
  <si>
    <t>Cabo de aço - D = 52,00 mm (2")</t>
  </si>
  <si>
    <t>M0812</t>
  </si>
  <si>
    <t>Sapatilha em aço inox - D = 6,35 mm (1/4")</t>
  </si>
  <si>
    <t>M0818</t>
  </si>
  <si>
    <t>Semipórtico metálico para vão de 8,3 m e vento de 40 m/s</t>
  </si>
  <si>
    <t>M0824</t>
  </si>
  <si>
    <t>Semipórtico duplo metálico para vão de 2 x 8,3 m e vento de 40 m/s</t>
  </si>
  <si>
    <t>M0831</t>
  </si>
  <si>
    <t>Pórtico metálico para vão de 15,9 m e vento de 40 m/s</t>
  </si>
  <si>
    <t>M0848</t>
  </si>
  <si>
    <t>Semipórtico metálico para vão de 8,3 m e vento de 45 m/s</t>
  </si>
  <si>
    <t>M0849</t>
  </si>
  <si>
    <t>Corda de sisal - D = 12,0 mm</t>
  </si>
  <si>
    <t>M0851</t>
  </si>
  <si>
    <t>Grampo leve em aço-carbono para cabo de aço - D = 6,3 mm (1/4")</t>
  </si>
  <si>
    <t>M0852</t>
  </si>
  <si>
    <t>Poste de concreto - carga nominal de 800 daN, H = 15 m e D = 520 mm</t>
  </si>
  <si>
    <t>M0858</t>
  </si>
  <si>
    <t>Semipórtico duplo metálico para vão de 2 x 8,3 m e vento de 45 m/s</t>
  </si>
  <si>
    <t>M0865</t>
  </si>
  <si>
    <t>Pórtico metálico para vão de 15,9 m e vento de 45 m/s</t>
  </si>
  <si>
    <t>M0868</t>
  </si>
  <si>
    <t>Lâmpada fluorescente compacta eletrônica - potência de 20 W</t>
  </si>
  <si>
    <t>M0875</t>
  </si>
  <si>
    <t>Manta asfáltica não-tecido em poliéster - E = 3 mm</t>
  </si>
  <si>
    <t>M0876</t>
  </si>
  <si>
    <t>Manta asfáltica não-tecido em poliéster - E = 4 mm</t>
  </si>
  <si>
    <t>M0879</t>
  </si>
  <si>
    <t>Lixa para ferro Nº 150</t>
  </si>
  <si>
    <t>M0942</t>
  </si>
  <si>
    <t>Estaca prancha metálica</t>
  </si>
  <si>
    <t>M0945</t>
  </si>
  <si>
    <t>Parafuso de cabeça sextavada em aço galvanizado com porca e arruela de pressão - D = 6,35 mm (1/4")</t>
  </si>
  <si>
    <t>cj</t>
  </si>
  <si>
    <t>M0946</t>
  </si>
  <si>
    <t>Aço em perfis ASTM A572 grau 50</t>
  </si>
  <si>
    <t>M0947</t>
  </si>
  <si>
    <t>Parafuso de cabeça sextavada em aço galvanizado com porca e arruela de pressão - D = 9,525 mm (3/8")</t>
  </si>
  <si>
    <t>M0948</t>
  </si>
  <si>
    <t>Arruela lisa em aço ASTM F436 para parafuso - D = 12,7 mm</t>
  </si>
  <si>
    <t>M0949</t>
  </si>
  <si>
    <t>Arruela lisa em aço ASTM F436 para parafuso - D = 16,0 mm</t>
  </si>
  <si>
    <t>M0950</t>
  </si>
  <si>
    <t>Arruela lisa em aço ASTM F436 para parafuso - D = 20,0 mm</t>
  </si>
  <si>
    <t>M0951</t>
  </si>
  <si>
    <t>Parafuso de cabeça sextavada em aço ASTM A325 de alta resistência com rosca parcial - D = 12,7 mm e C = 38,10 mm</t>
  </si>
  <si>
    <t>M0952</t>
  </si>
  <si>
    <t>Parafuso de cabeça sextavada em aço ASTM A325 de alta resistência com rosca parcial - D = 12,7 mm e C = 44,45 mm</t>
  </si>
  <si>
    <t>M0953</t>
  </si>
  <si>
    <t>Parafuso de cabeça sextavada em aço ASTM A325 de alta resistência com rosca parcial - D = 12,7 mm e C = 50,80 mm</t>
  </si>
  <si>
    <t>M0954</t>
  </si>
  <si>
    <t>Parafuso de cabeça sextavada em aço ASTM A325 de alta resistência com rosca parcial - D = 12,7 mm e C = 57,15 mm</t>
  </si>
  <si>
    <t>M0955</t>
  </si>
  <si>
    <t>Parafuso de cabeça sextavada em aço ASTM A325 de alta resistência com rosca parcial - D = 16 mm e C = 44,45 mm</t>
  </si>
  <si>
    <t>M0956</t>
  </si>
  <si>
    <t>Parafuso de cabeça sextavada em aço ASTM A325 de alta resistência com rosca parcial - D = 16 mm e C = 50,80 mm</t>
  </si>
  <si>
    <t>M0957</t>
  </si>
  <si>
    <t>Parafuso de cabeça sextavada em aço ASTM A325 de alta resistência com rosca parcial - D = 16 mm e C = 63,50 mm</t>
  </si>
  <si>
    <t>M0958</t>
  </si>
  <si>
    <t>Parafuso de cabeça sextavada em aço ASTM A325 de alta resistência com rosca parcial - D = 20 mm e C = 50,80 mm</t>
  </si>
  <si>
    <t>M0959</t>
  </si>
  <si>
    <t>Parafuso de cabeça sextavada em aço ASTM A325 de alta resistência com rosca parcial - D = 20 mm e C = 57,15 mm</t>
  </si>
  <si>
    <t>M0960</t>
  </si>
  <si>
    <t>Parafuso de cabeça sextavada em aço ASTM A325 de alta resistência com rosca parcial - D = 20 mm e C = 63,50 mm</t>
  </si>
  <si>
    <t>M0961</t>
  </si>
  <si>
    <t>Parafuso de cabeça sextavada em aço ASTM A325 de alta resistência com rosca parcial - D = 20 mm e C = 76,20 mm</t>
  </si>
  <si>
    <t>M0962</t>
  </si>
  <si>
    <t>Tubo em aço galvanizado - E = 2,00 mm e D = 50,80 mm (2")</t>
  </si>
  <si>
    <t>M0963</t>
  </si>
  <si>
    <t>Tubo em aço galvanizado - E = 3,00 mm e seção de 80 x 80 mm</t>
  </si>
  <si>
    <t>M0964</t>
  </si>
  <si>
    <t>Aço em perfis ASTM A572 grau 50 perfurado</t>
  </si>
  <si>
    <t>M0965</t>
  </si>
  <si>
    <t>Pino conector de cisalhamento para laje steel deck - D = 19 mm e C = 80 mm</t>
  </si>
  <si>
    <t>M0966</t>
  </si>
  <si>
    <t>Porca sextavada pesada em aço ASTM A194 grau 2H para parafuso - D = 12,7 mm</t>
  </si>
  <si>
    <t>M0967</t>
  </si>
  <si>
    <t>Porca sextavada pesada em aço ASTM A194 grau 2H para parafuso - D = 16 mm</t>
  </si>
  <si>
    <t>M0968</t>
  </si>
  <si>
    <t>Porca sextavada pesada em aço ASTM A194 grau 2H para parafuso - D = 20 mm</t>
  </si>
  <si>
    <t>M0969</t>
  </si>
  <si>
    <t>Steel deck em aço galvanizado ASTM A653 grau 40</t>
  </si>
  <si>
    <t>M0970</t>
  </si>
  <si>
    <t>Chapa de aço ASTM A572 grau 50 cortada e perfurada</t>
  </si>
  <si>
    <t>M0971</t>
  </si>
  <si>
    <t>Suporte em aço-carbono para corrimão de guarda-corpo metálico</t>
  </si>
  <si>
    <t>M0972</t>
  </si>
  <si>
    <t>Fluido de resfriamento para usinagem de metais</t>
  </si>
  <si>
    <t>M0998</t>
  </si>
  <si>
    <t>Madeira estrutural de eucalipto</t>
  </si>
  <si>
    <t>M0999</t>
  </si>
  <si>
    <t>Tela em aço CA 60 soldada nervurada</t>
  </si>
  <si>
    <t>M1000</t>
  </si>
  <si>
    <t>Tela em aço galvanizado para alambrado - E = 1,64 mm (BWG 16) e malha de 50 mm</t>
  </si>
  <si>
    <t>M1001</t>
  </si>
  <si>
    <t>Tela em aço galvanizado para passarelas rodoviárias - E = 2,75 mm e malha de 50 mm</t>
  </si>
  <si>
    <t>M1010</t>
  </si>
  <si>
    <t>Manta de PVC reforçada com tela de poliéster - E = 1,2 mm</t>
  </si>
  <si>
    <t>M1011</t>
  </si>
  <si>
    <t>Manta de PVC reforçada com tela de poliéster - E = 1,5 mm</t>
  </si>
  <si>
    <t>Massa para vidro</t>
  </si>
  <si>
    <t>M1066</t>
  </si>
  <si>
    <t>Cera de proteção para ancoragem de estais</t>
  </si>
  <si>
    <t>M1078</t>
  </si>
  <si>
    <t>Parafuso de cabeça sextavada em aço inox - D = 12,7 mm (1/2") e C = 127,0 mm (5")</t>
  </si>
  <si>
    <t>M1079</t>
  </si>
  <si>
    <t>Pedra de mão ou rachão</t>
  </si>
  <si>
    <t>M1103</t>
  </si>
  <si>
    <t>Pedrisco</t>
  </si>
  <si>
    <t>M1118</t>
  </si>
  <si>
    <t>Cruzeta de madeira para poste - H = 240 cm</t>
  </si>
  <si>
    <t>M1129</t>
  </si>
  <si>
    <t>Junta de dilatação em perfil extrudado de borracha vulcanizada</t>
  </si>
  <si>
    <t>M1130</t>
  </si>
  <si>
    <t>Selante elástico à base de poliuretano</t>
  </si>
  <si>
    <t>M1131</t>
  </si>
  <si>
    <t>Cordão de polietileno expandido de baixa densidade - D = 15,0 mm</t>
  </si>
  <si>
    <t>M1132</t>
  </si>
  <si>
    <t>Junta de dilatação em elastômero e perfil VV - L = 20 mm e H = 40 mm</t>
  </si>
  <si>
    <t>M1134</t>
  </si>
  <si>
    <t>Junta de dilatação em elastômero e perfil VV - L = 25 mm e H = 50 mm</t>
  </si>
  <si>
    <t>M1135</t>
  </si>
  <si>
    <t>Pó de pedra</t>
  </si>
  <si>
    <t>M1136</t>
  </si>
  <si>
    <t>Cordão de polietileno expandido de baixa densidade - D = 10,0 mm</t>
  </si>
  <si>
    <t>M1142</t>
  </si>
  <si>
    <t>Junta de dilatação em elastômero e perfil VV - L = 35 mm e H = 60 mm</t>
  </si>
  <si>
    <t>Adesivo estrutural à base de resina epóxi bicomponente tipo ADE-52 ou similar</t>
  </si>
  <si>
    <t>M1151</t>
  </si>
  <si>
    <t>Junta de dilatação em elastômero e perfil VV - L = 40 mm e H = 70 mm</t>
  </si>
  <si>
    <t>Junta de dilatação em elastômero e perfil VV - L = 50 mm e H = 80 mm</t>
  </si>
  <si>
    <t>M1176</t>
  </si>
  <si>
    <t>Arame liso em aço galvanizado - D = 1,65 mm (16 BWG)</t>
  </si>
  <si>
    <t>Prego de ferro</t>
  </si>
  <si>
    <t>M1210</t>
  </si>
  <si>
    <t>Pórtico metálico para vão de 15,9 m e vento de 35 m/s</t>
  </si>
  <si>
    <t>M1218</t>
  </si>
  <si>
    <t>Projetor externo em alumínio fundido para lâmpada de até 2.000 W</t>
  </si>
  <si>
    <t>M1242</t>
  </si>
  <si>
    <t>Coroa diamantada - D = 15,87 mm (5/8")</t>
  </si>
  <si>
    <t>M1243</t>
  </si>
  <si>
    <t>Coroa diamantada - D = 19,50 mm (3/4")</t>
  </si>
  <si>
    <t>M1244</t>
  </si>
  <si>
    <t>Coroa diamantada - D = 25,40 mm (1")</t>
  </si>
  <si>
    <t>M1245</t>
  </si>
  <si>
    <t>Barra em aço SAE 1010/1020 roscada - D = 9,5 mm (3/8")</t>
  </si>
  <si>
    <t>M1300</t>
  </si>
  <si>
    <t>Roller bit - Tooth cutter - série 8 - D = 700 mm</t>
  </si>
  <si>
    <t>M1301</t>
  </si>
  <si>
    <t>Roller bit - Tooth cutter - série 8 - D = 800 mm</t>
  </si>
  <si>
    <t>M1302</t>
  </si>
  <si>
    <t>Roller bit - Tooth cutter - série 8 - D = 900 mm</t>
  </si>
  <si>
    <t>M1303</t>
  </si>
  <si>
    <t>Roller bit - Tooth cutter - série 8 - D = 1.000 mm</t>
  </si>
  <si>
    <t>M1304</t>
  </si>
  <si>
    <t>Roller bit - Tooth cutter - série 8 - D = 1.100 mm</t>
  </si>
  <si>
    <t>M1305</t>
  </si>
  <si>
    <t>Roller bit - Tooth cutter - série 8 - D = 1.200 mm</t>
  </si>
  <si>
    <t>M1306</t>
  </si>
  <si>
    <t>Roller bit - Tooth cutter - série 8 - D = 1.300 mm</t>
  </si>
  <si>
    <t>M1307</t>
  </si>
  <si>
    <t>Roller bit - Tooth cutter - série 13 - D = 1.400 mm</t>
  </si>
  <si>
    <t>M1308</t>
  </si>
  <si>
    <t>Roller bit - Tooth cutter - série 13 - D = 1.500 mm</t>
  </si>
  <si>
    <t>M1309</t>
  </si>
  <si>
    <t>Roller bit - Tooth cutter - série 13 - D = 1.600 mm</t>
  </si>
  <si>
    <t>M1310</t>
  </si>
  <si>
    <t>Roller bit - Tooth cutter - série 13 - D = 1.700 mm</t>
  </si>
  <si>
    <t>M1311</t>
  </si>
  <si>
    <t>Roller bit - Tooth cutter - série 13 - D = 1.800 mm</t>
  </si>
  <si>
    <t>M1312</t>
  </si>
  <si>
    <t>Roller bit - Tooth cutter - cantilever - D = 600 mm</t>
  </si>
  <si>
    <t>M1313</t>
  </si>
  <si>
    <t>Roller bit - TCI button cutter - cantilever - D = 600 mm</t>
  </si>
  <si>
    <t>M1314</t>
  </si>
  <si>
    <t>Roller bit - TCI button cutter - série 8 - D = 700 mm</t>
  </si>
  <si>
    <t>M1315</t>
  </si>
  <si>
    <t>Roller bit - TCI button cutter - série 8 - D = 800 mm</t>
  </si>
  <si>
    <t>M1316</t>
  </si>
  <si>
    <t>Roller bit - TCI button cutter - série 8 - D = 900 mm</t>
  </si>
  <si>
    <t>M1317</t>
  </si>
  <si>
    <t>Roller bit - TCI button cutter - série 8 - D = 1.000 mm</t>
  </si>
  <si>
    <t>M1318</t>
  </si>
  <si>
    <t>Roller bit - TCI button cutter - série 8 - D = 1.100 mm</t>
  </si>
  <si>
    <t>M1319</t>
  </si>
  <si>
    <t>Roller bit - TCI button cutter - série 8 - D = 1.200 mm</t>
  </si>
  <si>
    <t>M1320</t>
  </si>
  <si>
    <t>Roller bit - TCI button cutter - série 8 - D = 1.300 mm</t>
  </si>
  <si>
    <t>M1321</t>
  </si>
  <si>
    <t>Roller bit - TCI button cutter - série 13 - D = 1.400 mm</t>
  </si>
  <si>
    <t>M1322</t>
  </si>
  <si>
    <t>Roller bit - TCI button cutter - série 13 - D = 1.500 mm</t>
  </si>
  <si>
    <t>M1323</t>
  </si>
  <si>
    <t>Roller bit - TCI button cutter - série 13 - D = 1.600 mm</t>
  </si>
  <si>
    <t>M1324</t>
  </si>
  <si>
    <t>Roller bit - TCI button cutter - série 13 - D = 1.700 mm</t>
  </si>
  <si>
    <t>M1325</t>
  </si>
  <si>
    <t>Roller bit - TCI button cutter - série 13 - D = 1.800 mm</t>
  </si>
  <si>
    <t>M1328</t>
  </si>
  <si>
    <t>Ripa de madeira - E = 4,0 cm e L = 1,5 cm</t>
  </si>
  <si>
    <t>M1337</t>
  </si>
  <si>
    <t>Série de brocas integrais S11</t>
  </si>
  <si>
    <t>M1341</t>
  </si>
  <si>
    <t>Parafuso de cabeça sextavada em aço galvanizado - D = 15,875 mm (5/8") e C = 101,600 mm (4")</t>
  </si>
  <si>
    <t>M1350</t>
  </si>
  <si>
    <t>Muda de árvore ornamental com altura de 2,00 a 3,00 m</t>
  </si>
  <si>
    <t>M1351</t>
  </si>
  <si>
    <t>Muda de árvore ornamental com altura de 1,00 a 2,00 m</t>
  </si>
  <si>
    <t>M1356</t>
  </si>
  <si>
    <t>Muda de árvore ornamental com altura até 1,00 m</t>
  </si>
  <si>
    <t>Sarrafo em madeira de terceira - E = 2,5 cm e L = 5 cm</t>
  </si>
  <si>
    <t>M1359</t>
  </si>
  <si>
    <t>Muda de árvore frutífera com altura de 2,00 a 3,00 m</t>
  </si>
  <si>
    <t>M1360</t>
  </si>
  <si>
    <t>Muda de árvore frutífera com altura de 1,00 a 2,00 m</t>
  </si>
  <si>
    <t>M1361</t>
  </si>
  <si>
    <t>Muda de árvore frutífera com altura até 1,00 m</t>
  </si>
  <si>
    <t>M1362</t>
  </si>
  <si>
    <t>Tapete de floríferas com altura até 0,50 m</t>
  </si>
  <si>
    <t>M1364</t>
  </si>
  <si>
    <t>Herbicida glifosato para aplicação localizada</t>
  </si>
  <si>
    <t>M1366</t>
  </si>
  <si>
    <t>Desengraxante líquido biodegradável</t>
  </si>
  <si>
    <t>Chapa fina em aço galvanizado</t>
  </si>
  <si>
    <t>M1368</t>
  </si>
  <si>
    <t>Pingadeira de elastômero com aba inclinada - L = 40 mm e H = 40 mm</t>
  </si>
  <si>
    <t>M1369</t>
  </si>
  <si>
    <t>Selador acrílico para pintura</t>
  </si>
  <si>
    <t>M1370</t>
  </si>
  <si>
    <t>Aditivo látex de polímero SBR para concreto e argamassa</t>
  </si>
  <si>
    <t>Chapa fina em aço ASTM A36</t>
  </si>
  <si>
    <t>M1377</t>
  </si>
  <si>
    <t>Treliça nervurada eletrossoldada em aço CA 60</t>
  </si>
  <si>
    <t>M1378</t>
  </si>
  <si>
    <t>Chapa grossa em aço ASTM A36</t>
  </si>
  <si>
    <t>Argamassa polimérica monocomponente para reparos estruturais</t>
  </si>
  <si>
    <t>M1382</t>
  </si>
  <si>
    <t>Areia grossa lavada</t>
  </si>
  <si>
    <t>M1383</t>
  </si>
  <si>
    <t>Areia fina lavada</t>
  </si>
  <si>
    <t>M1384</t>
  </si>
  <si>
    <t>Tubo em aço-carbono com funil cônico tremonha para lançamento de concreto</t>
  </si>
  <si>
    <t>Disco de corte diamantado para concreto e asfalto - D = 350 mm</t>
  </si>
  <si>
    <t>M1387</t>
  </si>
  <si>
    <t>Adesivo estrutural à base de resina epóxi de média viscosidade</t>
  </si>
  <si>
    <t>M1388</t>
  </si>
  <si>
    <t>Cordoalha tipo CP 177 RB para estais - D = 15,7 mm</t>
  </si>
  <si>
    <t>M1390</t>
  </si>
  <si>
    <t>Adesivo estrutural à base de resina epóxi de baixa viscosidade</t>
  </si>
  <si>
    <t>Ponteiro para martelete - D = 22 mm e C = 1,00 m</t>
  </si>
  <si>
    <t>Eletrodo revestido E60XX</t>
  </si>
  <si>
    <t>M1398</t>
  </si>
  <si>
    <t>Vareta em aço-carbono para solda oxiacetileno AWS A 5.2 R45</t>
  </si>
  <si>
    <t>M1399</t>
  </si>
  <si>
    <t>Broca de widia - D = 14 mm e C = 150 mm</t>
  </si>
  <si>
    <t>M1400</t>
  </si>
  <si>
    <t>Adesivo estrutural à base de resina epóxi de alta viscosidade</t>
  </si>
  <si>
    <t>M1401</t>
  </si>
  <si>
    <t>Bico de adesão para injeção de adesivo estrutural à base de resina epóxi</t>
  </si>
  <si>
    <t>M1402</t>
  </si>
  <si>
    <t>Bico de perfuração para injeção de adesivo estrutural à base de resina epóxi</t>
  </si>
  <si>
    <t>M1404</t>
  </si>
  <si>
    <t>Aplicador manual de adesivo estrutural</t>
  </si>
  <si>
    <t>M1405</t>
  </si>
  <si>
    <t>Disco diamantado para desbaste - D = 180 mm</t>
  </si>
  <si>
    <t>M1406</t>
  </si>
  <si>
    <t>Broca de aço rápido - D = 12,5 mm e C = 151 mm</t>
  </si>
  <si>
    <t>M1408</t>
  </si>
  <si>
    <t>Grelha metálica para canaletas - C = 1,00 m e L = 0,30 m</t>
  </si>
  <si>
    <t>M1409</t>
  </si>
  <si>
    <t>Porta-grelha metálica - C = 1,00 m e L = 0,30 m</t>
  </si>
  <si>
    <t>M1429</t>
  </si>
  <si>
    <t>Tábua de pinho de terceira - E = 2,5 cm</t>
  </si>
  <si>
    <t>M1432</t>
  </si>
  <si>
    <t>Tampão de ferro fundido articulado para águas pluviais - DN 600 classe 400</t>
  </si>
  <si>
    <t>M1433</t>
  </si>
  <si>
    <t>Grelha metálica para canaletas - C = 0,50 m e L = 0,50 m</t>
  </si>
  <si>
    <t>M1434</t>
  </si>
  <si>
    <t>Porta-grelha metálica - C = 0,50 m e L = 0,50 m</t>
  </si>
  <si>
    <t>M1446</t>
  </si>
  <si>
    <t>Geogrelha bidirecional em polipropileno extrudado - resistência à tração de 30 kN/m, deformação inferior a 5% e malha de 36 x 34 mm</t>
  </si>
  <si>
    <t>M1447</t>
  </si>
  <si>
    <t>Geogrelha unidirecional em poliéster - resistência à tração longitudinal de 50 kN/m</t>
  </si>
  <si>
    <t>M1448</t>
  </si>
  <si>
    <t>Geogrelha unidirecional em poliéster - resistência à tração longitudinal de 90 kN/m</t>
  </si>
  <si>
    <t>M1449</t>
  </si>
  <si>
    <t>Geogrelha unidirecional em poliéster - resistência à tração longitudinal de 100 kN/m</t>
  </si>
  <si>
    <t>M1450</t>
  </si>
  <si>
    <t>Geogrelha unidirecional em poliéster - resistência à tração longitudinal de 150 kN/m</t>
  </si>
  <si>
    <t>M1451</t>
  </si>
  <si>
    <t>Geogrelha unidirecional em poliéster - resistência à tração longitudinal de 200 kN/m</t>
  </si>
  <si>
    <t>M1452</t>
  </si>
  <si>
    <t>Geogrelha unidirecional em poliéster - resistência à tração longitudinal de 300 kN/m</t>
  </si>
  <si>
    <t>M1453</t>
  </si>
  <si>
    <t>Geogrelha unidirecional em poliéster - resistência à tração longitudinal de 400 kN/m</t>
  </si>
  <si>
    <t>M1454</t>
  </si>
  <si>
    <t>Geocélula em PEAD - H = 75 mm e célula de 289 cm²</t>
  </si>
  <si>
    <t>M1455</t>
  </si>
  <si>
    <t>Geocélula em PEAD - H = 100 mm e célula de 289 cm²</t>
  </si>
  <si>
    <t>M1456</t>
  </si>
  <si>
    <t>Geocélula em PEAD - H = 150 mm e célula de 289 cm²</t>
  </si>
  <si>
    <t>M1457</t>
  </si>
  <si>
    <t>Geocélula em PEAD - H = 200 mm e célula de 289 cm²</t>
  </si>
  <si>
    <t>M1458</t>
  </si>
  <si>
    <t>Geocélula em PEAD - H = 75 mm e célula de 460 cm²</t>
  </si>
  <si>
    <t>M1459</t>
  </si>
  <si>
    <t>Geocélula em PEAD - H = 100 mm e célula de 460 cm²</t>
  </si>
  <si>
    <t>M1460</t>
  </si>
  <si>
    <t>Geocélula em PEAD - H = 150 mm e célula de 460 cm²</t>
  </si>
  <si>
    <t>M1461</t>
  </si>
  <si>
    <t>Geocélula em PEAD - H = 200 mm e célula de 460 cm²</t>
  </si>
  <si>
    <t>M1462</t>
  </si>
  <si>
    <t>Geocélula em PEAD - H = 75 mm e célula de 1.206 cm²</t>
  </si>
  <si>
    <t>M1463</t>
  </si>
  <si>
    <t>Geocélula em PEAD - H = 100 mm e célula de 1.206 cm²</t>
  </si>
  <si>
    <t>M1464</t>
  </si>
  <si>
    <t>Geocélula em PEAD - H = 150 mm e célula de 1.206 cm²</t>
  </si>
  <si>
    <t>M1465</t>
  </si>
  <si>
    <t>Geocélula em PEAD - H = 200 mm e célula de 1.206 cm²</t>
  </si>
  <si>
    <t>M1472</t>
  </si>
  <si>
    <t>Tubo de PVC rosqueável para água fria - D = 75 mm (3")</t>
  </si>
  <si>
    <t>M1481</t>
  </si>
  <si>
    <t>Coroa diamantada - D = 31,80 mm (1 1/4")</t>
  </si>
  <si>
    <t>M1496</t>
  </si>
  <si>
    <t>Coroa diamantada - D = 38,10 mm (1 1/2")</t>
  </si>
  <si>
    <t>M1498</t>
  </si>
  <si>
    <t>Coroa diamantada - D = 44,50 mm (1 3/4")</t>
  </si>
  <si>
    <t>M1518</t>
  </si>
  <si>
    <t>Coroa diamantada - D = 50,80 mm (2")</t>
  </si>
  <si>
    <t>M1519</t>
  </si>
  <si>
    <t>Coroa diamantada - D = 63,50 mm (2 1/2")</t>
  </si>
  <si>
    <t>M1520</t>
  </si>
  <si>
    <t>Coroa diamantada - D = 76,20 mm (3")</t>
  </si>
  <si>
    <t>M1526</t>
  </si>
  <si>
    <t>Coroa diamantada - D = 101,60 mm (4")</t>
  </si>
  <si>
    <t>M1527</t>
  </si>
  <si>
    <t>Broca de widia - D = 10 mm e C = 150 mm</t>
  </si>
  <si>
    <t>M1528</t>
  </si>
  <si>
    <t>Broca de widia - D = 13 mm e C = 150 mm</t>
  </si>
  <si>
    <t>M1546</t>
  </si>
  <si>
    <t>Telha trapezoidal em aço zincado - E = 0,43 mm</t>
  </si>
  <si>
    <t>M1553</t>
  </si>
  <si>
    <t>Geotêxtil não-tecido agulhado em poliéster - resistência à tração longitudinal de 31 kN/m</t>
  </si>
  <si>
    <t>M1556</t>
  </si>
  <si>
    <t>Terra vegetal produzida</t>
  </si>
  <si>
    <t>M1575</t>
  </si>
  <si>
    <t>Tinta látex à base de resina acrílica</t>
  </si>
  <si>
    <t>M1577</t>
  </si>
  <si>
    <t>Tinta plástica à base de resina metacrílica aplicada a frio por dispersão ou extrusão</t>
  </si>
  <si>
    <t>M1585</t>
  </si>
  <si>
    <t>Massa termoplástica aplicada por extrusão</t>
  </si>
  <si>
    <t>M1591</t>
  </si>
  <si>
    <t>Suporte polimérico ecológico maciço colapsível para placa de sinalização - D = 6,4 cm</t>
  </si>
  <si>
    <t>M1600</t>
  </si>
  <si>
    <t>Trilho TR25 em aço-carbono usado</t>
  </si>
  <si>
    <t>M1602</t>
  </si>
  <si>
    <t>Trilho TR37 em aço-carbono usado</t>
  </si>
  <si>
    <t>M1603</t>
  </si>
  <si>
    <t>Trilho TR45 em aço-carbono usado</t>
  </si>
  <si>
    <t>M1605</t>
  </si>
  <si>
    <t>Trilho TR57 em aço-carbono usado</t>
  </si>
  <si>
    <t>M1606</t>
  </si>
  <si>
    <t>Trilho TR68 em aço-carbono usado</t>
  </si>
  <si>
    <t>M1614</t>
  </si>
  <si>
    <t>Tubo em aço galvanizado com rosca BSP classe leve - D = 50 mm (2")</t>
  </si>
  <si>
    <t>M1616</t>
  </si>
  <si>
    <t>Tubo em aço galvanizado com rosca BSP classe leve - D = 20 mm (3/4")</t>
  </si>
  <si>
    <t>M1617</t>
  </si>
  <si>
    <t>Tubo em aço galvanizado com rosca BSP classe leve - D = 80 mm (3")</t>
  </si>
  <si>
    <t>M1618</t>
  </si>
  <si>
    <t>Tubo em aço galvanizado com rosca BSP classe leve - D = 100 mm (4")</t>
  </si>
  <si>
    <t>M1624</t>
  </si>
  <si>
    <t>Suporte polimérico ecológico maciço colapsível para placa de sinalização - seção de 8 x 8 cm</t>
  </si>
  <si>
    <t>M1636</t>
  </si>
  <si>
    <t>Suporte polimérico ecológico maciço colapsível para placa de sinalização - seção de 7 x 15 cm</t>
  </si>
  <si>
    <t>M1638</t>
  </si>
  <si>
    <t>Mourão de madeira - H = 2,10 m e D = 0,10 m</t>
  </si>
  <si>
    <t>M1639</t>
  </si>
  <si>
    <t>Mourão de madeira - H = 2,20 m e D = 0,15 m</t>
  </si>
  <si>
    <t>M1640</t>
  </si>
  <si>
    <t>Nonel iniciador - C = 300,0 m</t>
  </si>
  <si>
    <t>M1642</t>
  </si>
  <si>
    <t>Coroa de botões esféricos - D = 130 mm (5 1/8")</t>
  </si>
  <si>
    <t>M1643</t>
  </si>
  <si>
    <t>Coroa de botões esféricos - D = 194 mm (7 5/8")</t>
  </si>
  <si>
    <t>M1644</t>
  </si>
  <si>
    <t>Coroa de botões esféricos - D = 251 mm (9 7/8")</t>
  </si>
  <si>
    <t>M1645</t>
  </si>
  <si>
    <t>Coroa de botões esféricos - D = 305 mm (12")</t>
  </si>
  <si>
    <t>M1646</t>
  </si>
  <si>
    <t>Coroa de botões esféricos - D = 355 mm (14")</t>
  </si>
  <si>
    <t>M1648</t>
  </si>
  <si>
    <t>Dente de corte para trado ou caçamba de perfuração</t>
  </si>
  <si>
    <t>M1649</t>
  </si>
  <si>
    <t>Coroa de botões esféricos linha ST68 - D = 102 mm (4")</t>
  </si>
  <si>
    <t>M1650</t>
  </si>
  <si>
    <t>Coroa de botões esféricos para tirante autoinjetável - D = 87 mm (3 7/16")</t>
  </si>
  <si>
    <t>M1651</t>
  </si>
  <si>
    <t>Tricone para tirante autoinjetável - D = 120 mm</t>
  </si>
  <si>
    <t>M1653</t>
  </si>
  <si>
    <t>Coroa piloto de botões esféricos para sistema autoperfurante - D = 76,2 mm (3")</t>
  </si>
  <si>
    <t>M1655</t>
  </si>
  <si>
    <t>Tubo de PVC ponta e bolsa para esgoto - D = 50 mm (2")</t>
  </si>
  <si>
    <t>M1656</t>
  </si>
  <si>
    <t>Tubo de PVC ponta e bolsa para esgoto - D = 75 mm (3")</t>
  </si>
  <si>
    <t>M1657</t>
  </si>
  <si>
    <t>Tubo PEAD corrugado perfurado para drenagem - D = 170 mm</t>
  </si>
  <si>
    <t>M1658</t>
  </si>
  <si>
    <t>Tubo PEAD corrugado perfurado para drenagem - D = 230 mm</t>
  </si>
  <si>
    <t>Suporte em madeira de eucalipto tratado - seção de 8 x 8 cm</t>
  </si>
  <si>
    <t>M1665</t>
  </si>
  <si>
    <t>Tubo de PVC rosqueável para água fria - D = 40 mm (1 1/2")</t>
  </si>
  <si>
    <t>Tubo de PVC rosqueável para água fria - D = 100 mm (4")</t>
  </si>
  <si>
    <t>M1675</t>
  </si>
  <si>
    <t>Tubo de PVC rosqueável para água fria - D = 150 mm (6")</t>
  </si>
  <si>
    <t>M1702</t>
  </si>
  <si>
    <t>Duto flexível de ventilação em PVC - D = 1,20 m</t>
  </si>
  <si>
    <t>M1719</t>
  </si>
  <si>
    <t>Broca integral série H19 - D = 24 mm e C = 0,4 m</t>
  </si>
  <si>
    <t>M1720</t>
  </si>
  <si>
    <t>Geotêxtil não-tecido agulhado em poliéster - resistência à tração longitudinal de 10 kN/m</t>
  </si>
  <si>
    <t>M1728</t>
  </si>
  <si>
    <t>Punho linha R25 para martelete perfurador e rompedor - D = 25 mm (1")</t>
  </si>
  <si>
    <t>M1729</t>
  </si>
  <si>
    <t>Haste linha R25 para martelete perfurador e rompedor - D = 25 mm (1") e C = 1,00 m</t>
  </si>
  <si>
    <t>M1730</t>
  </si>
  <si>
    <t>Luva de acoplamento linha R25 para martelete perfurador e rompedor - D = 25 mm (1")</t>
  </si>
  <si>
    <t>M1731</t>
  </si>
  <si>
    <t>Haste de perfuração simples para jet grouting - D = 88,9 mm (3 1/2") e C = 3,00 m</t>
  </si>
  <si>
    <t>M1732</t>
  </si>
  <si>
    <t>Luva em aço galvanizado com rosca BSP classe leve - D = 50 mm (2")</t>
  </si>
  <si>
    <t>M1733</t>
  </si>
  <si>
    <t>Manta drenante em malha de polietileno e geotêxtil de polipropileno em uma das faces</t>
  </si>
  <si>
    <t>M1735</t>
  </si>
  <si>
    <t>Punho linha ST68 para perfuração - D = 80 mm (3 5/32")</t>
  </si>
  <si>
    <t>M1736</t>
  </si>
  <si>
    <t>Adesivo à base de resina poliéster bicomponente para ancoragem</t>
  </si>
  <si>
    <t>M1737</t>
  </si>
  <si>
    <t>Tubo em aço-carbono para ar comprimido - D = 150 mm (6")</t>
  </si>
  <si>
    <t>M1739</t>
  </si>
  <si>
    <t>Haste linha T45 para perfuratriz sobre esteiras - D = 45,0 mm (1 3/4") e C = 3,60 m</t>
  </si>
  <si>
    <t>M1740</t>
  </si>
  <si>
    <t>Punho linha T45 para perfuratriz sobre esteiras - D = 45 mm (1 3/4")</t>
  </si>
  <si>
    <t>M1741</t>
  </si>
  <si>
    <t>Luva em aço linha T45 para perfuratriz sobre esteiras - D = 45,0 mm (1 3/4")</t>
  </si>
  <si>
    <t>M1742</t>
  </si>
  <si>
    <t>Coroa de botões esféricos linha T45 - D = 89 mm (3 1/2")</t>
  </si>
  <si>
    <t>M1747</t>
  </si>
  <si>
    <t>Tubo em aço-carbono para sistema autoperfurante - D = 76,2 mm</t>
  </si>
  <si>
    <t>M1748</t>
  </si>
  <si>
    <t>Tubo em aço-carbono iniciador para sistema autoperfurante com anel da coroa piloto - D = 76,2 mm (3") e C = 3 m</t>
  </si>
  <si>
    <t>M1749</t>
  </si>
  <si>
    <t>Haste linha ST68 para perfuração - D = 87,0 mm (3 7/16") e C = 1,83 m</t>
  </si>
  <si>
    <t>M1750</t>
  </si>
  <si>
    <t>Hidromonitor com bico de injeção para jet grouting - D = 88,9 mm (3 1/2")</t>
  </si>
  <si>
    <t>M1751</t>
  </si>
  <si>
    <t>Válvula manchete - D = 73 mm</t>
  </si>
  <si>
    <t>M1752</t>
  </si>
  <si>
    <t>Borracha para obturador mecânico</t>
  </si>
  <si>
    <t>M1753</t>
  </si>
  <si>
    <t>Disco de corte diamantado segmentado para concreto - D = 110 mm</t>
  </si>
  <si>
    <t>M1754</t>
  </si>
  <si>
    <t>Conjunto de lâminas de corte para trituradora de galhos e troncos</t>
  </si>
  <si>
    <t>Pó calcário dolomítico</t>
  </si>
  <si>
    <t>M1756</t>
  </si>
  <si>
    <t>Material formador de camada protetora para hidrossemeadura</t>
  </si>
  <si>
    <t>M1765</t>
  </si>
  <si>
    <t>Tubo em aço-carbono schedule 40 - D = 65 mm (2 1/2")</t>
  </si>
  <si>
    <t>M1773</t>
  </si>
  <si>
    <t>Ancoragem regulável para estais de 19 cordoalhas - D = 15,7 mm</t>
  </si>
  <si>
    <t>M1774</t>
  </si>
  <si>
    <t>Ancoragem regulável para estais de 31 cordoalhas - D = 15,7 mm</t>
  </si>
  <si>
    <t>M1775</t>
  </si>
  <si>
    <t>Ancoragem regulável para estais de 37 cordoalhas - D = 15,7 mm</t>
  </si>
  <si>
    <t>M1776</t>
  </si>
  <si>
    <t>Ancoragem regulável para estais de 55 cordoalhas - D = 15,7 mm</t>
  </si>
  <si>
    <t>M1777</t>
  </si>
  <si>
    <t>Ancoragem regulável para estais de 61 cordoalhas - D = 15,7 mm</t>
  </si>
  <si>
    <t>M1778</t>
  </si>
  <si>
    <t>Ancoragem regulável para estais de 73 cordoalhas - D = 15,7 mm</t>
  </si>
  <si>
    <t>M1779</t>
  </si>
  <si>
    <t>Ancoragem regulável para estais de 91 cordoalhas - D = 15,7 mm</t>
  </si>
  <si>
    <t>M1780</t>
  </si>
  <si>
    <t>Ancoragem fixa para estais de 19 cordoalhas - D = 15,7 mm</t>
  </si>
  <si>
    <t>M1781</t>
  </si>
  <si>
    <t>Ancoragem fixa para estais de 31 cordoalhas - D = 15,7 mm</t>
  </si>
  <si>
    <t>M1782</t>
  </si>
  <si>
    <t>Ancoragem fixa para estais de 37 cordoalhas - D = 15,7 mm</t>
  </si>
  <si>
    <t>M1783</t>
  </si>
  <si>
    <t>Ancoragem fixa para estais de 55 cordoalhas - D = 15,7 mm</t>
  </si>
  <si>
    <t>M1784</t>
  </si>
  <si>
    <t>Ancoragem fixa para estais de 61 cordoalhas - D = 15,7 mm</t>
  </si>
  <si>
    <t>M1785</t>
  </si>
  <si>
    <t>Ancoragem fixa para estais de 73 cordoalhas - D = 15,7 mm</t>
  </si>
  <si>
    <t>M1786</t>
  </si>
  <si>
    <t>Ancoragem fixa para estais de 91 cordoalhas - D = 15,7 mm</t>
  </si>
  <si>
    <t>M1787</t>
  </si>
  <si>
    <t>Estaca de tutoramento - D = 5 cm e H = 2 m</t>
  </si>
  <si>
    <t>M1789</t>
  </si>
  <si>
    <t>Ancoragem ativa para 31 cordoalhas - D = 15,2 mm</t>
  </si>
  <si>
    <t>M1790</t>
  </si>
  <si>
    <t>Gás liquefeito de petróleo (GLP)</t>
  </si>
  <si>
    <t>Gás oxigênio</t>
  </si>
  <si>
    <t>Gás acetileno</t>
  </si>
  <si>
    <t>M1797</t>
  </si>
  <si>
    <t>Fita de espuma EPDM para vedação com adesivo em uma face - E = 4 mm e L = 40 mm</t>
  </si>
  <si>
    <t>M1800</t>
  </si>
  <si>
    <t>Manta asfáltica não-tecido em poliéster - antirraíz - E = 3 mm</t>
  </si>
  <si>
    <t>M1811</t>
  </si>
  <si>
    <t>Longarina de madeira de primeira - L = 16 cm e E = 6 cm</t>
  </si>
  <si>
    <t>M1812</t>
  </si>
  <si>
    <t>Estronca de madeira - D = 20 cm</t>
  </si>
  <si>
    <t>M1814</t>
  </si>
  <si>
    <t>Tela metálica galvanizada dobrada em L - C = 2,0 m, L = 0,5 m e H = 0,5 m</t>
  </si>
  <si>
    <t>Cartucho de cimento - D = 25 mm e C = 320 mm</t>
  </si>
  <si>
    <t>M1820</t>
  </si>
  <si>
    <t>Cartucho de resina poliéster - D = 38 mm e C = 500 mm</t>
  </si>
  <si>
    <t>M1844</t>
  </si>
  <si>
    <t>Ancoragem ativa para 8 cordoalhas - D = 15,2 mm</t>
  </si>
  <si>
    <t>M1845</t>
  </si>
  <si>
    <t>Ancoragem passiva aderente para 10 cordoalhas - D = 15,2 mm</t>
  </si>
  <si>
    <t>M1868</t>
  </si>
  <si>
    <t>Tinta em pó à base de resina epóxi</t>
  </si>
  <si>
    <t>M1869</t>
  </si>
  <si>
    <t>Coroa de botões esféricos - D = 120 mm (4 3/4")</t>
  </si>
  <si>
    <t>M1870</t>
  </si>
  <si>
    <t>Cunha metálica para cordoalha - D = 12,7 mm</t>
  </si>
  <si>
    <t>M1874</t>
  </si>
  <si>
    <t>Martelo de fundo DTH - DN = 102 mm (4")</t>
  </si>
  <si>
    <t>M1875</t>
  </si>
  <si>
    <t>Haste de perfuração com rosca API 2 3/8" - D = 73 mm (2 7/8")</t>
  </si>
  <si>
    <t>M1876</t>
  </si>
  <si>
    <t>Válvula manchete - D = 32 mm</t>
  </si>
  <si>
    <t>M1877</t>
  </si>
  <si>
    <t>Válvula manchete - D = 40 mm</t>
  </si>
  <si>
    <t>M1879</t>
  </si>
  <si>
    <t>Tubo PEAD PE 80 PN 6 - D = 40 mm</t>
  </si>
  <si>
    <t>M1880</t>
  </si>
  <si>
    <t>Tubo PEAD PE 80 PN 16 - D = 20 mm</t>
  </si>
  <si>
    <t>M1894</t>
  </si>
  <si>
    <t>Cabo de aço - D = 16,00 mm (5/8")</t>
  </si>
  <si>
    <t>M1895</t>
  </si>
  <si>
    <t>Coroa de botões esféricos linha R25 - D = 48 mm (1 7/8")</t>
  </si>
  <si>
    <t>M1898</t>
  </si>
  <si>
    <t>Pasta lubrificante para tubo PEAD</t>
  </si>
  <si>
    <t>M1899</t>
  </si>
  <si>
    <t>Tela metálica de dupla torção em liga de zinco e alumínio com cabos de aço longitudinais - resistência longitudinal à tração de 121 kN/m - inclusive grampos e clipes de junção</t>
  </si>
  <si>
    <t>M1907</t>
  </si>
  <si>
    <t>Tubo PEAD PE 80 PN 8 - D = 32 mm</t>
  </si>
  <si>
    <t>M1909</t>
  </si>
  <si>
    <t>Tubo PEAD PE 80 PN 8 - D = 40 mm</t>
  </si>
  <si>
    <t>M1911</t>
  </si>
  <si>
    <t>Tubo PEAD PE 80 PN 8 - D = 50 mm</t>
  </si>
  <si>
    <t>M1912</t>
  </si>
  <si>
    <t>Tubo PEAD PE 80 PN 8 - D = 63 mm</t>
  </si>
  <si>
    <t>M1913</t>
  </si>
  <si>
    <t>Tubo PEAD PE 80 PN 8 - D = 75 mm</t>
  </si>
  <si>
    <t>M1919</t>
  </si>
  <si>
    <t>Tubo PEAD PE 80 PN 8 - D = 110 mm</t>
  </si>
  <si>
    <t>M1920</t>
  </si>
  <si>
    <t>Duto flexível de poliéster aluminizado sem isolamento para exaustão - D = 263 mm</t>
  </si>
  <si>
    <t>M1922</t>
  </si>
  <si>
    <t>Tubo de PVC espaguete - D = 14 mm</t>
  </si>
  <si>
    <t>M1923</t>
  </si>
  <si>
    <t>Duto flexível de poliéster aluminizado sem isolamento para ventilação forçada - D = 161 mm</t>
  </si>
  <si>
    <t>M1926</t>
  </si>
  <si>
    <t>Espaçador plástico tipo disco separador para tirante com 6 cordoalhas - D = 12,7 mm</t>
  </si>
  <si>
    <t>M1927</t>
  </si>
  <si>
    <t>Espaçador plástico tipo disco separador para tirante com 8 cordoalhas - D = 12,7 mm</t>
  </si>
  <si>
    <t>M1928</t>
  </si>
  <si>
    <t>Espaçador plástico tipo disco separador para tirante com 10 cordoalhas - D = 12,7 mm</t>
  </si>
  <si>
    <t>M1931</t>
  </si>
  <si>
    <t>Espaçador plástico tipo disco separador para tirante com 12 cordoalhas - D = 12,7 mm</t>
  </si>
  <si>
    <t>M1935</t>
  </si>
  <si>
    <t>Espaçador plástico tipo centralizador carambola para tirante de barra de aço - D = 32,0 mm</t>
  </si>
  <si>
    <t>M1936</t>
  </si>
  <si>
    <t>Espaçador plástico tipo centralizador carambola para tirante de barra de aço - D = 30,0 mm</t>
  </si>
  <si>
    <t>M1937</t>
  </si>
  <si>
    <t>Espaçador plástico tipo centralizador carambola para tirante de barra de aço - D = 40,0 mm</t>
  </si>
  <si>
    <t>M1941</t>
  </si>
  <si>
    <t>Óleo tipo A1</t>
  </si>
  <si>
    <t>M1942</t>
  </si>
  <si>
    <t>Espaçador plástico tipo centralizador carambola para tirante de barra de aço - D = 47,0 mm</t>
  </si>
  <si>
    <t>M1943</t>
  </si>
  <si>
    <t>Cimento asfáltico de petróleo - CAP 50/70</t>
  </si>
  <si>
    <t>M1944</t>
  </si>
  <si>
    <t>Cimento asfáltico de petróleo - CAP 150/200</t>
  </si>
  <si>
    <t>M1945</t>
  </si>
  <si>
    <t>Cimento asfáltico de petróleo - CAP 85/100</t>
  </si>
  <si>
    <t>M1946</t>
  </si>
  <si>
    <t>Emulsão asfáltica - RR-1C</t>
  </si>
  <si>
    <t>M1947</t>
  </si>
  <si>
    <t>Emulsão asfáltica - RM-1C</t>
  </si>
  <si>
    <t>M1948</t>
  </si>
  <si>
    <t>Espaçador plástico tipo centralizador carambola para tirante de barra de aço - D = 50,0 mm</t>
  </si>
  <si>
    <t>M1949</t>
  </si>
  <si>
    <t>Emulsão asfáltica - RL-1C</t>
  </si>
  <si>
    <t>M1950</t>
  </si>
  <si>
    <t>Emulsão asfáltica com polímero - RC-1C-E</t>
  </si>
  <si>
    <t>M1952</t>
  </si>
  <si>
    <t>Cimento asfáltico de petróleo com polímero - CAP 150/200-E</t>
  </si>
  <si>
    <t>M1953</t>
  </si>
  <si>
    <t>Aditivo asfáltico de reciclagem para misturas a quente</t>
  </si>
  <si>
    <t>M1954</t>
  </si>
  <si>
    <t>Cimento Portland CP II - 32 - a granel</t>
  </si>
  <si>
    <t>M1955</t>
  </si>
  <si>
    <t>Cimento asfáltico de petróleo com polímero - CAP 55/75-E</t>
  </si>
  <si>
    <t>M1956</t>
  </si>
  <si>
    <t>Emulsão asfáltica com polímero - RR-2C-E</t>
  </si>
  <si>
    <t>M1958</t>
  </si>
  <si>
    <t>Emulsão asfáltica com polímero - RM-1C-E</t>
  </si>
  <si>
    <t>M1959</t>
  </si>
  <si>
    <t>Espaçador plástico tipo centralizador carambola para tirante de barra de aço - D = 53,0 mm</t>
  </si>
  <si>
    <t>M1960</t>
  </si>
  <si>
    <t>Espaçador plástico tipo centralizador carambola para tirante de barra de aço - D = 57,0 mm</t>
  </si>
  <si>
    <t>M1961</t>
  </si>
  <si>
    <t>Espaçador plástico tipo centralizador carambola para tirante de barra de aço - D = 63,0 mm</t>
  </si>
  <si>
    <t>M1962</t>
  </si>
  <si>
    <t>Espaçador plástico tipo centralizador carambola para tirante de barra de aço - D = 69,0 mm</t>
  </si>
  <si>
    <t>M1965</t>
  </si>
  <si>
    <t>Cantoneira em ferro de abas iguais - L = 63,5 mm e E = 9,53 mm</t>
  </si>
  <si>
    <t>M1966</t>
  </si>
  <si>
    <t>Defensa metálica maleável simples</t>
  </si>
  <si>
    <t>M1967</t>
  </si>
  <si>
    <t>Defensa metálica maleável dupla</t>
  </si>
  <si>
    <t>Defensa metálica semimaleável simples</t>
  </si>
  <si>
    <t>M1969</t>
  </si>
  <si>
    <t>Defensa metálica semimaleável dupla</t>
  </si>
  <si>
    <t>M1970</t>
  </si>
  <si>
    <t>Dente de corte para fresadora de 155 kW</t>
  </si>
  <si>
    <t>M1971</t>
  </si>
  <si>
    <t>Módulo de transição de defensa metálica tipo dupla onda com lâmina adicional para barreira rígida</t>
  </si>
  <si>
    <t>M1974</t>
  </si>
  <si>
    <t>Dente de corte para fresadora de 455 kW</t>
  </si>
  <si>
    <t>M1976</t>
  </si>
  <si>
    <t>Terminal aéreo de defensa metálica (tipo A)</t>
  </si>
  <si>
    <t>Terminal de ancoragem de defensa metálica em barreira rígida (tipo D)</t>
  </si>
  <si>
    <t>M1979</t>
  </si>
  <si>
    <t>Luva em aço para emenda de tirantes - D = 38 mm e C = 115 mm</t>
  </si>
  <si>
    <t>M1980</t>
  </si>
  <si>
    <t>Luva em aço para emenda de tirantes - D = 48 mm e C = 120 mm</t>
  </si>
  <si>
    <t>M1981</t>
  </si>
  <si>
    <t>Luva em aço para emenda de tirantes - D = 60 mm e C = 160 mm</t>
  </si>
  <si>
    <t>M1982</t>
  </si>
  <si>
    <t>Luva em aço para emenda de tirantes - D = 50 mm e C = 130 mm</t>
  </si>
  <si>
    <t>M1983</t>
  </si>
  <si>
    <t>Luva em aço para emenda de tirantes - D = 63 mm e C = 180 mm</t>
  </si>
  <si>
    <t>M1984</t>
  </si>
  <si>
    <t>Luva em aço para emenda de tirantes - D = 73 mm e C = 180 mm</t>
  </si>
  <si>
    <t>M1985</t>
  </si>
  <si>
    <t>Luva em aço para emenda de tirantes - D = 73 mm e C = 200 mm</t>
  </si>
  <si>
    <t>M1986</t>
  </si>
  <si>
    <t>Luva em aço para emenda de tirantes - D = 82 mm e C = 200 mm</t>
  </si>
  <si>
    <t>M1987</t>
  </si>
  <si>
    <t>Luva em aço para emenda de tirantes - D = 89 mm e C = 210 mm</t>
  </si>
  <si>
    <t>M1988</t>
  </si>
  <si>
    <t>Luva em aço para emenda de tirantes - D = 97 mm e C = 210 mm</t>
  </si>
  <si>
    <t>Placa de ancoragem para tirante de barra de aço - E = 16,0 mm e seção de 160 x 160 mm</t>
  </si>
  <si>
    <t>M1991</t>
  </si>
  <si>
    <t>Placa de ancoragem para tirante de barra de aço - E = 16,0 mm e seção de 200 x 200 mm</t>
  </si>
  <si>
    <t>M1994</t>
  </si>
  <si>
    <t>Placa de ancoragem para tirante de barra de aço - E = 22,0 mm e seção de 200 x 200 mm</t>
  </si>
  <si>
    <t>M1996</t>
  </si>
  <si>
    <t>Amortecedor retrátil tipo TAU II paralelo PCB ou similar para velocidade de projeto de 100 km/h</t>
  </si>
  <si>
    <t>M1997</t>
  </si>
  <si>
    <t>Amortecedor retrátil tipo TAU II combinado PCB ou similar para velocidade de projeto de 100 km/h e âncora traseira de 900 mm</t>
  </si>
  <si>
    <t>M1998</t>
  </si>
  <si>
    <t>Amortecedor retrátil tipo TAU II combinado PCB ou similar para velocidade de projeto de 100 km/h e âncora traseira de 1.060 mm</t>
  </si>
  <si>
    <t>M1999</t>
  </si>
  <si>
    <t>Amortecedor retrátil tipo TAU II combinado PCB ou similar para velocidade de projeto de 100 km/h e âncora traseira de 1.220 mm</t>
  </si>
  <si>
    <t>M2000</t>
  </si>
  <si>
    <t>Amortecedor retrátil tipo TAU II combinado PCB ou similar para velocidade de projeto de 100 km/h e âncora traseira de 1.370 mm</t>
  </si>
  <si>
    <t>M2001</t>
  </si>
  <si>
    <t>M2002</t>
  </si>
  <si>
    <t>Amortecedor retrátil tipo TAU II combinado PCB ou similar para velocidade de projeto de 100 km/h e âncora traseira de 1.520 mm</t>
  </si>
  <si>
    <t>M2003</t>
  </si>
  <si>
    <t>Amortecedor retrátil tipo TAU II afunilado PCB ou similar para velocidade de projeto de 100 km/h e âncora traseira de 1.680 mm</t>
  </si>
  <si>
    <t>M2004</t>
  </si>
  <si>
    <t>Amortecedor retrátil tipo TAU II afunilado PCB ou similar para velocidade de projeto de 100 km/h e âncora traseira de 1.830 mm</t>
  </si>
  <si>
    <t>M2005</t>
  </si>
  <si>
    <t>Placa de ancoragem para tirante de barra de aço - E = 32,0 mm e seção de 250 x 250 mm</t>
  </si>
  <si>
    <t>M2006</t>
  </si>
  <si>
    <t>Placa de ancoragem para tirante de barra de aço - E = 38,0 mm e seção de 250 x 250 mm</t>
  </si>
  <si>
    <t>M2007</t>
  </si>
  <si>
    <t>Placa de ancoragem para tirante de barra de aço - E = 51,0 mm e seção de 300 x 300 mm</t>
  </si>
  <si>
    <t>M2008</t>
  </si>
  <si>
    <t>Placa de ancoragem para tirante de barra de aço - E = 64,0 mm e seção de 350 x 350 mm</t>
  </si>
  <si>
    <t>M2009</t>
  </si>
  <si>
    <t>Placa de ancoragem para tirante com 6 cordoalhas de D = 12,7 mm</t>
  </si>
  <si>
    <t>M2010</t>
  </si>
  <si>
    <t>Placa de ancoragem para tirante com 8 cordoalhas de D = 12,7 mm</t>
  </si>
  <si>
    <t>M2011</t>
  </si>
  <si>
    <t>Placa de ancoragem para tirante com 10 cordoalhas de D = 12,7 mm</t>
  </si>
  <si>
    <t>M2012</t>
  </si>
  <si>
    <t>Placa de ancoragem para tirante com 12 cordoalhas de D = 12,7 mm</t>
  </si>
  <si>
    <t>M2014</t>
  </si>
  <si>
    <t>Mourão de madeira - H = 2,20 m e D = 0,10 m</t>
  </si>
  <si>
    <t>M2016</t>
  </si>
  <si>
    <t>Amortecedor retrátil tipo TAU II afunilado PCB ou similar para velocidade de projeto de 100 km/h e âncora traseira de 1.980 mm</t>
  </si>
  <si>
    <t>M2017</t>
  </si>
  <si>
    <t>Porca em aço para ancoragem de tirantes - D = 38 mm e C = 55 mm</t>
  </si>
  <si>
    <t>M2018</t>
  </si>
  <si>
    <t>Gastalho - L = 10 cm e E = 2 cm</t>
  </si>
  <si>
    <t>M2019</t>
  </si>
  <si>
    <t>Porca em aço para ancoragem de tirantes - D = 38 mm e C = 60 mm</t>
  </si>
  <si>
    <t>M2020</t>
  </si>
  <si>
    <t>Porca em aço para ancoragem de tirantes - D = 48 mm e C = 65 mm</t>
  </si>
  <si>
    <t>M2021</t>
  </si>
  <si>
    <t>Amortecedor retrátil tipo TAU II afunilado PCB ou similar para velocidade de projeto de 100 km/h e âncora traseira de 2.130 mm</t>
  </si>
  <si>
    <t>M2024</t>
  </si>
  <si>
    <t>Cordel detonante NP 10</t>
  </si>
  <si>
    <t>M2025</t>
  </si>
  <si>
    <t>Retardo de cordel</t>
  </si>
  <si>
    <t>M2026</t>
  </si>
  <si>
    <t>Estopim</t>
  </si>
  <si>
    <t>M2027</t>
  </si>
  <si>
    <t>Tinta à base de resina acrílica estirenada para demarcação viária</t>
  </si>
  <si>
    <t>M2028</t>
  </si>
  <si>
    <t>Coroa de botões cônicos - TCI tricone - D = 75 mm (2 15/16")</t>
  </si>
  <si>
    <t>M2029</t>
  </si>
  <si>
    <t>Porca em aço para ancoragem de tirantes - D = 60 mm e C = 65 mm</t>
  </si>
  <si>
    <t>M2030</t>
  </si>
  <si>
    <t>Porca em aço para ancoragem de tirantes - D = 73 mm e C = 80 mm</t>
  </si>
  <si>
    <t>M2031</t>
  </si>
  <si>
    <t>Porca em aço para ancoragem de tirantes - D = 73 mm e C = 100 mm</t>
  </si>
  <si>
    <t>M2032</t>
  </si>
  <si>
    <t>Porca em aço para ancoragem de tirantes - D = 82 mm e C = 100 mm</t>
  </si>
  <si>
    <t>M2033</t>
  </si>
  <si>
    <t>Porca em aço para ancoragem de tirantes - D = 89 mm e C = 100 mm</t>
  </si>
  <si>
    <t>M2034</t>
  </si>
  <si>
    <t>Solvente para tinta à base de resina acrílica</t>
  </si>
  <si>
    <t>M2035</t>
  </si>
  <si>
    <t>Porca em aço para ancoragem de tirantes - D = 97 mm e C = 110 mm</t>
  </si>
  <si>
    <t>M2036</t>
  </si>
  <si>
    <t>Tinta à base de resina acrílica emulsionada em água para demarcação viária</t>
  </si>
  <si>
    <t>M2037</t>
  </si>
  <si>
    <t>Microesferas refletivas de vidro tipo I-B</t>
  </si>
  <si>
    <t>M2038</t>
  </si>
  <si>
    <t>Microesferas refletivas de vidro tipo II-A</t>
  </si>
  <si>
    <t>M2040</t>
  </si>
  <si>
    <t>Massa termoplástica para aspersão</t>
  </si>
  <si>
    <t>M2041</t>
  </si>
  <si>
    <t>Adesivo à base de resina poliéster</t>
  </si>
  <si>
    <t>Emulsão explosiva encartuchada</t>
  </si>
  <si>
    <t>M2044</t>
  </si>
  <si>
    <t>Tinta à base de resina acrílica emulsionada em água para pré-marcação viária</t>
  </si>
  <si>
    <t>M2045</t>
  </si>
  <si>
    <t>Microesferas refletivas de vidro tipo II-C</t>
  </si>
  <si>
    <t>M2046</t>
  </si>
  <si>
    <t>Coroa de botões cônicos - TCI tricone - D = 121 mm (4 3/4")</t>
  </si>
  <si>
    <t>M2047</t>
  </si>
  <si>
    <t>Tirante autoinjetável de aço - tensão de escoamento = 440 MPa, tensão de ruptura = 580 MPa, seção de 684 mm² e D = 40 mm</t>
  </si>
  <si>
    <t>M2048</t>
  </si>
  <si>
    <t>Tirante autoinjetável de aço - tensão de escoamento = 470 MPa, tensão de ruptura = 600 MPa, seção de 822 mm² e D = 40 mm</t>
  </si>
  <si>
    <t>M2049</t>
  </si>
  <si>
    <t>Tirante autoinjetável de aço - tensão de escoamento = 700 MPa, tensão de ruptura = 830 MPa, seção de 936 mm² e D = 40 mm</t>
  </si>
  <si>
    <t>M2050</t>
  </si>
  <si>
    <t>Geotêxtil não-tecido agulhado em poliéster - resistência à tração longitudinal de 9 kN/m</t>
  </si>
  <si>
    <t>M2051</t>
  </si>
  <si>
    <t>Geotêxtil não-tecido agulhado em poliéster - resistência à tração longitudinal de 14 kN/m</t>
  </si>
  <si>
    <t>M2052</t>
  </si>
  <si>
    <t>Tirante autoinjetável de aço - tensão de escoamento = 630 MPa, tensão de ruptura = 740 MPa, seção de 1.330 mm² e D = 50 mm</t>
  </si>
  <si>
    <t>M2053</t>
  </si>
  <si>
    <t>Tirante autoinjetável de aço - tensão de escoamento = 630 MPa, tensão de ruptura = 740 MPa, seção de 1.569 mm² e D = 50 mm</t>
  </si>
  <si>
    <t>M2054</t>
  </si>
  <si>
    <t>Tirante de barra de aço - tensão de escoamento = 600 MPa, tensão de ruptura = 720 MPa e D = 30 mm</t>
  </si>
  <si>
    <t>M2055</t>
  </si>
  <si>
    <t>Tirante de barra de aço - tensão de escoamento = 600 MPa, tensão de ruptura = 720 MPa e D = 40 mm</t>
  </si>
  <si>
    <t>M2056</t>
  </si>
  <si>
    <t>Tirante de barra de aço - tensão de escoamento = 680 MPa, tensão de ruptura = 870 MPa e D = 44 mm</t>
  </si>
  <si>
    <t>M2057</t>
  </si>
  <si>
    <t>Tirante de barra de aço - tensão de escoamento = 600 MPa, tensão de ruptura = 720 MPa e D = 50 mm</t>
  </si>
  <si>
    <t>M2058</t>
  </si>
  <si>
    <t>Tirante de barra de aço - tensão de escoamento = 600 MPa, tensão de ruptura = 720 MPa e D = 53 mm</t>
  </si>
  <si>
    <t>M2059</t>
  </si>
  <si>
    <t>Tirante de barra de aço - tensão de escoamento = 600 MPa, tensão de ruptura = 720 MPa e D = 57 mm</t>
  </si>
  <si>
    <t>M2060</t>
  </si>
  <si>
    <t>Amortecedor retrátil tipo TAU II afunilado PCB ou similar para velocidade de projeto de 100 km/h e âncora traseira de 2.290 mm</t>
  </si>
  <si>
    <t>M2061</t>
  </si>
  <si>
    <t>Amortecedor retrátil tipo TAU II afunilado PCB ou similar para velocidade de projeto de 100 km/h e âncora traseira de 2.440 mm</t>
  </si>
  <si>
    <t>M2062</t>
  </si>
  <si>
    <t>Coroa de botões esféricos linha T38 - D = 64 mm (2 1/2")</t>
  </si>
  <si>
    <t>M2063</t>
  </si>
  <si>
    <t>Tirante de barra de aço - tensão de escoamento = 600 MPa, tensão de ruptura = 720 MPa e D = 63 mm</t>
  </si>
  <si>
    <t>M2064</t>
  </si>
  <si>
    <t>Termoplástico pré-formado - E = 2,00 mm</t>
  </si>
  <si>
    <t>M2065</t>
  </si>
  <si>
    <t>Haste linha T38 para perfuratriz sobre esteiras - D = 38,0 mm (1 1/2") e C = 3,05 m</t>
  </si>
  <si>
    <t>M2066</t>
  </si>
  <si>
    <t>Luva em aço linha T38 para perfuratriz sobre esteiras - D = 38,0 mm (1 1/2")</t>
  </si>
  <si>
    <t>M2067</t>
  </si>
  <si>
    <t>Punho linha T38 para perfuratriz sobre esteiras - D = 38 mm (1 1/2")</t>
  </si>
  <si>
    <t>M2069</t>
  </si>
  <si>
    <t>Tirante de barra de aço - tensão de escoamento = 600 MPa, tensão de ruptura = 720 MPa e D = 69 mm</t>
  </si>
  <si>
    <t>M2070</t>
  </si>
  <si>
    <t>Haste linha R/T38 - R32 para jumbo hidráulico - D = 38 mm (1 1/2") e C = 4,50 m</t>
  </si>
  <si>
    <t>M2071</t>
  </si>
  <si>
    <t>Coroa de botões esféricos linha R32 - D = 51 mm (2")</t>
  </si>
  <si>
    <t>M2072</t>
  </si>
  <si>
    <t>Luva de acoplamento linha T38 para jumbo hidráulico - D = 38,0 mm (1 1/2")</t>
  </si>
  <si>
    <t>M2073</t>
  </si>
  <si>
    <t>Punho linha T38 para jumbo hidráulico - D = 38 mm (1 1/2")</t>
  </si>
  <si>
    <t>M2074</t>
  </si>
  <si>
    <t>Cartucho de absorção de energia para amortecedor retrátil - tipo A</t>
  </si>
  <si>
    <t>M2075</t>
  </si>
  <si>
    <t>Cartucho de absorção de energia para amortecedor retrátil - tipo B</t>
  </si>
  <si>
    <t>M2079</t>
  </si>
  <si>
    <t>Fio de poliamida Nº 40 - E = 0,40 mm</t>
  </si>
  <si>
    <t>M2087</t>
  </si>
  <si>
    <t>Placa de ancoragem para tirante de barra de aço - E = 25,4 mm e seção de 225 x 225 mm</t>
  </si>
  <si>
    <t>M2088</t>
  </si>
  <si>
    <t>Placa de ancoragem para tirante de barra de aço - E = 20,0 mm e seção de 200 x 200 mm</t>
  </si>
  <si>
    <t>M2089</t>
  </si>
  <si>
    <t>Porca sextavada em aço para ancoragem de tirantes - D = 50 mm e C = 85 mm</t>
  </si>
  <si>
    <t>M2090</t>
  </si>
  <si>
    <t>Porca em aço para ancoragem de tirantes - D = 73 mm e C = 60 mm</t>
  </si>
  <si>
    <t>M2091</t>
  </si>
  <si>
    <t>Porca sextavada em aço para ancoragem de tirantes - D = 50 mm e C = 50 mm</t>
  </si>
  <si>
    <t>M2092</t>
  </si>
  <si>
    <t>Emulsão asfáltica para imprimação</t>
  </si>
  <si>
    <t>M2093</t>
  </si>
  <si>
    <t>Material fresado</t>
  </si>
  <si>
    <t>Porca em aço para ancoragem de tirantes - D = 49 mm e C = 60 mm</t>
  </si>
  <si>
    <t>M2095</t>
  </si>
  <si>
    <t>Porca em aço para ancoragem de tirantes - D = 60 mm e C = 90 mm</t>
  </si>
  <si>
    <t>M2096</t>
  </si>
  <si>
    <t>Porca em aço para ancoragem de tirantes - D = 60 mm e C = 110 mm</t>
  </si>
  <si>
    <t>M2097</t>
  </si>
  <si>
    <t>Emulsão asfáltica - RR-2C</t>
  </si>
  <si>
    <t>M2100</t>
  </si>
  <si>
    <t>Placa de ancoragem para tirante de barra de aço - E = 16,0 mm e seção de 140 x 140 mm</t>
  </si>
  <si>
    <t>M2101</t>
  </si>
  <si>
    <t>Porca sextavada em aço para ancoragem de tirantes - D = 41 mm e C = 50 mm</t>
  </si>
  <si>
    <t>M2102</t>
  </si>
  <si>
    <t>Adesivo à base de PVA</t>
  </si>
  <si>
    <t>M2110</t>
  </si>
  <si>
    <t>Mandíbula móvel para britador - abertura de alimentação com L = 930 mm</t>
  </si>
  <si>
    <t>M2111</t>
  </si>
  <si>
    <t>Mandíbula fixa para britador - abertura de alimentação com L = 930 mm</t>
  </si>
  <si>
    <t>M2112</t>
  </si>
  <si>
    <t>Manta do britador cônico HP200 ou similar</t>
  </si>
  <si>
    <t>M2113</t>
  </si>
  <si>
    <t>Revestimento do bojo interno do britador cônico HP200 ou similar</t>
  </si>
  <si>
    <t>M2114</t>
  </si>
  <si>
    <t>Cunha lateral superior para britador</t>
  </si>
  <si>
    <t>M2115</t>
  </si>
  <si>
    <t>Cunha lateral inferior para britador</t>
  </si>
  <si>
    <t>M2117</t>
  </si>
  <si>
    <t>Meio tubo de concreto simples - D = 0,40 m</t>
  </si>
  <si>
    <t>M2118</t>
  </si>
  <si>
    <t>Calha metálica semicircular corrugada e galvanizada, incluindo fixações - D = 400 mm</t>
  </si>
  <si>
    <t>M2119</t>
  </si>
  <si>
    <t>Mourão de madeira - H = 2,80 m e D = 0,15 m</t>
  </si>
  <si>
    <t>Tinta esmalte sintético acetinado</t>
  </si>
  <si>
    <t>Eletrodo revestido E70XX</t>
  </si>
  <si>
    <t>M2135</t>
  </si>
  <si>
    <t>Nonel de coluna (túnel) - C = 4,8 m</t>
  </si>
  <si>
    <t>M2137</t>
  </si>
  <si>
    <t>Tubo de PVC soldável para água fria - D = 50 mm (2")</t>
  </si>
  <si>
    <t>M2138</t>
  </si>
  <si>
    <t>Nonel de coluna - C = 12,0 m</t>
  </si>
  <si>
    <t>M2140</t>
  </si>
  <si>
    <t>Coroa de diamante linha AWG</t>
  </si>
  <si>
    <t>M2141</t>
  </si>
  <si>
    <t>Nonel de iniciação para fogacho - C = 6,0 m</t>
  </si>
  <si>
    <t>M2142</t>
  </si>
  <si>
    <t>Nonel de coluna - C = 4,8 m</t>
  </si>
  <si>
    <t>Nonel de ligação - C = 6,0 m</t>
  </si>
  <si>
    <t>Nonel de coluna - C = 6,0 m</t>
  </si>
  <si>
    <t>Série de brocas integrais S12</t>
  </si>
  <si>
    <t>Nonel iniciador - C = 150,0 m</t>
  </si>
  <si>
    <t>M2147</t>
  </si>
  <si>
    <t>Dente de corte para recicladora</t>
  </si>
  <si>
    <t>M2148</t>
  </si>
  <si>
    <t>Porta-dente de corte para fresadora e recicladora a frio</t>
  </si>
  <si>
    <t>M2150</t>
  </si>
  <si>
    <t>Selante elástico à base de poliuretano e asfalto</t>
  </si>
  <si>
    <t>M2152</t>
  </si>
  <si>
    <t>Aditivo de cura para concreto</t>
  </si>
  <si>
    <t>M2153</t>
  </si>
  <si>
    <t>Coroa de diamante linha HWG</t>
  </si>
  <si>
    <t>M2156</t>
  </si>
  <si>
    <t>Coroa de diamante linha NWG</t>
  </si>
  <si>
    <t>M2158</t>
  </si>
  <si>
    <t>Argamassa asfáltica</t>
  </si>
  <si>
    <t>M2160</t>
  </si>
  <si>
    <t>Tubo PEAD corrugado perfurado para drenagem - D = 100 mm</t>
  </si>
  <si>
    <t>M2162</t>
  </si>
  <si>
    <t>Coroa de widia linha AWG</t>
  </si>
  <si>
    <t>M2163</t>
  </si>
  <si>
    <t>Tubo de concreto armado PA1 - D = 0,40 m</t>
  </si>
  <si>
    <t>M2164</t>
  </si>
  <si>
    <t>Tubo de concreto armado PA2 - D = 0,40 m</t>
  </si>
  <si>
    <t>M2165</t>
  </si>
  <si>
    <t>Tubo de concreto armado PA3 - D = 0,40 m</t>
  </si>
  <si>
    <t>M2166</t>
  </si>
  <si>
    <t>Tubo de concreto armado PA4 - D = 0,40 m</t>
  </si>
  <si>
    <t>M2167</t>
  </si>
  <si>
    <t>Tubo de concreto armado PA1 - D = 0,60 m</t>
  </si>
  <si>
    <t>M2168</t>
  </si>
  <si>
    <t>Tubo de concreto armado PA2 - D = 0,60 m</t>
  </si>
  <si>
    <t>M2169</t>
  </si>
  <si>
    <t>Tubo de concreto armado PA3 - D = 0,60 m</t>
  </si>
  <si>
    <t>M2170</t>
  </si>
  <si>
    <t>Tubo de concreto armado PA4 - D = 0,60 m</t>
  </si>
  <si>
    <t>M2171</t>
  </si>
  <si>
    <t>Tubo de concreto armado PA1 - D = 0,80 m</t>
  </si>
  <si>
    <t>M2172</t>
  </si>
  <si>
    <t>Tubo de concreto armado PA2 - D = 0,80 m</t>
  </si>
  <si>
    <t>M2173</t>
  </si>
  <si>
    <t>Tubo de concreto armado PA3 - D = 0,80 m</t>
  </si>
  <si>
    <t>M2174</t>
  </si>
  <si>
    <t>Tubo de concreto armado PA4 - D = 0,80 m</t>
  </si>
  <si>
    <t>M2175</t>
  </si>
  <si>
    <t>Tubo de concreto armado PA1 - D = 1,00 m</t>
  </si>
  <si>
    <t>M2176</t>
  </si>
  <si>
    <t>Tubo de concreto armado PA2 - D = 1,00 m</t>
  </si>
  <si>
    <t>M2177</t>
  </si>
  <si>
    <t>Tubo de concreto armado PA3 - D = 1,00 m</t>
  </si>
  <si>
    <t>M2178</t>
  </si>
  <si>
    <t>Tubo de concreto armado PA4 - D = 1,00 m</t>
  </si>
  <si>
    <t>M2179</t>
  </si>
  <si>
    <t>Tubo de concreto armado PA1 - D = 1,20 m</t>
  </si>
  <si>
    <t>M2180</t>
  </si>
  <si>
    <t>Tubo de concreto armado PA2 - D = 1,20 m</t>
  </si>
  <si>
    <t>M2181</t>
  </si>
  <si>
    <t>Tubo de concreto armado PA3 - D = 1,20 m</t>
  </si>
  <si>
    <t>M2182</t>
  </si>
  <si>
    <t>Tubo de concreto armado PA4 - D = 1,20 m</t>
  </si>
  <si>
    <t>M2183</t>
  </si>
  <si>
    <t>Tubo de concreto armado PA1 - D = 1,50 m</t>
  </si>
  <si>
    <t>M2184</t>
  </si>
  <si>
    <t>Tubo de concreto armado PA2 - D = 1,50 m</t>
  </si>
  <si>
    <t>M2185</t>
  </si>
  <si>
    <t>Tubo de concreto armado PA3 - D = 1,50 m</t>
  </si>
  <si>
    <t>M2186</t>
  </si>
  <si>
    <t>Tubo de concreto armado PA4 - D = 1,50 m</t>
  </si>
  <si>
    <t>M2187</t>
  </si>
  <si>
    <t>Tubo de concreto armado PA1 - D = 0,50 m</t>
  </si>
  <si>
    <t>M2188</t>
  </si>
  <si>
    <t>Tubo de concreto armado PA2 - D = 0,50 m</t>
  </si>
  <si>
    <t>M2189</t>
  </si>
  <si>
    <t>Tubo de concreto armado PA3 - D = 0,50 m</t>
  </si>
  <si>
    <t>M2190</t>
  </si>
  <si>
    <t>Tubo de concreto armado PA4 - D = 0,50 m</t>
  </si>
  <si>
    <t>M2192</t>
  </si>
  <si>
    <t>Coroa de widia linha HWG</t>
  </si>
  <si>
    <t>M2193</t>
  </si>
  <si>
    <t>Coroa de widia linha NWG</t>
  </si>
  <si>
    <t>M2197</t>
  </si>
  <si>
    <t>Haste de paredes paralelas com niple linha NW</t>
  </si>
  <si>
    <t>M2198</t>
  </si>
  <si>
    <t>Trilho UIC60 em aço-carbono - C = 12 m</t>
  </si>
  <si>
    <t>M2200</t>
  </si>
  <si>
    <t>Trilho TR45 em aço-carbono - C = 12 m</t>
  </si>
  <si>
    <t>M2202</t>
  </si>
  <si>
    <t>Trilho TR57 em aço-carbono - C = 12 m</t>
  </si>
  <si>
    <t>M2204</t>
  </si>
  <si>
    <t>Trilho TR68 em aço-carbono - C = 12 m</t>
  </si>
  <si>
    <t>M2206</t>
  </si>
  <si>
    <t>Lubrificador de trilhos e de flanges de rodas</t>
  </si>
  <si>
    <t>M2207</t>
  </si>
  <si>
    <t>Tirefão - D = 24 mm e C = 188 mm</t>
  </si>
  <si>
    <t>M2208</t>
  </si>
  <si>
    <t>Tirefão - D = 22 mm e C = 155 mm</t>
  </si>
  <si>
    <t>M2209</t>
  </si>
  <si>
    <t>Retensor para via férrea de TR45</t>
  </si>
  <si>
    <t>M2210</t>
  </si>
  <si>
    <t>Retensor para via férrea de TR57</t>
  </si>
  <si>
    <t>M2211</t>
  </si>
  <si>
    <t>Retensor para via férrea de TR68</t>
  </si>
  <si>
    <t>M2213</t>
  </si>
  <si>
    <t>Placa de apoio em aço laminado para UIC60 com fixação rígida</t>
  </si>
  <si>
    <t>M2214</t>
  </si>
  <si>
    <t>Grampo elástico Pandrol para fixação elástica</t>
  </si>
  <si>
    <t>M2215</t>
  </si>
  <si>
    <t>Placa de apoio em aço laminado para TR45 com fixação elástica</t>
  </si>
  <si>
    <t>M2216</t>
  </si>
  <si>
    <t>Placa de apoio em aço laminado para TR57 com fixação elástica</t>
  </si>
  <si>
    <t>M2217</t>
  </si>
  <si>
    <t>Placa de apoio em aço laminado para TR68 com fixação elástica</t>
  </si>
  <si>
    <t>M2218</t>
  </si>
  <si>
    <t>Placa de apoio em aço laminado para TR45 com fixação rígida</t>
  </si>
  <si>
    <t>M2219</t>
  </si>
  <si>
    <t>Placa de apoio em aço laminado para TR57 com fixação rígida</t>
  </si>
  <si>
    <t>M2220</t>
  </si>
  <si>
    <t>Placa de apoio em aço laminado para TR68 com fixação rígida</t>
  </si>
  <si>
    <t>M2221</t>
  </si>
  <si>
    <t>Retensor para via férrea de UIC60</t>
  </si>
  <si>
    <t>M2222</t>
  </si>
  <si>
    <t>Placa de apoio em aço laminado para UIC60 com fixação elástica</t>
  </si>
  <si>
    <t>M2225</t>
  </si>
  <si>
    <t>Tala de junção TJ 45 não isolada com 6 furos</t>
  </si>
  <si>
    <t>par</t>
  </si>
  <si>
    <t>M2227</t>
  </si>
  <si>
    <t>Tala de junção TJ 57 não isolada com 6 furos</t>
  </si>
  <si>
    <t>M2229</t>
  </si>
  <si>
    <t>Tala de junção TJ 68 não isolada com 6 furos</t>
  </si>
  <si>
    <t>M2233</t>
  </si>
  <si>
    <t>Parafuso de cabeça abaulada em aço inox com porca e arruela de pressão para tala de junção - D = 25,4 mm</t>
  </si>
  <si>
    <t>M2234</t>
  </si>
  <si>
    <t>Tala de junção TJ 60 não isolada com 6 furos</t>
  </si>
  <si>
    <t>M2236</t>
  </si>
  <si>
    <t>AMV tipo TR45, abertura 1:8, bitola métrica</t>
  </si>
  <si>
    <t>M2237</t>
  </si>
  <si>
    <t>AMV tipo TR45, abertura 1:10, bitola métrica</t>
  </si>
  <si>
    <t>M2238</t>
  </si>
  <si>
    <t>AMV tipo TR45, abertura 1:12, bitola métrica</t>
  </si>
  <si>
    <t>M2239</t>
  </si>
  <si>
    <t>AMV tipo TR45, abertura 1:14, bitola métrica</t>
  </si>
  <si>
    <t>M2240</t>
  </si>
  <si>
    <t>AMV tipo TR57, abertura 1:8, bitola métrica</t>
  </si>
  <si>
    <t>M2241</t>
  </si>
  <si>
    <t>AMV tipo TR57, abertura 1:10, bitola métrica</t>
  </si>
  <si>
    <t>M2242</t>
  </si>
  <si>
    <t>AMV tipo TR57, abertura 1:12, bitola métrica</t>
  </si>
  <si>
    <t>M2243</t>
  </si>
  <si>
    <t>AMV tipo TR57, abertura 1:14, bitola métrica</t>
  </si>
  <si>
    <t>M2244</t>
  </si>
  <si>
    <t>AMV tipo TR57, abertura 1:20, bitola métrica</t>
  </si>
  <si>
    <t>M2245</t>
  </si>
  <si>
    <t>AMV tipo TR68, abertura 1:10, bitola métrica</t>
  </si>
  <si>
    <t>M2246</t>
  </si>
  <si>
    <t>AMV tipo TR68, abertura 1:12, bitola métrica</t>
  </si>
  <si>
    <t>M2247</t>
  </si>
  <si>
    <t>AMV tipo TR68, abertura 1:14, bitola métrica</t>
  </si>
  <si>
    <t>M2248</t>
  </si>
  <si>
    <t>AMV tipo UIC60, abertura 1:10, bitola métrica</t>
  </si>
  <si>
    <t>M2249</t>
  </si>
  <si>
    <t>AMV tipo TR68, abertura 1:20, bitola métrica</t>
  </si>
  <si>
    <t>M2250</t>
  </si>
  <si>
    <t>AMV tipo TR45, abertura 1:8, bitola larga</t>
  </si>
  <si>
    <t>M2251</t>
  </si>
  <si>
    <t>AMV tipo TR45, abertura 1:10, bitola larga</t>
  </si>
  <si>
    <t>M2252</t>
  </si>
  <si>
    <t>AMV tipo TR45, abertura 1:12, bitola larga</t>
  </si>
  <si>
    <t>M2253</t>
  </si>
  <si>
    <t>AMV tipo TR45, abertura 1:14, bitola larga</t>
  </si>
  <si>
    <t>M2254</t>
  </si>
  <si>
    <t>AMV tipo TR57, abertura 1:8, bitola larga</t>
  </si>
  <si>
    <t>M2255</t>
  </si>
  <si>
    <t>AMV tipo TR57, abertura 1:10, bitola larga</t>
  </si>
  <si>
    <t>M2256</t>
  </si>
  <si>
    <t>AMV tipo TR57, abertura 1:12, bitola larga</t>
  </si>
  <si>
    <t>M2257</t>
  </si>
  <si>
    <t>AMV tipo TR57, abertura 1:14, bitola larga</t>
  </si>
  <si>
    <t>M2258</t>
  </si>
  <si>
    <t>AMV tipo TR57, abertura 1:20, bitola larga</t>
  </si>
  <si>
    <t>M2259</t>
  </si>
  <si>
    <t>AMV tipo TR68, abertura 1:10, bitola larga</t>
  </si>
  <si>
    <t>M2260</t>
  </si>
  <si>
    <t>AMV tipo TR68, abertura 1:12, bitola larga</t>
  </si>
  <si>
    <t>M2261</t>
  </si>
  <si>
    <t>AMV tipo TR68, abertura 1:14, bitola larga</t>
  </si>
  <si>
    <t>M2262</t>
  </si>
  <si>
    <t>AMV tipo UIC60, abertura 1:10, bitola larga</t>
  </si>
  <si>
    <t>M2263</t>
  </si>
  <si>
    <t>AMV tipo TR68, abertura 1:20, bitola larga</t>
  </si>
  <si>
    <t>M2264</t>
  </si>
  <si>
    <t>AMV tipo TR45, abertura 1:8, bitola mista</t>
  </si>
  <si>
    <t>M2265</t>
  </si>
  <si>
    <t>AMV tipo TR45, abertura 1:10, bitola mista</t>
  </si>
  <si>
    <t>M2266</t>
  </si>
  <si>
    <t>AMV tipo TR45, abertura 1:12, bitola mista</t>
  </si>
  <si>
    <t>M2267</t>
  </si>
  <si>
    <t>AMV tipo TR45, abertura 1:14, bitola mista</t>
  </si>
  <si>
    <t>M2268</t>
  </si>
  <si>
    <t>AMV tipo TR57, abertura 1:8, bitola mista</t>
  </si>
  <si>
    <t>M2269</t>
  </si>
  <si>
    <t>AMV tipo TR57, abertura 1:10, bitola mista</t>
  </si>
  <si>
    <t>M2270</t>
  </si>
  <si>
    <t>AMV tipo TR57, abertura 1:12, bitola mista</t>
  </si>
  <si>
    <t>M2271</t>
  </si>
  <si>
    <t>AMV tipo TR57, abertura 1:14, bitola mista</t>
  </si>
  <si>
    <t>M2272</t>
  </si>
  <si>
    <t>AMV tipo TR57, abertura 1:20, bitola mista</t>
  </si>
  <si>
    <t>M2273</t>
  </si>
  <si>
    <t>AMV tipo TR68, abertura 1:10, bitola mista</t>
  </si>
  <si>
    <t>M2274</t>
  </si>
  <si>
    <t>AMV tipo TR68, abertura 1:12, bitola mista</t>
  </si>
  <si>
    <t>M2275</t>
  </si>
  <si>
    <t>AMV tipo TR68, abertura 1:14, bitola mista</t>
  </si>
  <si>
    <t>M2276</t>
  </si>
  <si>
    <t>Revestimento com conector linha AW</t>
  </si>
  <si>
    <t>M2277</t>
  </si>
  <si>
    <t>AMV tipo TR68, abertura 1:20, bitola mista</t>
  </si>
  <si>
    <t>M2281</t>
  </si>
  <si>
    <t>Dormente de madeira bitola larga - C = 280 cm, L = 24 cm e H = 17 cm</t>
  </si>
  <si>
    <t>M2282</t>
  </si>
  <si>
    <t>Dormente de madeira bitola métrica - C = 200 cm, L = 22 cm e H = 16 cm</t>
  </si>
  <si>
    <t>M2284</t>
  </si>
  <si>
    <t>Revestimento com conector linha HW</t>
  </si>
  <si>
    <t>M2285</t>
  </si>
  <si>
    <t>Revestimento com conector linha NW</t>
  </si>
  <si>
    <t>M2292</t>
  </si>
  <si>
    <t>AMV tipo UIC60, abertura 1:12, bitola métrica</t>
  </si>
  <si>
    <t>M2293</t>
  </si>
  <si>
    <t>AMV tipo UIC60, abertura 1:14, bitola métrica</t>
  </si>
  <si>
    <t>M2294</t>
  </si>
  <si>
    <t>AMV tipo UIC60, abertura 1:20, bitola métrica</t>
  </si>
  <si>
    <t>M2298</t>
  </si>
  <si>
    <t>AMV tipo UIC60, abertura 1:10, bitola mista</t>
  </si>
  <si>
    <t>M2299</t>
  </si>
  <si>
    <t>AMV tipo UIC60, abertura 1:12, bitola mista</t>
  </si>
  <si>
    <t>M2300</t>
  </si>
  <si>
    <t>AMV tipo UIC60, abertura 1:14, bitola mista</t>
  </si>
  <si>
    <t>M2301</t>
  </si>
  <si>
    <t>AMV tipo UIC60, abertura 1:20, bitola mista</t>
  </si>
  <si>
    <t>M2303</t>
  </si>
  <si>
    <t>Sapata de widia linha NW</t>
  </si>
  <si>
    <t>M2304</t>
  </si>
  <si>
    <t>Broca de arraste com três asas linha NW</t>
  </si>
  <si>
    <t>M2308</t>
  </si>
  <si>
    <t>Dormente de madeira para pontes - C = 300 cm, L = 25 cm e H = 20 cm</t>
  </si>
  <si>
    <t>M2313</t>
  </si>
  <si>
    <t>AMV tipo UIC60, abertura 1:12, bitola larga</t>
  </si>
  <si>
    <t>M2314</t>
  </si>
  <si>
    <t>AMV tipo UIC60, abertura 1:14, bitola larga</t>
  </si>
  <si>
    <t>M2316</t>
  </si>
  <si>
    <t>AMV tipo UIC60, abertura 1:20, bitola larga</t>
  </si>
  <si>
    <t>M2317</t>
  </si>
  <si>
    <t>Tubo de revestimento em aço-carbono schedule 40 para estaca raiz - ponteira schedule 80, D = 141,3 mm, peso 24 kg/m</t>
  </si>
  <si>
    <t>M2318</t>
  </si>
  <si>
    <t>Tubo de revestimento em aço-carbono schedule 40 para estaca raiz - ponteira schedule 80, D = 168,3 mm, peso 31 kg/m</t>
  </si>
  <si>
    <t>M2319</t>
  </si>
  <si>
    <t>Tubo de revestimento em aço-carbono schedule 40 para estaca raiz - ponteira schedule 80, D = 219,1 mm, peso 47 kg/m</t>
  </si>
  <si>
    <t>M2320</t>
  </si>
  <si>
    <t>Tubo de revestimento em aço-carbono schedule 40 para estaca raiz - ponteira schedule 80, D = 273,0 mm, peso 67 kg/m</t>
  </si>
  <si>
    <t>M2321</t>
  </si>
  <si>
    <t>Tubo de revestimento em aço-carbono schedule 40 para estaca raiz - ponteira schedule 80, D = 323,8 mm, peso 90 kg/m</t>
  </si>
  <si>
    <t>M2322</t>
  </si>
  <si>
    <t>Tubo de revestimento em aço-carbono schedule 40 para estaca raiz - ponteira schedule 80, D = 406,0 mm, peso 143 kg/m</t>
  </si>
  <si>
    <t>M2325</t>
  </si>
  <si>
    <t>Anel de compensação angular para tirantes com diâmetro de 30 mm</t>
  </si>
  <si>
    <t>M2326</t>
  </si>
  <si>
    <t>Anel de compensação angular para tirantes com diâmetro de 32 mm</t>
  </si>
  <si>
    <t>M2327</t>
  </si>
  <si>
    <t>Anel de compensação angular para tirantes com diâmetro de 40 mm</t>
  </si>
  <si>
    <t>M2328</t>
  </si>
  <si>
    <t>Anel de compensação angular para tirantes com diâmetro de 44 mm</t>
  </si>
  <si>
    <t>M2329</t>
  </si>
  <si>
    <t>Anel de compensação angular para tirantes com diâmetro de 50 mm</t>
  </si>
  <si>
    <t>M2330</t>
  </si>
  <si>
    <t>Anel de compensação angular para tirantes com diâmetro de 53 mm</t>
  </si>
  <si>
    <t>M2331</t>
  </si>
  <si>
    <t>Anel de compensação angular para tirantes com diâmetro de 57 mm</t>
  </si>
  <si>
    <t>M2332</t>
  </si>
  <si>
    <t>Anel de compensação angular para tirantes com diâmetro de 63 mm</t>
  </si>
  <si>
    <t>M2333</t>
  </si>
  <si>
    <t>Anel de compensação angular para tirantes com diâmetro de 69 mm</t>
  </si>
  <si>
    <t>M2334</t>
  </si>
  <si>
    <t>Coroa de widia linha BWG</t>
  </si>
  <si>
    <t>M2352</t>
  </si>
  <si>
    <t>Conjunto para solda aluminotérmica de TR45 - porção, fôrmas, acendedor, pasta de vedação e cadinho descartável</t>
  </si>
  <si>
    <t>M2353</t>
  </si>
  <si>
    <t>Conjunto para solda aluminotérmica de TR57 - porção, fôrmas, acendedor, pasta de vedação e cadinho descartável</t>
  </si>
  <si>
    <t>M2354</t>
  </si>
  <si>
    <t>Conjunto para solda aluminotérmica de TR68 - porção, fôrmas, acendedor, pasta de vedação e cadinho descartável</t>
  </si>
  <si>
    <t>M2355</t>
  </si>
  <si>
    <t>Conjunto para solda aluminotérmica de UIC60 - porção, fôrmas, acendedor, pasta de vedação e cadinho descartável</t>
  </si>
  <si>
    <t>M2356</t>
  </si>
  <si>
    <t>Brita padrão para lastro ferroviário</t>
  </si>
  <si>
    <t>M2358</t>
  </si>
  <si>
    <t>Palmilha de borracha para dormente de concreto</t>
  </si>
  <si>
    <t>M2364</t>
  </si>
  <si>
    <t>Broca para furar trilho - D = 29 mm (1 1/8")</t>
  </si>
  <si>
    <t>M2365</t>
  </si>
  <si>
    <t>Disco de corte abrasivo para máquina para serrar trilho - D = 350 mm</t>
  </si>
  <si>
    <t>M2370</t>
  </si>
  <si>
    <t>Dormentes de madeira para AMV</t>
  </si>
  <si>
    <t>M2379</t>
  </si>
  <si>
    <t>Coroa de diamante linha BWG</t>
  </si>
  <si>
    <t>M2383</t>
  </si>
  <si>
    <t>Revestimento com conector linha BW</t>
  </si>
  <si>
    <t>M2386</t>
  </si>
  <si>
    <t>Corda de poliamida - D = 12,0 mm e capacidade de carga de 2.200 kg</t>
  </si>
  <si>
    <t>M2388</t>
  </si>
  <si>
    <t>Broca de widia - D = 16 mm e C = 150 mm</t>
  </si>
  <si>
    <t>Broca de widia - D = 19 mm e C = 160 mm</t>
  </si>
  <si>
    <t>M2419</t>
  </si>
  <si>
    <t>Parafuso de cabeça abaulada em aço inox com porca e arruela - D = 6 mm (M6) e C = 30 mm</t>
  </si>
  <si>
    <t>Parafuso de cabeça abaulada em aço inox com porca e arruela - D = 8 mm (M8) e C = 50 mm</t>
  </si>
  <si>
    <t>M2421</t>
  </si>
  <si>
    <t>Mangueira cristal trançada de PVC com pressão de trabalho de 1,50 MPa (250 psi) - D = 9,5 mm (3/8")</t>
  </si>
  <si>
    <t>M2423</t>
  </si>
  <si>
    <t>Fôrma plástica para nicho de protensão de cordoalha - D = 15,2 mm</t>
  </si>
  <si>
    <t>M2424</t>
  </si>
  <si>
    <t>Fôrma plástica para nicho de protensão de cordoalha - D = 12,7 mm</t>
  </si>
  <si>
    <t>M2425</t>
  </si>
  <si>
    <t>Cordoalha engraxada tipo CP 190 RB - D = 15,2 mm</t>
  </si>
  <si>
    <t>M2426</t>
  </si>
  <si>
    <t>Cordoalha engraxada tipo CP 190 RB - D = 12,7 mm</t>
  </si>
  <si>
    <t>M2427</t>
  </si>
  <si>
    <t>Bainha metálica para protensão - D = 35 mm</t>
  </si>
  <si>
    <t>M2428</t>
  </si>
  <si>
    <t>Bainha metálica para protensão - D = 30 mm</t>
  </si>
  <si>
    <t>M2429</t>
  </si>
  <si>
    <t>Ancoragem passiva aderente para 8 cordoalhas - D = 15,2 mm</t>
  </si>
  <si>
    <t>M2430</t>
  </si>
  <si>
    <t>Ancoragem passiva aderente para 31 cordoalhas - D = 15,2 mm</t>
  </si>
  <si>
    <t>M2431</t>
  </si>
  <si>
    <t>Ancoragem ativa para cordoalha engraxada - D = 12,7 mm</t>
  </si>
  <si>
    <t>M2432</t>
  </si>
  <si>
    <t>Ancoragem ativa para cordoalha engraxada - D = 15,2 mm</t>
  </si>
  <si>
    <t>M2433</t>
  </si>
  <si>
    <t>Ancoragem passiva aderente para 10 cordoalhas - D = 12,7 mm</t>
  </si>
  <si>
    <t>M2434</t>
  </si>
  <si>
    <t>Ancoragem passiva aderente para 12 cordoalhas - D = 12,7 mm</t>
  </si>
  <si>
    <t>M2435</t>
  </si>
  <si>
    <t>Ancoragem passiva aderente para 12 cordoalhas - D = 15,2 mm</t>
  </si>
  <si>
    <t>M2436</t>
  </si>
  <si>
    <t>Ancoragem passiva aderente para 15 cordoalhas - D = 12,7 mm</t>
  </si>
  <si>
    <t>Ancoragem passiva aderente para 15 cordoalhas - D = 15,2 mm</t>
  </si>
  <si>
    <t>M2438</t>
  </si>
  <si>
    <t>Ancoragem passiva aderente para 19 cordoalhas - D = 12,7 mm</t>
  </si>
  <si>
    <t>M2439</t>
  </si>
  <si>
    <t>Ancoragem passiva aderente para 19 cordoalhas - D = 15,2 mm</t>
  </si>
  <si>
    <t>M2440</t>
  </si>
  <si>
    <t>Ancoragem passiva aderente para 22 cordoalhas - D = 12,7 mm</t>
  </si>
  <si>
    <t>M2441</t>
  </si>
  <si>
    <t>Ancoragem passiva aderente para 22 cordoalhas - D = 15,2 mm</t>
  </si>
  <si>
    <t>M2442</t>
  </si>
  <si>
    <t>Ancoragem passiva aderente para 27 cordoalhas - D = 12,7 mm</t>
  </si>
  <si>
    <t>M2443</t>
  </si>
  <si>
    <t>Ancoragem passiva aderente para 27 cordoalhas - D = 15,2 mm</t>
  </si>
  <si>
    <t>M2444</t>
  </si>
  <si>
    <t>Ancoragem passiva aderente para 31 cordoalhas - D = 12,7 mm</t>
  </si>
  <si>
    <t>M2445</t>
  </si>
  <si>
    <t>Ancoragem passiva aderente para 4 cordoalhas - D = 12,7 mm</t>
  </si>
  <si>
    <t>M2446</t>
  </si>
  <si>
    <t>Ancoragem passiva aderente para 4 cordoalhas - D = 15,2 mm</t>
  </si>
  <si>
    <t>M2447</t>
  </si>
  <si>
    <t>Ancoragem passiva aderente para 6 cordoalhas - D = 12,7 mm</t>
  </si>
  <si>
    <t>M2448</t>
  </si>
  <si>
    <t>Ancoragem passiva aderente para 6 cordoalhas - D = 15,2 mm</t>
  </si>
  <si>
    <t>M2449</t>
  </si>
  <si>
    <t>Ancoragem passiva aderente para 7 cordoalhas - D = 12,7 mm</t>
  </si>
  <si>
    <t>M2450</t>
  </si>
  <si>
    <t>Ancoragem passiva aderente para 7 cordoalhas - D = 15,2 mm</t>
  </si>
  <si>
    <t>M2451</t>
  </si>
  <si>
    <t>Ancoragem passiva aderente para 8 cordoalhas - D = 12,7 mm</t>
  </si>
  <si>
    <t>M2452</t>
  </si>
  <si>
    <t>Ancoragem passiva aderente para 9 cordoalhas - D = 12,7 mm</t>
  </si>
  <si>
    <t>M2453</t>
  </si>
  <si>
    <t>Ancoragem passiva aderente para 9 cordoalhas - D = 15,2 mm</t>
  </si>
  <si>
    <t>M2454</t>
  </si>
  <si>
    <t>Ancoragem passiva aderente para lajes para 1 cordoalha - D = 12,7 mm</t>
  </si>
  <si>
    <t>M2455</t>
  </si>
  <si>
    <t>Ancoragem passiva aderente para lajes para 1 cordoalha - D = 15,2 mm</t>
  </si>
  <si>
    <t>M2456</t>
  </si>
  <si>
    <t>Ancoragem passiva aderente para lajes para 2 cordoalhas - D = 12,7 mm</t>
  </si>
  <si>
    <t>M2457</t>
  </si>
  <si>
    <t>Ancoragem passiva aderente para lajes para 2 cordoalhas - D = 15,2 mm</t>
  </si>
  <si>
    <t>M2458</t>
  </si>
  <si>
    <t>Ancoragem passiva aderente para lajes para 3 cordoalhas - D = 12,7 mm</t>
  </si>
  <si>
    <t>M2459</t>
  </si>
  <si>
    <t>Ancoragem passiva aderente para lajes para 3 cordoalhas - D = 15,2 mm</t>
  </si>
  <si>
    <t>M2460</t>
  </si>
  <si>
    <t>Ancoragem passiva aderente para lajes para 4 cordoalhas - D = 12,7 mm</t>
  </si>
  <si>
    <t>M2461</t>
  </si>
  <si>
    <t>Ancoragem passiva aderente para lajes para 4 cordoalhas - D = 15,2 mm</t>
  </si>
  <si>
    <t>Mangueira cristal trançada de PVC com pressão de trabalho de 1,50 MPa (250 psi) - D = 19,0 mm (3/4")</t>
  </si>
  <si>
    <t>M2465</t>
  </si>
  <si>
    <t>Bainha metálica para protensão - D = 40 mm</t>
  </si>
  <si>
    <t>M2466</t>
  </si>
  <si>
    <t>Bainha metálica para protensão - D = 45 mm</t>
  </si>
  <si>
    <t>M2467</t>
  </si>
  <si>
    <t>Bainha metálica para protensão - D = 50 mm</t>
  </si>
  <si>
    <t>M2468</t>
  </si>
  <si>
    <t>Bainha metálica para protensão - D = 55 mm</t>
  </si>
  <si>
    <t>M2469</t>
  </si>
  <si>
    <t>Bainha metálica para protensão - D = 60 mm</t>
  </si>
  <si>
    <t>M2470</t>
  </si>
  <si>
    <t>Bainha metálica para protensão - D = 65 mm</t>
  </si>
  <si>
    <t>M2471</t>
  </si>
  <si>
    <t>Bainha metálica para protensão - D = 70 mm</t>
  </si>
  <si>
    <t>M2472</t>
  </si>
  <si>
    <t>Bainha metálica para protensão - D = 75 mm</t>
  </si>
  <si>
    <t>M2473</t>
  </si>
  <si>
    <t>Bainha metálica para protensão - D = 80 mm</t>
  </si>
  <si>
    <t>Bainha metálica para protensão - D = 85 mm</t>
  </si>
  <si>
    <t>M2475</t>
  </si>
  <si>
    <t>Bainha metálica para protensão - D = 90 mm</t>
  </si>
  <si>
    <t>M2476</t>
  </si>
  <si>
    <t>Bainha metálica para protensão - D = 95 mm</t>
  </si>
  <si>
    <t>M2477</t>
  </si>
  <si>
    <t>Bainha metálica para protensão - D = 100 mm</t>
  </si>
  <si>
    <t>M2478</t>
  </si>
  <si>
    <t>Bainha metálica para protensão - D = 110 mm</t>
  </si>
  <si>
    <t>M2479</t>
  </si>
  <si>
    <t>Bainha metálica para protensão - D = 120 mm</t>
  </si>
  <si>
    <t>M2480</t>
  </si>
  <si>
    <t>Bainha metálica para protensão - D = 130 mm</t>
  </si>
  <si>
    <t>M2481</t>
  </si>
  <si>
    <t>Bainha metálica ovalizada para protensão - seção de 19 x 36 mm</t>
  </si>
  <si>
    <t>M2482</t>
  </si>
  <si>
    <t>Bainha metálica ovalizada para protensão - seção de 19 x 48 mm</t>
  </si>
  <si>
    <t>M2483</t>
  </si>
  <si>
    <t>Bainha metálica ovalizada para protensão - seção de 19 x 62 mm</t>
  </si>
  <si>
    <t>M2484</t>
  </si>
  <si>
    <t>Bainha metálica ovalizada para protensão - seção de 22 x 32 mm</t>
  </si>
  <si>
    <t>M2485</t>
  </si>
  <si>
    <t>Bainha metálica ovalizada para protensão - seção de 22 x 55 mm</t>
  </si>
  <si>
    <t>M2486</t>
  </si>
  <si>
    <t>Bainha metálica ovalizada para protensão - seção de 22 x 73 mm</t>
  </si>
  <si>
    <t>M2487</t>
  </si>
  <si>
    <t>Espaçador plástico tipo centralizador carambola para grampo de barra de aço - D ≤ 25,4 mm</t>
  </si>
  <si>
    <t>M2488</t>
  </si>
  <si>
    <t>Cinta para elevação de cargas tipo Grab com 1 ramal, anel de suspensão e gancho - C = 3 m a 5 m, capacidade de carga de 5.000 kg, F. S. = 4:1</t>
  </si>
  <si>
    <t>M2489</t>
  </si>
  <si>
    <t>Cinta para elevação de cargas tipo Grab com 2 ramais, anel de suspensão e ganchos - C = 3 m a 5 m, capacidade de carga de 5.000 kg, F. S. = 4:1</t>
  </si>
  <si>
    <t>M2490</t>
  </si>
  <si>
    <t>Cinta para elevação de cargas tipo sling com 1 ramal - C = 2 m a 3 m, capacidade de carga de 1.000 kg, F. S. = 7:1</t>
  </si>
  <si>
    <t>M2500</t>
  </si>
  <si>
    <t>Chapa metálica corrugada galvanizada para tunnel liner - E = 2,2 mm e D = 1,2 m</t>
  </si>
  <si>
    <t>M2501</t>
  </si>
  <si>
    <t>Chapa metálica corrugada galvanizada para tunnel liner - E = 2,2 mm e D = 1,4 m</t>
  </si>
  <si>
    <t>M2502</t>
  </si>
  <si>
    <t>Chapa metálica corrugada galvanizada para tunnel liner - E = 2,2 mm e D = 1,6 m</t>
  </si>
  <si>
    <t>M2503</t>
  </si>
  <si>
    <t>Chapa metálica corrugada galvanizada para tunnel liner - E = 2,2 mm e D = 1,8 m</t>
  </si>
  <si>
    <t>M2504</t>
  </si>
  <si>
    <t>Chapa metálica corrugada galvanizada para tunnel liner - E = 2,2 mm e D = 2,0 m</t>
  </si>
  <si>
    <t>M2505</t>
  </si>
  <si>
    <t>Chapa metálica corrugada galvanizada para tunnel liner - E = 2,2 mm e D = 2,2 m</t>
  </si>
  <si>
    <t>M2506</t>
  </si>
  <si>
    <t>Chapa metálica corrugada galvanizada para tunnel liner - E = 2,2 mm e D = 2,4 m</t>
  </si>
  <si>
    <t>M2507</t>
  </si>
  <si>
    <t>Chapa metálica corrugada galvanizada para tunnel liner - E = 2,2 mm e D = 2,6 m</t>
  </si>
  <si>
    <t>M2508</t>
  </si>
  <si>
    <t>Chapa metálica corrugada galvanizada para tunnel liner - E = 2,2 mm e D = 2,8 m</t>
  </si>
  <si>
    <t>M2509</t>
  </si>
  <si>
    <t>Chapa metálica corrugada galvanizada para tunnel liner - E = 2,2 mm e D = 3,0 m</t>
  </si>
  <si>
    <t>M2510</t>
  </si>
  <si>
    <t>Chapa metálica corrugada galvanizada para tunnel liner - E = 2,7 mm e D = 3,2 m</t>
  </si>
  <si>
    <t>M2511</t>
  </si>
  <si>
    <t>Chapa metálica corrugada galvanizada para tunnel liner - E = 2,7 mm e D = 3,4 m</t>
  </si>
  <si>
    <t>M2512</t>
  </si>
  <si>
    <t>Chapa metálica corrugada galvanizada para tunnel liner - E = 2,7 mm e D = 3,6 m</t>
  </si>
  <si>
    <t>M2513</t>
  </si>
  <si>
    <t>Chapa metálica corrugada galvanizada para tunnel liner - E = 2,7 mm e D = 3,8 m</t>
  </si>
  <si>
    <t>M2514</t>
  </si>
  <si>
    <t>Chapa metálica corrugada galvanizada para tunnel liner - E = 2,7 mm e D = 4,0 m</t>
  </si>
  <si>
    <t>M2515</t>
  </si>
  <si>
    <t>Chapa metálica corrugada galvanizada para tunnel liner - E = 3,4 mm e D = 4,2 m</t>
  </si>
  <si>
    <t>M2516</t>
  </si>
  <si>
    <t>Chapa metálica corrugada galvanizada para tunnel liner - E = 3,4 mm e D = 4,4 m</t>
  </si>
  <si>
    <t>M2517</t>
  </si>
  <si>
    <t>Chapa metálica corrugada galvanizada para tunnel liner - E = 3,4 mm e D = 4,6 m</t>
  </si>
  <si>
    <t>M2518</t>
  </si>
  <si>
    <t>Chapa metálica corrugada galvanizada para tunnel liner - E = 3,9 mm e D = 4,8 m</t>
  </si>
  <si>
    <t>M2519</t>
  </si>
  <si>
    <t>Chapa metálica corrugada galvanizada para tunnel liner - E = 3,9 mm e D = 5,0 m</t>
  </si>
  <si>
    <t>M2520</t>
  </si>
  <si>
    <t>Chapa metálica corrugada galvanizada revestida com epóxi para tunnel liner - E = 2,2 mm e D = 1,2 m</t>
  </si>
  <si>
    <t>M2521</t>
  </si>
  <si>
    <t>Chapa metálica corrugada galvanizada revestida com epóxi para tunnel liner - E = 2,2 mm e D = 1,4 m</t>
  </si>
  <si>
    <t>M2522</t>
  </si>
  <si>
    <t>Chapa metálica corrugada galvanizada revestida com epóxi para tunnel liner - E = 2,2 mm e D = 1,6 m</t>
  </si>
  <si>
    <t>M2523</t>
  </si>
  <si>
    <t>Chapa metálica corrugada galvanizada revestida com epóxi para tunnel liner - E = 2,2 mm e D = 1,8 m</t>
  </si>
  <si>
    <t>M2524</t>
  </si>
  <si>
    <t>Chapa metálica corrugada galvanizada revestida com epóxi para tunnel liner - E = 2,2 mm e D = 2,0 m</t>
  </si>
  <si>
    <t>M2525</t>
  </si>
  <si>
    <t>Chapa metálica corrugada galvanizada revestida com epóxi para tunnel liner - E = 2,2 mm e D = 2,2 m</t>
  </si>
  <si>
    <t>M2526</t>
  </si>
  <si>
    <t>Chapa metálica corrugada galvanizada revestida com epóxi para tunnel liner - E = 2,2 mm e D = 2,4 m</t>
  </si>
  <si>
    <t>M2527</t>
  </si>
  <si>
    <t>Chapa metálica corrugada galvanizada revestida com epóxi para tunnel liner - E = 2,2 mm e D = 2,6 m</t>
  </si>
  <si>
    <t>M2528</t>
  </si>
  <si>
    <t>Chapa metálica corrugada galvanizada revestida com epóxi para tunnel liner - E = 2,2 mm e D = 2,8 m</t>
  </si>
  <si>
    <t>M2529</t>
  </si>
  <si>
    <t>Chapa metálica corrugada galvanizada revestida com epóxi para tunnel liner - E = 2,2 mm e D = 3,0 m</t>
  </si>
  <si>
    <t>M2530</t>
  </si>
  <si>
    <t>Chapa metálica corrugada galvanizada revestida com epóxi para tunnel liner - E = 2,7 mm e D = 3,2 m</t>
  </si>
  <si>
    <t>M2531</t>
  </si>
  <si>
    <t>Chapa múltipla metálica corrugada galvanizada tipo MP 100 ou similar - E = 1,60 mm e D = 0,60 m</t>
  </si>
  <si>
    <t>M2532</t>
  </si>
  <si>
    <t>Chapa múltipla metálica corrugada galvanizada tipo MP 100 ou similar - E = 1,60 mm e D = 0,70 m</t>
  </si>
  <si>
    <t>M2533</t>
  </si>
  <si>
    <t>Chapa múltipla metálica corrugada galvanizada tipo MP 100 ou similar - E = 1,60 mm e D = 0,80 m</t>
  </si>
  <si>
    <t>M2534</t>
  </si>
  <si>
    <t>Chapa múltipla metálica corrugada galvanizada tipo MP 100 ou similar - E = 1,60 mm e D = 0,90 m</t>
  </si>
  <si>
    <t>M2535</t>
  </si>
  <si>
    <t>Chapa múltipla metálica corrugada galvanizada tipo MP 100 ou similar - E = 1,60 mm e D = 1,00 m</t>
  </si>
  <si>
    <t>M2536</t>
  </si>
  <si>
    <t>Chapa múltipla metálica corrugada galvanizada tipo MP 100 ou similar - E = 1,60 mm e D = 1,10 m</t>
  </si>
  <si>
    <t>M2537</t>
  </si>
  <si>
    <t>Chapa múltipla metálica corrugada galvanizada tipo MP 100 ou similar - E = 1,60 mm e D = 1,20 m</t>
  </si>
  <si>
    <t>M2538</t>
  </si>
  <si>
    <t>Chapa múltipla metálica corrugada galvanizada tipo MP 100 ou similar - E = 1,60 mm e D = 1,30 m</t>
  </si>
  <si>
    <t>M2539</t>
  </si>
  <si>
    <t>Chapa múltipla metálica corrugada galvanizada tipo MP 100 ou similar - E = 1,60 mm e D = 1,40 m</t>
  </si>
  <si>
    <t>M2540</t>
  </si>
  <si>
    <t>Chapa múltipla metálica corrugada galvanizada tipo MP 100 ou similar - E = 1,60 mm e D = 1,50 m</t>
  </si>
  <si>
    <t>M2541</t>
  </si>
  <si>
    <t>Chapa múltipla metálica corrugada galvanizada tipo MP 100 ou similar - E = 1,60 mm e D = 1,60 m</t>
  </si>
  <si>
    <t>M2542</t>
  </si>
  <si>
    <t>Chapa múltipla metálica corrugada galvanizada tipo MP 100 ou similar - E = 1,60 mm e D = 1,70 m</t>
  </si>
  <si>
    <t>M2543</t>
  </si>
  <si>
    <t>Chapa múltipla metálica corrugada galvanizada tipo MP 100 ou similar - E = 1,60 mm e D = 1,80 m</t>
  </si>
  <si>
    <t>M2544</t>
  </si>
  <si>
    <t>Chapa múltipla metálica corrugada galvanizada tipo MP 100 ou similar - E = 2,00 mm e D = 1,90 m</t>
  </si>
  <si>
    <t>M2545</t>
  </si>
  <si>
    <t>Chapa múltipla metálica corrugada galvanizada tipo MP 100 ou similar - E = 2,00 mm e D = 2,00 m</t>
  </si>
  <si>
    <t>M2546</t>
  </si>
  <si>
    <t>Chapa múltipla metálica corrugada galvanizada tipo MP 100 ou similar - E = 2,00 mm e D = 2,10 m</t>
  </si>
  <si>
    <t>M2547</t>
  </si>
  <si>
    <t>Chapa múltipla metálica corrugada galvanizada tipo MP 100 ou similar - E = 2,00 mm e D = 2,20 m</t>
  </si>
  <si>
    <t>M2548</t>
  </si>
  <si>
    <t>Chapa múltipla metálica corrugada galvanizada tipo MP 100 ou similar - E = 2,00 mm e D = 2,30 m</t>
  </si>
  <si>
    <t>M2549</t>
  </si>
  <si>
    <t>Chapa múltipla metálica corrugada galvanizada tipo MP 100 ou similar - E = 2,70 mm e D = 2,40 m</t>
  </si>
  <si>
    <t>M2550</t>
  </si>
  <si>
    <t>Chapa múltipla metálica corrugada galvanizada tipo MP 100 ou similar - E = 3,40 mm e D = 2,50 m</t>
  </si>
  <si>
    <t>M2551</t>
  </si>
  <si>
    <t>Chapa múltipla metálica corrugada galvanizada tipo MP 100 ou similar - E = 3,40 mm e D = 2,60 m</t>
  </si>
  <si>
    <t>M2552</t>
  </si>
  <si>
    <t>Chapa múltipla metálica corrugada galvanizada tipo MP 100 ou similar - E = 3,40 mm e D = 2,70 m</t>
  </si>
  <si>
    <t>M2553</t>
  </si>
  <si>
    <t>Chapa múltipla metálica corrugada galvanizada tipo MP 100 ou similar - E = 3,40 mm e D = 2,80 m</t>
  </si>
  <si>
    <t>M2554</t>
  </si>
  <si>
    <t>Chapa múltipla metálica corrugada galvanizada tipo MP 152 ou similar - E = 2,70 mm e D = 1,50 m</t>
  </si>
  <si>
    <t>M2555</t>
  </si>
  <si>
    <t>Chapa múltipla metálica corrugada galvanizada tipo MP 152 ou similar - E = 2,70 mm e D = 1,80 m</t>
  </si>
  <si>
    <t>M2556</t>
  </si>
  <si>
    <t>Chapa múltipla metálica corrugada galvanizada tipo MP 152 ou similar - E = 2,70 mm e D = 1,90 m</t>
  </si>
  <si>
    <t>M2557</t>
  </si>
  <si>
    <t>Chapa múltipla metálica corrugada galvanizada tipo MP 152 ou similar - E = 2,70 mm e D = 2,15 m</t>
  </si>
  <si>
    <t>M2558</t>
  </si>
  <si>
    <t>Chapa múltipla metálica corrugada galvanizada tipo MP 152 ou similar - E = 2,70 mm e D = 2,30 m</t>
  </si>
  <si>
    <t>M2559</t>
  </si>
  <si>
    <t>Chapa múltipla metálica corrugada galvanizada tipo MP 152 ou similar - E = 2,70 mm e D = 2,65 m</t>
  </si>
  <si>
    <t>M2560</t>
  </si>
  <si>
    <t>Chapa múltipla metálica corrugada galvanizada tipo MP 152 ou similar - E = 2,70 mm e D = 3,05 m</t>
  </si>
  <si>
    <t>M2561</t>
  </si>
  <si>
    <t>Chapa múltipla metálica corrugada galvanizada tipo MP 152 ou similar - E = 2,70 mm e D = 3,20 m</t>
  </si>
  <si>
    <t>M2562</t>
  </si>
  <si>
    <t>Chapa múltipla metálica corrugada galvanizada tipo MP 152 ou similar - E = 2,70 mm e D = 3,40 m</t>
  </si>
  <si>
    <t>M2563</t>
  </si>
  <si>
    <t>Chapa múltipla metálica corrugada galvanizada tipo MP 152 ou similar - E = 2,70 mm e D = 3,65 m</t>
  </si>
  <si>
    <t>M2564</t>
  </si>
  <si>
    <t>Chapa múltipla metálica corrugada galvanizada tipo MP 152 ou similar - E = 2,70 mm e D = 3,80 m</t>
  </si>
  <si>
    <t>M2565</t>
  </si>
  <si>
    <t>Chapa múltipla metálica corrugada galvanizada tipo MP 152 ou similar - E = 2,70 mm e D = 4,20 m</t>
  </si>
  <si>
    <t>M2566</t>
  </si>
  <si>
    <t>Chapa múltipla metálica corrugada galvanizada tipo MP 152 ou similar - E = 2,70 mm e D = 4,60 m</t>
  </si>
  <si>
    <t>M2567</t>
  </si>
  <si>
    <t>Chapa múltipla metálica corrugada galvanizada tipo MP 152 ou similar - E = 3,40 mm e D = 4,80 m</t>
  </si>
  <si>
    <t>M2568</t>
  </si>
  <si>
    <t>Chapa múltipla metálica corrugada galvanizada tipo MP 152 ou similar - E = 3,40 mm e D = 5,00 m</t>
  </si>
  <si>
    <t>M2569</t>
  </si>
  <si>
    <t>Chapa múltipla metálica corrugada galvanizada tipo MP 152 ou similar - E = 3,90 mm e D = 5,35 m</t>
  </si>
  <si>
    <t>M2570</t>
  </si>
  <si>
    <t>Chapa múltipla metálica corrugada galvanizada tipo MP 152 ou similar - E = 3,90 mm e D = 5,70 m</t>
  </si>
  <si>
    <t>M2571</t>
  </si>
  <si>
    <t>Chapa múltipla metálica corrugada galvanizada tipo MP 152 ou similar - E = 4,70 mm e D = 6,10 m</t>
  </si>
  <si>
    <t>M2572</t>
  </si>
  <si>
    <t>Chapa múltipla metálica corrugada galvanizada tipo MP 152 ou similar - E = 6,40 mm e D = 6,50 m</t>
  </si>
  <si>
    <t>M2573</t>
  </si>
  <si>
    <t>Chapa múltipla metálica corrugada galvanizada tipo MP 152 ou similar - E = 6,40 mm e D = 6,85 m</t>
  </si>
  <si>
    <t>M2574</t>
  </si>
  <si>
    <t>Chapa múltipla metálica corrugada galvanizada tipo MP 152 ou similar - E = 6,40 mm e D = 7,25 m</t>
  </si>
  <si>
    <t>M2580</t>
  </si>
  <si>
    <t>Parafuso de cabeça sextavada em aço galvanizado com porca e arruela de pressão - D = 7,938 mm (5/16")</t>
  </si>
  <si>
    <t>M2585</t>
  </si>
  <si>
    <t>Tirante de barra de aço - tensão de escoamento = 520 MPa, tensão de ruptura = 690 MPa e D = 25 mm</t>
  </si>
  <si>
    <t>M2586</t>
  </si>
  <si>
    <t>Tirante de barra de aço - tensão de escoamento = 700 MPa, tensão de ruptura = 800 MPa e D = 19 mm</t>
  </si>
  <si>
    <t>M2587</t>
  </si>
  <si>
    <t>Tirante de barra de aço - tensão de escoamento = 700 MPa, tensão de ruptura = 800 MPa e D = 22 mm</t>
  </si>
  <si>
    <t>M2588</t>
  </si>
  <si>
    <t>Tirante de barra de aço - tensão de escoamento = 700 MPa, tensão de ruptura = 800 MPa e D = 25 mm</t>
  </si>
  <si>
    <t>M2589</t>
  </si>
  <si>
    <t>Tirante de barra de aço - tensão de escoamento = 700 MPa, tensão de ruptura = 800 MPa e D = 32 mm</t>
  </si>
  <si>
    <t>M2590</t>
  </si>
  <si>
    <t>Tirante de barra de aço - tensão de escoamento = 700 MPa, tensão de ruptura = 800 MPa e D = 36 mm</t>
  </si>
  <si>
    <t>M2591</t>
  </si>
  <si>
    <t>Luva em aço para emenda de tirantes - D = 73 mm e C = 150 mm</t>
  </si>
  <si>
    <t>M2597</t>
  </si>
  <si>
    <t>Concreto usinado - fck = 40 MPa (comercial)</t>
  </si>
  <si>
    <t>M2598</t>
  </si>
  <si>
    <t>Concreto usinado - fck = 45 MPa (comercial)</t>
  </si>
  <si>
    <t>M2599</t>
  </si>
  <si>
    <t>Concreto usinado - fck = 50 MPa (comercial)</t>
  </si>
  <si>
    <t>M2601</t>
  </si>
  <si>
    <t>Aparelho de apoio metálico esférico fixo com 4 chumbadores e capacidade de 1.000 kN</t>
  </si>
  <si>
    <t>M2602</t>
  </si>
  <si>
    <t>Aparelho de apoio metálico esférico unidirecional com 4 chumbadores e capacidade de 1.500 kN</t>
  </si>
  <si>
    <t>M2603</t>
  </si>
  <si>
    <t>Aparelho de apoio metálico esférico fixo com 4 chumbadores e capacidade de 1.500 kN</t>
  </si>
  <si>
    <t>M2604</t>
  </si>
  <si>
    <t>Aparelho de apoio metálico esférico fixo com 4 chumbadores e capacidade de 2.000 kN</t>
  </si>
  <si>
    <t>M2605</t>
  </si>
  <si>
    <t>Aparelho de apoio metálico esférico fixo com 4 chumbadores e capacidade de 2.500 kN</t>
  </si>
  <si>
    <t>M2606</t>
  </si>
  <si>
    <t>Aparelho de apoio metálico esférico fixo com 4 chumbadores e capacidade de 3.000 kN</t>
  </si>
  <si>
    <t>M2607</t>
  </si>
  <si>
    <t>Aparelho de apoio metálico esférico fixo com 4 chumbadores e capacidade de 3.500 kN</t>
  </si>
  <si>
    <t>M2608</t>
  </si>
  <si>
    <t>Aparelho de apoio metálico esférico fixo com 4 chumbadores e capacidade de 4.000 kN</t>
  </si>
  <si>
    <t>M2609</t>
  </si>
  <si>
    <t>Aparelho de apoio metálico esférico unidirecional com 4 chumbadores e capacidade de 1.000 kN</t>
  </si>
  <si>
    <t>M2610</t>
  </si>
  <si>
    <t>Aparelho de apoio metálico esférico unidirecional com 4 chumbadores e capacidade de 2.000 kN</t>
  </si>
  <si>
    <t>M2611</t>
  </si>
  <si>
    <t>Aparelho de apoio metálico esférico unidirecional com 4 chumbadores e capacidade de 2.500 kN</t>
  </si>
  <si>
    <t>M2612</t>
  </si>
  <si>
    <t>Aparelho de apoio metálico esférico unidirecional com 4 chumbadores e capacidade de 3.000 kN</t>
  </si>
  <si>
    <t>M2613</t>
  </si>
  <si>
    <t>Aparelho de apoio metálico esférico unidirecional com 4 chumbadores e capacidade de 3.500 kN</t>
  </si>
  <si>
    <t>M2614</t>
  </si>
  <si>
    <t>Aparelho de apoio metálico esférico unidirecional com 4 chumbadores e capacidade de 4.000 kN</t>
  </si>
  <si>
    <t>M2615</t>
  </si>
  <si>
    <t>Aparelho de apoio metálico esférico fixo com 4 chumbadores e capacidade de 4.500 kN</t>
  </si>
  <si>
    <t>M2616</t>
  </si>
  <si>
    <t>Aparelho de apoio metálico esférico fixo com 4 chumbadores e capacidade de 5.000 kN</t>
  </si>
  <si>
    <t>M2617</t>
  </si>
  <si>
    <t>Aparelho de apoio metálico esférico fixo com 4 chumbadores e capacidade de 5.500 kN</t>
  </si>
  <si>
    <t>M2618</t>
  </si>
  <si>
    <t>Aparelho de apoio metálico esférico fixo com 4 chumbadores e capacidade de 6.000 kN</t>
  </si>
  <si>
    <t>M2619</t>
  </si>
  <si>
    <t>Aparelho de apoio metálico esférico fixo com 4 chumbadores e capacidade de 6.500 kN</t>
  </si>
  <si>
    <t>M2620</t>
  </si>
  <si>
    <t>Aparelho de apoio metálico esférico fixo com 4 chumbadores e capacidade de 7.000 kN</t>
  </si>
  <si>
    <t>M2621</t>
  </si>
  <si>
    <t>Aparelho de apoio metálico esférico fixo com 4 chumbadores e capacidade de 7.500 kN</t>
  </si>
  <si>
    <t>M2622</t>
  </si>
  <si>
    <t>Aparelho de apoio metálico esférico fixo com 4 chumbadores e capacidade de 8.000 kN</t>
  </si>
  <si>
    <t>M2623</t>
  </si>
  <si>
    <t>Grelha metálica para boca de lobo com capacidade de até 300 kN - C = 0,90 m e L = 0,30 m</t>
  </si>
  <si>
    <t>M2624</t>
  </si>
  <si>
    <t>Grelha de piso em PVC para passagem de pedestres - C = 50 cm e L = 13 cm</t>
  </si>
  <si>
    <t>M2625</t>
  </si>
  <si>
    <t>Marco em PVC para grelha de piso - L = 2,50 m</t>
  </si>
  <si>
    <t>M2626</t>
  </si>
  <si>
    <t>Grelha de piso em PVC para passagem de veículos de até 3 t - C = 50 cm e L = 13 cm</t>
  </si>
  <si>
    <t>M2627</t>
  </si>
  <si>
    <t>Grelha de piso em PVC para passagem de veículos de até 10 t - C = 50 cm e L = 13 cm</t>
  </si>
  <si>
    <t>M2628</t>
  </si>
  <si>
    <t>Grelha de piso em PVC para passagem de pedestres - C = 50 cm e L = 20 cm</t>
  </si>
  <si>
    <t>M2629</t>
  </si>
  <si>
    <t>Grelha de piso em PVC para passagem de veículos de até 3 t - C = 50 cm e L = 20 cm</t>
  </si>
  <si>
    <t>M2631</t>
  </si>
  <si>
    <t>Grelha metálica para canaletas - C = 1,00 m e L = 0,10 m</t>
  </si>
  <si>
    <t>M2632</t>
  </si>
  <si>
    <t>Grelha metálica para canaletas - C = 1,00 m e L = 0,15 m</t>
  </si>
  <si>
    <t>M2633</t>
  </si>
  <si>
    <t>Porta-grelha metálica - C = 1,00 m e L = 0,15 m</t>
  </si>
  <si>
    <t>M2634</t>
  </si>
  <si>
    <t>Grelha metálica para canaletas - C = 1,00 m e L = 0,20 m</t>
  </si>
  <si>
    <t>M2635</t>
  </si>
  <si>
    <t>Porta-grelha metálica - C = 1,00 m e L = 0,20 m</t>
  </si>
  <si>
    <t>M2636</t>
  </si>
  <si>
    <t>Porta-grelha metálica - C = 1,00 m e L = 0,10 m</t>
  </si>
  <si>
    <t>M2637</t>
  </si>
  <si>
    <t>Aparelho de apoio metálico esférico fixo com 4 chumbadores e capacidade de 8.500 kN</t>
  </si>
  <si>
    <t>M2638</t>
  </si>
  <si>
    <t>Aparelho de apoio metálico esférico fixo com 4 chumbadores e capacidade de 9.000 kN</t>
  </si>
  <si>
    <t>M2639</t>
  </si>
  <si>
    <t>Aparelho de apoio metálico esférico fixo com 4 chumbadores e capacidade de 9.500 kN</t>
  </si>
  <si>
    <t>M2640</t>
  </si>
  <si>
    <t>Aparelho de apoio metálico esférico fixo com 4 chumbadores e capacidade de 10.000 kN</t>
  </si>
  <si>
    <t>M2641</t>
  </si>
  <si>
    <t>Aparelho de apoio metálico esférico unidirecional com 4 chumbadores e capacidade de 4.500 kN</t>
  </si>
  <si>
    <t>M2642</t>
  </si>
  <si>
    <t>Aparelho de apoio metálico esférico unidirecional com 4 chumbadores e capacidade de 5.000 kN</t>
  </si>
  <si>
    <t>M2643</t>
  </si>
  <si>
    <t>Aparelho de apoio metálico esférico unidirecional com 4 chumbadores e capacidade de 5.500 kN</t>
  </si>
  <si>
    <t>M2644</t>
  </si>
  <si>
    <t>Aparelho de apoio metálico esférico unidirecional com 4 chumbadores e capacidade de 6.000 kN</t>
  </si>
  <si>
    <t>M2645</t>
  </si>
  <si>
    <t>Aparelho de apoio metálico esférico unidirecional com 4 chumbadores e capacidade de 6.500 kN</t>
  </si>
  <si>
    <t>M2646</t>
  </si>
  <si>
    <t>Aparelho de apoio metálico esférico unidirecional com 4 chumbadores e capacidade de 7.000 kN</t>
  </si>
  <si>
    <t>M2647</t>
  </si>
  <si>
    <t>Aparelho de apoio metálico esférico unidirecional com 4 chumbadores e capacidade de 7.500 kN</t>
  </si>
  <si>
    <t>M2648</t>
  </si>
  <si>
    <t>Fincapino de ação direta e pino com furo - D = 6,35 mm (1/4")</t>
  </si>
  <si>
    <t>M2649</t>
  </si>
  <si>
    <t>Aparelho de apoio metálico esférico unidirecional com 4 chumbadores e capacidade de 8.000 kN</t>
  </si>
  <si>
    <t>M2650</t>
  </si>
  <si>
    <t>Aparelho de apoio metálico esférico unidirecional com 4 chumbadores e capacidade de 8.500 kN</t>
  </si>
  <si>
    <t>M2651</t>
  </si>
  <si>
    <t>Chapa múltipla metálica corrugada revestida em epóxi tipo MP 100 ou similar - E = 1,60 mm e D = 0,60 m</t>
  </si>
  <si>
    <t>M2652</t>
  </si>
  <si>
    <t>Chapa múltipla metálica corrugada revestida em epóxi tipo MP 100 ou similar - E = 1,60 mm e D = 0,70 m</t>
  </si>
  <si>
    <t>M2653</t>
  </si>
  <si>
    <t>Chapa múltipla metálica corrugada revestida em epóxi tipo MP 100 ou similar - E = 1,60 mm e D = 0,80 m</t>
  </si>
  <si>
    <t>M2654</t>
  </si>
  <si>
    <t>Chapa múltipla metálica corrugada revestida em epóxi tipo MP 100 ou similar - E = 1,60 mm e D = 0,90 m</t>
  </si>
  <si>
    <t>M2655</t>
  </si>
  <si>
    <t>Chapa múltipla metálica corrugada revestida em epóxi tipo MP 100 ou similar - E = 1,60 mm e D = 1,00 m</t>
  </si>
  <si>
    <t>M2656</t>
  </si>
  <si>
    <t>Chapa múltipla metálica corrugada revestida em epóxi tipo MP 100 ou similar - E = 1,60 mm e D = 1,10 m</t>
  </si>
  <si>
    <t>M2657</t>
  </si>
  <si>
    <t>Chapa múltipla metálica corrugada revestida em epóxi tipo MP 100 ou similar - E = 1,60 mm e D = 1,20 m</t>
  </si>
  <si>
    <t>M2658</t>
  </si>
  <si>
    <t>Chapa múltipla metálica corrugada revestida em epóxi tipo MP 100 ou similar - E = 1,60 mm e D = 1,30 m</t>
  </si>
  <si>
    <t>M2659</t>
  </si>
  <si>
    <t>Chapa múltipla metálica corrugada revestida em epóxi tipo MP 100 ou similar - E = 1,60 mm e D = 1,40 m</t>
  </si>
  <si>
    <t>M2660</t>
  </si>
  <si>
    <t>Chapa múltipla metálica corrugada revestida em epóxi tipo MP 100 ou similar - E = 1,60 mm e D = 1,50 m</t>
  </si>
  <si>
    <t>M2661</t>
  </si>
  <si>
    <t>Chapa múltipla metálica corrugada revestida em epóxi tipo MP 100 ou similar - E = 1,60 mm e D = 1,60 m</t>
  </si>
  <si>
    <t>M2662</t>
  </si>
  <si>
    <t>Chapa múltipla metálica corrugada revestida em epóxi tipo MP 100 ou similar - E = 1,60 mm e D = 1,70 m</t>
  </si>
  <si>
    <t>M2663</t>
  </si>
  <si>
    <t>Chapa múltipla metálica corrugada revestida em epóxi tipo MP 100 ou similar - E = 1,60 mm e D = 1,80 m</t>
  </si>
  <si>
    <t>M2664</t>
  </si>
  <si>
    <t>Chapa múltipla metálica corrugada revestida em epóxi tipo MP 100 ou similar - E = 2,00 mm e D = 1,90 m</t>
  </si>
  <si>
    <t>M2665</t>
  </si>
  <si>
    <t>Chapa múltipla metálica corrugada revestida em epóxi tipo MP 100 ou similar - E = 2,00 mm e D = 2,00 m</t>
  </si>
  <si>
    <t>M2666</t>
  </si>
  <si>
    <t>Chapa múltipla metálica corrugada revestida em epóxi tipo MP 100 ou similar - E = 2,00 mm e D = 2,10 m</t>
  </si>
  <si>
    <t>M2667</t>
  </si>
  <si>
    <t>Chapa múltipla metálica corrugada revestida em epóxi tipo MP 100 ou similar - E = 2,00 mm e D = 2,20 m</t>
  </si>
  <si>
    <t>M2668</t>
  </si>
  <si>
    <t>Chapa múltipla metálica corrugada revestida em epóxi tipo MP 100 ou similar - E = 2,00 mm e D = 2,30 m</t>
  </si>
  <si>
    <t>M2669</t>
  </si>
  <si>
    <t>Chapa múltipla metálica corrugada revestida em epóxi tipo MP 100 ou similar - E = 2,70 mm e D = 2,40 m</t>
  </si>
  <si>
    <t>M2670</t>
  </si>
  <si>
    <t>Chapa múltipla metálica corrugada revestida em epóxi tipo MP 100 ou similar - E = 3,40 mm e D = 2,50 m</t>
  </si>
  <si>
    <t>M2671</t>
  </si>
  <si>
    <t>Chapa múltipla metálica corrugada revestida em epóxi tipo MP 100 ou similar - E = 3,40 mm e D = 2,60 m</t>
  </si>
  <si>
    <t>M2672</t>
  </si>
  <si>
    <t>Chapa múltipla metálica corrugada revestida em epóxi tipo MP 100 ou similar - E = 3,40 mm e D = 2,70 m</t>
  </si>
  <si>
    <t>M2673</t>
  </si>
  <si>
    <t>Chapa múltipla metálica corrugada revestida em epóxi tipo MP 100 ou similar - E = 3,40 mm e D = 2,80 m</t>
  </si>
  <si>
    <t>M2674</t>
  </si>
  <si>
    <t>Chapa múltipla metálica corrugada revestida em epóxi tipo MP 152 ou similar - E = 2,70 mm e D = 1,50 m</t>
  </si>
  <si>
    <t>M2675</t>
  </si>
  <si>
    <t>Chapa múltipla metálica corrugada revestida em epóxi tipo MP 152 ou similar - E = 2,70 mm e D = 1,80 m</t>
  </si>
  <si>
    <t>M2676</t>
  </si>
  <si>
    <t>Chapa múltipla metálica corrugada revestida em epóxi tipo MP 152 ou similar - E = 2,70 mm e D = 1,90 m</t>
  </si>
  <si>
    <t>M2677</t>
  </si>
  <si>
    <t>Chapa múltipla metálica corrugada revestida em epóxi tipo MP 152 ou similar - E = 2,70 mm e D = 2,15 m</t>
  </si>
  <si>
    <t>M2678</t>
  </si>
  <si>
    <t>Chapa múltipla metálica corrugada revestida em epóxi tipo MP 152 ou similar - E = 2,70 mm e D = 2,30 m</t>
  </si>
  <si>
    <t>M2679</t>
  </si>
  <si>
    <t>Chapa múltipla metálica corrugada revestida em epóxi tipo MP 152 ou similar - E = 2,70 mm e D = 2,65 m</t>
  </si>
  <si>
    <t>M2680</t>
  </si>
  <si>
    <t>Chapa múltipla metálica corrugada revestida em epóxi tipo MP 152 ou similar - E = 2,70 mm e D = 3,05 m</t>
  </si>
  <si>
    <t>M2681</t>
  </si>
  <si>
    <t>Chapa múltipla metálica corrugada revestida em epóxi tipo MP 152 ou similar - E = 2,70 mm e D = 3,20 m</t>
  </si>
  <si>
    <t>M2682</t>
  </si>
  <si>
    <t>Chapa múltipla metálica corrugada revestida em epóxi tipo MP 152 ou similar - E = 2,70 mm e D = 3,40 m</t>
  </si>
  <si>
    <t>M2683</t>
  </si>
  <si>
    <t>Chapa múltipla metálica corrugada revestida em epóxi tipo MP 152 ou similar - E = 2,70 mm e D = 3,65 m</t>
  </si>
  <si>
    <t>M2684</t>
  </si>
  <si>
    <t>Chapa múltipla metálica corrugada revestida em epóxi tipo MP 152 ou similar - E = 2,70 mm e D = 3,80 m</t>
  </si>
  <si>
    <t>M2685</t>
  </si>
  <si>
    <t>Chapa múltipla metálica corrugada revestida em epóxi tipo MP 152 ou similar - E = 2,70 mm e D = 4,20 m</t>
  </si>
  <si>
    <t>M2686</t>
  </si>
  <si>
    <t>Chapa múltipla metálica corrugada revestida em epóxi tipo MP 152 ou similar - E = 2,70 mm e D = 4,60 m</t>
  </si>
  <si>
    <t>M2687</t>
  </si>
  <si>
    <t>Chapa múltipla metálica corrugada revestida em epóxi tipo MP 152 ou similar - E = 3,40 mm e D = 4,80 m</t>
  </si>
  <si>
    <t>M2688</t>
  </si>
  <si>
    <t>Chapa múltipla metálica corrugada revestida em epóxi tipo MP 152 ou similar - E = 3,40 mm e D = 5,00 m</t>
  </si>
  <si>
    <t>M2689</t>
  </si>
  <si>
    <t>Chapa múltipla metálica corrugada revestida em epóxi tipo MP 152 ou similar - E = 3,90 mm e D = 5,35 m</t>
  </si>
  <si>
    <t>M2690</t>
  </si>
  <si>
    <t>Chapa múltipla metálica corrugada revestida em epóxi tipo MP 152 ou similar - E = 3,90 mm e D = 5,70 m</t>
  </si>
  <si>
    <t>M2691</t>
  </si>
  <si>
    <t>Chapa múltipla metálica corrugada revestida em epóxi tipo MP 152 ou similar - E = 4,70 mm e D = 6,10 m</t>
  </si>
  <si>
    <t>M2692</t>
  </si>
  <si>
    <t>Chapa múltipla metálica corrugada revestida em epóxi tipo MP 152 ou similar - E = 6,40 mm e D = 6,50 m</t>
  </si>
  <si>
    <t>M2693</t>
  </si>
  <si>
    <t>Chapa múltipla metálica corrugada revestida em epóxi tipo MP 152 ou similar - E = 6,40 mm e D = 6,85 m</t>
  </si>
  <si>
    <t>M2694</t>
  </si>
  <si>
    <t>Chapa múltipla metálica corrugada revestida em epóxi tipo MP 152 ou similar - E = 6,40 mm e D = 7,25 m</t>
  </si>
  <si>
    <t>M2695</t>
  </si>
  <si>
    <t>Aparelho de apoio metálico esférico unidirecional com 4 chumbadores e capacidade de 9.000 kN</t>
  </si>
  <si>
    <t>M2696</t>
  </si>
  <si>
    <t>Aparelho de apoio metálico esférico unidirecional com 4 chumbadores e capacidade de 9.500 kN</t>
  </si>
  <si>
    <t>M2697</t>
  </si>
  <si>
    <t>Aparelho de apoio metálico esférico unidirecional com 4 chumbadores e capacidade de 10.000 kN</t>
  </si>
  <si>
    <t>M2698</t>
  </si>
  <si>
    <t>Fincapino de ação indireta e pino liso - D = 6,35 mm (1/4")</t>
  </si>
  <si>
    <t>M2700</t>
  </si>
  <si>
    <t>Corpo de BSCC pré-moldado comercial - seção de 1,5 m x 1,5 m - tipo I</t>
  </si>
  <si>
    <t>M2701</t>
  </si>
  <si>
    <t>Corpo de BSCC pré-moldado comercial - seção de 1,5 m x 1,5 m - tipo II</t>
  </si>
  <si>
    <t>M2702</t>
  </si>
  <si>
    <t>Corpo de BSCC pré-moldado comercial - seção de 1,5 m x 1,5 m - tipo III</t>
  </si>
  <si>
    <t>M2703</t>
  </si>
  <si>
    <t>Corpo de BSCC pré-moldado comercial - seção de 1,5 m x 1,5 m - tipo IV</t>
  </si>
  <si>
    <t>M2704</t>
  </si>
  <si>
    <t>Corpo de BSCC pré-moldado comercial - seção de 1,5 m x 1,5 m - tipo V</t>
  </si>
  <si>
    <t>M2705</t>
  </si>
  <si>
    <t>Corpo de BSCC pré-moldado comercial - seção de 1,5 m x 1,5 m - tipo VI</t>
  </si>
  <si>
    <t>M2706</t>
  </si>
  <si>
    <t>Corpo de BSCC pré-moldado comercial - seção de 1,5 m x 1,5 m - tipo VII</t>
  </si>
  <si>
    <t>M2707</t>
  </si>
  <si>
    <t>Corpo de BSCC pré-moldado comercial - seção de 2,0 m x 2,0 m - tipo I</t>
  </si>
  <si>
    <t>M2708</t>
  </si>
  <si>
    <t>Corpo de BSCC pré-moldado comercial - seção de 2,0 m x 2,0 m - tipo II</t>
  </si>
  <si>
    <t>M2709</t>
  </si>
  <si>
    <t>Corpo de BSCC pré-moldado comercial - seção de 2,0 m x 2,0 m - tipo III</t>
  </si>
  <si>
    <t>M2710</t>
  </si>
  <si>
    <t>Corpo de BSCC pré-moldado comercial - seção de 2,0 m x 2,0 m - tipo IV</t>
  </si>
  <si>
    <t>M2711</t>
  </si>
  <si>
    <t>Corpo de BSCC pré-moldado comercial - seção de 2,0 m x 2,0 m - tipo V</t>
  </si>
  <si>
    <t>M2712</t>
  </si>
  <si>
    <t>Corpo de BSCC pré-moldado comercial - seção de 2,0 m x 2,0 m - tipo VI</t>
  </si>
  <si>
    <t>M2713</t>
  </si>
  <si>
    <t>Corpo de BSCC pré-moldado comercial - seção de 2,0 m x 2,0 m - tipo VII</t>
  </si>
  <si>
    <t>M2714</t>
  </si>
  <si>
    <t>Corpo de BSCC pré-moldado comercial - seção de 2,5 m x 2,5 m - tipo I</t>
  </si>
  <si>
    <t>M2715</t>
  </si>
  <si>
    <t>Corpo de BSCC pré-moldado comercial - seção de 2,5 m x 2,5 m - tipo II</t>
  </si>
  <si>
    <t>M2716</t>
  </si>
  <si>
    <t>Corpo de BSCC pré-moldado comercial - seção de 2,5 m x 2,5 m - tipo III</t>
  </si>
  <si>
    <t>M2717</t>
  </si>
  <si>
    <t>Corpo de BSCC pré-moldado comercial - seção de 2,5 m x 2,5 m - tipo IV</t>
  </si>
  <si>
    <t>M2718</t>
  </si>
  <si>
    <t>Corpo de BSCC pré-moldado comercial - seção de 2,5 m x 2,5 m - tipo V</t>
  </si>
  <si>
    <t>M2719</t>
  </si>
  <si>
    <t>Corpo de BSCC pré-moldado comercial - seção de 2,5 m x 2,5 m - tipo VI</t>
  </si>
  <si>
    <t>M2720</t>
  </si>
  <si>
    <t>Corpo de BSCC pré-moldado comercial - seção de 2,5 m x 2,5 m - tipo VII</t>
  </si>
  <si>
    <t>M2721</t>
  </si>
  <si>
    <t>Corpo de BSCC pré-moldado comercial - seção de 3,0 m x 3,0 m - tipo I</t>
  </si>
  <si>
    <t>M2722</t>
  </si>
  <si>
    <t>Corpo de BSCC pré-moldado comercial - seção de 3,0 m x 3,0 m - tipo II</t>
  </si>
  <si>
    <t>M2723</t>
  </si>
  <si>
    <t>Corpo de BSCC pré-moldado comercial - seção de 3,0 m x 3,0 m - tipo III</t>
  </si>
  <si>
    <t>M2724</t>
  </si>
  <si>
    <t>Corpo de BSCC pré-moldado comercial - seção de 3,0 m x 3,0 m - tipo IV</t>
  </si>
  <si>
    <t>M2725</t>
  </si>
  <si>
    <t>Corpo de BSCC pré-moldado comercial - seção de 3,0 m x 3,0 m - tipo V</t>
  </si>
  <si>
    <t>M2726</t>
  </si>
  <si>
    <t>Corpo de BSCC pré-moldado comercial - seção de 3,0 m x 3,0 m - tipo VI</t>
  </si>
  <si>
    <t>M2727</t>
  </si>
  <si>
    <t>Corpo de BSCC pré-moldado comercial - seção de 3,0 m x 3,0 m - tipo VII</t>
  </si>
  <si>
    <t>M2728</t>
  </si>
  <si>
    <t>Corpo de BSCC pré-moldado comercial - seção canal de 1,5 m x 1,5 m</t>
  </si>
  <si>
    <t>M2729</t>
  </si>
  <si>
    <t>Corpo de BSCC pré-moldado comercial - seção canal de 2,0 m x 1,5 m</t>
  </si>
  <si>
    <t>M2730</t>
  </si>
  <si>
    <t>Corpo de BSCC pré-moldado comercial - seção canal de 2,0 m x 2,0 m - tipo I</t>
  </si>
  <si>
    <t>M2731</t>
  </si>
  <si>
    <t>Corpo de BSCC pré-moldado comercial - seção canal de 2,0 m x 2,0 m - tipo II</t>
  </si>
  <si>
    <t>M2732</t>
  </si>
  <si>
    <t>Corpo de BSCC pré-moldado comercial - seção canal de 2,5 m x 1,5 m</t>
  </si>
  <si>
    <t>M2733</t>
  </si>
  <si>
    <t>Corpo de BSCC pré-moldado comercial - seção canal de 2,5 m x 2,0 m - tipo I</t>
  </si>
  <si>
    <t>M2734</t>
  </si>
  <si>
    <t>Corpo de BSCC pré-moldado comercial - seção canal de 2,5 m x 2,0 m - tipo II</t>
  </si>
  <si>
    <t>M2735</t>
  </si>
  <si>
    <t>Corpo de BSCC pré-moldado comercial - seção canal de 3,0 m x 1,5 m</t>
  </si>
  <si>
    <t>M2736</t>
  </si>
  <si>
    <t>Corpo de BSCC pré-moldado comercial - seção canal de 3,0 m x 2,0 m - tipo I</t>
  </si>
  <si>
    <t>M2737</t>
  </si>
  <si>
    <t>Corpo de BSCC pré-moldado comercial - seção canal de 3,0 m x 2,0 m - tipo II</t>
  </si>
  <si>
    <t>M2738</t>
  </si>
  <si>
    <t>Aparelho de apoio metálico esférico multidirecional com 4 chumbadores e capacidade de 1.000 kN</t>
  </si>
  <si>
    <t>M2739</t>
  </si>
  <si>
    <t>Aparelho de apoio metálico esférico multidirecional com 4 chumbadores e capacidade de 1.500 kN</t>
  </si>
  <si>
    <t>M2740</t>
  </si>
  <si>
    <t>Aparelho de apoio metálico esférico multidirecional com 4 chumbadores e capacidade de 2.000 kN</t>
  </si>
  <si>
    <t>M2741</t>
  </si>
  <si>
    <t>Aparelho de apoio metálico esférico multidirecional com 4 chumbadores e capacidade de 2.500 kN</t>
  </si>
  <si>
    <t>M2742</t>
  </si>
  <si>
    <t>Aparelho de apoio metálico esférico multidirecional com 4 chumbadores e capacidade de 3.000 kN</t>
  </si>
  <si>
    <t>M2743</t>
  </si>
  <si>
    <t>Aparelho de apoio metálico esférico multidirecional com 4 chumbadores e capacidade de 3.500 kN</t>
  </si>
  <si>
    <t>M2744</t>
  </si>
  <si>
    <t>Aparelho de apoio metálico esférico multidirecional com 4 chumbadores e capacidade de 4.000 kN</t>
  </si>
  <si>
    <t>M2745</t>
  </si>
  <si>
    <t>Aparelho de apoio metálico esférico multidirecional com 4 chumbadores e capacidade de 4.500 kN</t>
  </si>
  <si>
    <t>M2746</t>
  </si>
  <si>
    <t>Aparelho de apoio metálico esférico multidirecional com 4 chumbadores e capacidade de 5.000 kN</t>
  </si>
  <si>
    <t>M2747</t>
  </si>
  <si>
    <t>Aparelho de apoio metálico esférico multidirecional com 4 chumbadores e capacidade de 5.500 kN</t>
  </si>
  <si>
    <t>M2748</t>
  </si>
  <si>
    <t>Aparelho de apoio metálico esférico multidirecional com 4 chumbadores e capacidade de 6.000 kN</t>
  </si>
  <si>
    <t>M2749</t>
  </si>
  <si>
    <t>Aparelho de apoio metálico esférico multidirecional com 4 chumbadores e capacidade de 6.500 kN</t>
  </si>
  <si>
    <t>M2750</t>
  </si>
  <si>
    <t>Aparelho de apoio metálico esférico multidirecional com 4 chumbadores e capacidade de 7.000 kN</t>
  </si>
  <si>
    <t>M2751</t>
  </si>
  <si>
    <t>Aparelho de apoio metálico esférico multidirecional com 4 chumbadores e capacidade de 7.500 kN</t>
  </si>
  <si>
    <t>M2752</t>
  </si>
  <si>
    <t>Aparelho de apoio metálico esférico multidirecional com 4 chumbadores e capacidade de 8.000 kN</t>
  </si>
  <si>
    <t>M2753</t>
  </si>
  <si>
    <t>Aparelho de apoio metálico esférico multidirecional com 4 chumbadores e capacidade de 8.500 kN</t>
  </si>
  <si>
    <t>M2754</t>
  </si>
  <si>
    <t>Aparelho de apoio metálico esférico multidirecional com 4 chumbadores e capacidade de 9.000 kN</t>
  </si>
  <si>
    <t>M2755</t>
  </si>
  <si>
    <t>Aparelho de apoio metálico esférico multidirecional com 4 chumbadores e capacidade de 9.500 kN</t>
  </si>
  <si>
    <t>M2756</t>
  </si>
  <si>
    <t>Aparelho de apoio metálico esférico multidirecional com 4 chumbadores e capacidade de 10.000 kN</t>
  </si>
  <si>
    <t>M2757</t>
  </si>
  <si>
    <t>Aparelho de apoio metálico elastomérico fixo com 4 chumbadores e capacidade de 700 kN</t>
  </si>
  <si>
    <t>M2758</t>
  </si>
  <si>
    <t>Aparelho de apoio metálico elastomérico fixo com 4 chumbadores e capacidade de 1.500 kN</t>
  </si>
  <si>
    <t>M2759</t>
  </si>
  <si>
    <t>Aparelho de apoio metálico elastomérico fixo com 4 chumbadores e capacidade de 2.500 kN</t>
  </si>
  <si>
    <t>M2760</t>
  </si>
  <si>
    <t>Aparelho de apoio metálico elastomérico fixo com 4 chumbadores e capacidade de 4.000 kN</t>
  </si>
  <si>
    <t>M2761</t>
  </si>
  <si>
    <t>Aparelho de apoio metálico elastomérico fixo com 4 chumbadores e capacidade de 5.500 kN</t>
  </si>
  <si>
    <t>M2762</t>
  </si>
  <si>
    <t>Aparelho de apoio metálico elastomérico fixo com 4 chumbadores e capacidade de 7.500 kN</t>
  </si>
  <si>
    <t>M2763</t>
  </si>
  <si>
    <t>Aparelho de apoio metálico elastomérico fixo com 4 chumbadores e capacidade de 10.000 kN</t>
  </si>
  <si>
    <t>M2764</t>
  </si>
  <si>
    <t>Aparelho de apoio metálico elastomérico unidirecional com 4 chumbadores e capacidade de 700 kN</t>
  </si>
  <si>
    <t>M2765</t>
  </si>
  <si>
    <t>Aparelho de apoio metálico elastomérico unidirecional com 4 chumbadores e capacidade de 1.500 kN</t>
  </si>
  <si>
    <t>M2766</t>
  </si>
  <si>
    <t>Aparelho de apoio metálico elastomérico unidirecional com 4 chumbadores e capacidade de 2.500 kN</t>
  </si>
  <si>
    <t>M2767</t>
  </si>
  <si>
    <t>Aparelho de apoio metálico elastomérico unidirecional com 4 chumbadores e capacidade de 4.000 kN</t>
  </si>
  <si>
    <t>M2768</t>
  </si>
  <si>
    <t>Aparelho de apoio metálico elastomérico unidirecional com 4 chumbadores e capacidade de 5.500 kN</t>
  </si>
  <si>
    <t>M2769</t>
  </si>
  <si>
    <t>Aparelho de apoio metálico elastomérico unidirecional com 4 chumbadores e capacidade de 7.500 kN</t>
  </si>
  <si>
    <t>M2770</t>
  </si>
  <si>
    <t>Aparelho de apoio metálico elastomérico unidirecional com 4 chumbadores e capacidade de 10.000 kN</t>
  </si>
  <si>
    <t>M2771</t>
  </si>
  <si>
    <t>Aparelho de apoio metálico elastomérico multidirecional com 4 chumbadores e capacidade de 700 kN</t>
  </si>
  <si>
    <t>M2772</t>
  </si>
  <si>
    <t>Aparelho de apoio metálico elastomérico multidirecional com 4 chumbadores e capacidade de 1.500 kN</t>
  </si>
  <si>
    <t>M2773</t>
  </si>
  <si>
    <t>Aparelho de apoio metálico elastomérico multidirecional com 4 chumbadores e capacidade de 2.500 kN</t>
  </si>
  <si>
    <t>M2774</t>
  </si>
  <si>
    <t>Aparelho de apoio metálico elastomérico multidirecional com 4 chumbadores e capacidade de 4.000 kN</t>
  </si>
  <si>
    <t>M2775</t>
  </si>
  <si>
    <t>Aparelho de apoio metálico elastomérico multidirecional com 4 chumbadores e capacidade de 5.500 kN</t>
  </si>
  <si>
    <t>M2776</t>
  </si>
  <si>
    <t>Aparelho de apoio metálico elastomérico multidirecional com 4 chumbadores e capacidade de 7.500 kN</t>
  </si>
  <si>
    <t>M2777</t>
  </si>
  <si>
    <t>Aparelho de apoio metálico elastomérico multidirecional com 4 chumbadores e capacidade de 10.000 kN</t>
  </si>
  <si>
    <t>M2780</t>
  </si>
  <si>
    <t>Chapa metálica corrugada galvanizada para tunnel liner - E = 2,7 mm e D = 1,2 m</t>
  </si>
  <si>
    <t>M2781</t>
  </si>
  <si>
    <t>Chapa metálica corrugada galvanizada para tunnel liner - E = 2,7 mm e D = 1,4 m</t>
  </si>
  <si>
    <t>M2782</t>
  </si>
  <si>
    <t>Chapa metálica corrugada galvanizada para tunnel liner - E = 2,7 mm e D = 1,6 m</t>
  </si>
  <si>
    <t>M2783</t>
  </si>
  <si>
    <t>Chapa metálica corrugada galvanizada para tunnel liner - E = 2,7 mm e D = 1,8 m</t>
  </si>
  <si>
    <t>M2784</t>
  </si>
  <si>
    <t>Chapa metálica corrugada galvanizada para tunnel liner - E = 2,7 mm e D = 2,0 m</t>
  </si>
  <si>
    <t>M2785</t>
  </si>
  <si>
    <t>Chapa metálica corrugada galvanizada para tunnel liner - E = 3,4 mm e D = 2,2 m</t>
  </si>
  <si>
    <t>M2786</t>
  </si>
  <si>
    <t>Chapa metálica corrugada galvanizada para tunnel liner - E = 3,4 mm e D = 2,4 m</t>
  </si>
  <si>
    <t>M2787</t>
  </si>
  <si>
    <t>Chapa metálica corrugada galvanizada para tunnel liner - E = 3,4 mm e D = 2,6 m</t>
  </si>
  <si>
    <t>M2788</t>
  </si>
  <si>
    <t>Chapa metálica corrugada galvanizada para tunnel liner - E = 3,4 mm e D = 2,8 m</t>
  </si>
  <si>
    <t>M2789</t>
  </si>
  <si>
    <t>Chapa metálica corrugada galvanizada para tunnel liner - E = 3,4 mm e D = 3,0 m</t>
  </si>
  <si>
    <t>M2790</t>
  </si>
  <si>
    <t>Chapa metálica corrugada galvanizada para tunnel liner - E = 3,4 mm e D = 3,2 m</t>
  </si>
  <si>
    <t>M2791</t>
  </si>
  <si>
    <t>Chapa metálica corrugada galvanizada para tunnel liner - E = 3,9 mm e D = 3,4 m</t>
  </si>
  <si>
    <t>M2792</t>
  </si>
  <si>
    <t>Chapa metálica corrugada galvanizada para tunnel liner - E = 3,9 mm e D = 3,6 m</t>
  </si>
  <si>
    <t>M2793</t>
  </si>
  <si>
    <t>Chapa metálica corrugada galvanizada para tunnel liner - E = 3,9 mm e D = 3,8 m</t>
  </si>
  <si>
    <t>M2794</t>
  </si>
  <si>
    <t>Chapa metálica corrugada galvanizada para tunnel liner - E = 3,9 mm e D = 4,0 m</t>
  </si>
  <si>
    <t>M2795</t>
  </si>
  <si>
    <t>Chapa metálica corrugada galvanizada para tunnel liner - E = 3,9 mm e D = 4,2 m</t>
  </si>
  <si>
    <t>M2796</t>
  </si>
  <si>
    <t>Chapa metálica corrugada galvanizada para tunnel liner - E = 3,9 mm e D = 4,4 m</t>
  </si>
  <si>
    <t>M2797</t>
  </si>
  <si>
    <t>Chapa metálica corrugada galvanizada para tunnel liner - E = 3,9 mm e D = 4,6 m</t>
  </si>
  <si>
    <t>M2798</t>
  </si>
  <si>
    <t>Chapa metálica corrugada galvanizada para tunnel liner - E = 4,7 mm e D = 4,8 m</t>
  </si>
  <si>
    <t>M2799</t>
  </si>
  <si>
    <t>Chapa metálica corrugada galvanizada para tunnel liner - E = 4,7 mm e D = 5,0 m</t>
  </si>
  <si>
    <t>M2800</t>
  </si>
  <si>
    <t>Chapa metálica corrugada galvanizada revestida com epóxi para tunnel liner - E = 2,7 mm e D = 1,2 m</t>
  </si>
  <si>
    <t>M2801</t>
  </si>
  <si>
    <t>Chapa metálica corrugada galvanizada revestida com epóxi para tunnel liner - E = 2,7 mm e D = 1,4 m</t>
  </si>
  <si>
    <t>M2802</t>
  </si>
  <si>
    <t>Chapa metálica corrugada galvanizada revestida com epóxi para tunnel liner - E = 2,7 mm e D = 1,6 m</t>
  </si>
  <si>
    <t>M2803</t>
  </si>
  <si>
    <t>Chapa metálica corrugada galvanizada revestida com epóxi para tunnel liner - E = 2,7 mm e D = 1,8 m</t>
  </si>
  <si>
    <t>M2804</t>
  </si>
  <si>
    <t>Chapa metálica corrugada galvanizada revestida com epóxi para tunnel liner - E = 2,7 mm e D = 2,0 m</t>
  </si>
  <si>
    <t>M2805</t>
  </si>
  <si>
    <t>Chapa metálica corrugada galvanizada revestida com epóxi para tunnel liner - E = 3,4 mm e D = 2,2 m</t>
  </si>
  <si>
    <t>M2806</t>
  </si>
  <si>
    <t>Chapa metálica corrugada galvanizada revestida com epóxi para tunnel liner - E = 3,4 mm e D = 2,4 m</t>
  </si>
  <si>
    <t>M2807</t>
  </si>
  <si>
    <t>Chapa metálica corrugada galvanizada revestida com epóxi para tunnel liner - E = 3,4 mm e D = 2,6 m</t>
  </si>
  <si>
    <t>M2808</t>
  </si>
  <si>
    <t>Chapa metálica corrugada galvanizada revestida com epóxi para tunnel liner - E = 3,4 mm e D = 2,8 m</t>
  </si>
  <si>
    <t>M2809</t>
  </si>
  <si>
    <t>Chapa metálica corrugada galvanizada revestida com epóxi para tunnel liner - E = 3,4 mm e D = 3,0 m</t>
  </si>
  <si>
    <t>M2810</t>
  </si>
  <si>
    <t>Chapa metálica corrugada galvanizada revestida com epóxi para tunnel liner - E = 3,4 mm e D = 3,2 m</t>
  </si>
  <si>
    <t>M2811</t>
  </si>
  <si>
    <t>Chapa múltipla metálica corrugada galvanizada tipo MP 152 lenticular ou similar - E = 2,70 mm, H = 1,40 m e vão = 1,95 m</t>
  </si>
  <si>
    <t>M2812</t>
  </si>
  <si>
    <t>Chapa múltipla metálica corrugada galvanizada tipo MP 152 lenticular ou similar - E = 2,70 mm, H = 1,50 m e vão = 2,15 m</t>
  </si>
  <si>
    <t>M2813</t>
  </si>
  <si>
    <t>Chapa múltipla metálica corrugada galvanizada tipo MP 152 lenticular ou similar - E = 2,70 mm, H = 1,60 m e vão = 2,30 m</t>
  </si>
  <si>
    <t>M2814</t>
  </si>
  <si>
    <t>Chapa múltipla metálica corrugada galvanizada tipo MP 152 lenticular ou similar - E = 2,70 mm, H = 1,65 m e vão = 2,55 m</t>
  </si>
  <si>
    <t>M2815</t>
  </si>
  <si>
    <t>Chapa múltipla metálica corrugada galvanizada tipo MP 152 lenticular ou similar - E = 2,70 mm, H = 1,85 m e vão = 2,70 m</t>
  </si>
  <si>
    <t>M2816</t>
  </si>
  <si>
    <t>Chapa múltipla metálica corrugada galvanizada tipo MP 152 lenticular ou similar - E = 2,70 mm, H = 1,90 m e vão = 2,75 m</t>
  </si>
  <si>
    <t>M2817</t>
  </si>
  <si>
    <t>Chapa múltipla metálica corrugada galvanizada tipo MP 152 lenticular ou similar - E = 2,70 mm, H = 2,00 m e vão = 3,00 m</t>
  </si>
  <si>
    <t>M2818</t>
  </si>
  <si>
    <t>Chapa múltipla metálica corrugada galvanizada tipo MP 152 lenticular ou similar - E = 2,70 mm, H = 2,10 m e vão = 3,20 m</t>
  </si>
  <si>
    <t>M2819</t>
  </si>
  <si>
    <t>Chapa múltipla metálica corrugada galvanizada tipo MP 152 lenticular ou similar - E = 2,70 mm, H = 2,15 m e vão = 3,35 m</t>
  </si>
  <si>
    <t>M2820</t>
  </si>
  <si>
    <t>Chapa múltipla metálica corrugada galvanizada tipo MP 152 lenticular ou similar - E = 2,70 mm, H = 2,25 m e vão = 3,55 m</t>
  </si>
  <si>
    <t>M2821</t>
  </si>
  <si>
    <t>Chapa múltipla metálica corrugada galvanizada tipo MP 152 lenticular ou similar - E = 2,70 mm, H = 2,35 m e vão = 3,70 m</t>
  </si>
  <si>
    <t>M2822</t>
  </si>
  <si>
    <t>Chapa múltipla metálica corrugada galvanizada tipo MP 152 lenticular ou similar - E = 2,70 mm, H = 2,45 m e vão = 3,90 m</t>
  </si>
  <si>
    <t>M2823</t>
  </si>
  <si>
    <t>Chapa múltipla metálica corrugada galvanizada tipo MP 152 lenticular ou similar - E = 2,70 mm, H = 2,55 m e vão = 4,00 m</t>
  </si>
  <si>
    <t>M2824</t>
  </si>
  <si>
    <t>Chapa múltipla metálica corrugada galvanizada tipo MP 152 lenticular ou similar - E = 2,70 mm, H = 2,80 m e vão = 4,15 m</t>
  </si>
  <si>
    <t>M2825</t>
  </si>
  <si>
    <t>Chapa múltipla metálica corrugada galvanizada tipo MP 152 lenticular ou similar - E = 2,70 mm, H = 2,90 m e vão = 4,40 m</t>
  </si>
  <si>
    <t>M2826</t>
  </si>
  <si>
    <t>Chapa múltipla metálica corrugada galvanizada tipo MP 152 lenticular ou similar - E = 2,70 mm, H = 3,00 m e vão = 4,60 m</t>
  </si>
  <si>
    <t>M2827</t>
  </si>
  <si>
    <t>Chapa múltipla metálica corrugada galvanizada tipo MP 152 lenticular ou similar - E = 3,40 mm, H = 3,05 m e vão = 4,80 m</t>
  </si>
  <si>
    <t>M2828</t>
  </si>
  <si>
    <t>Chapa múltipla metálica corrugada galvanizada tipo MP 152 lenticular ou similar - E = 3,40 mm, H = 3,15 m e vão = 5,05 m</t>
  </si>
  <si>
    <t>M2829</t>
  </si>
  <si>
    <t>Chapa múltipla metálica corrugada galvanizada tipo MP 152 lenticular ou similar - E = 3,40 mm, H = 3,25 m e vão = 5,25 m</t>
  </si>
  <si>
    <t>M2830</t>
  </si>
  <si>
    <t>Chapa múltipla metálica corrugada galvanizada tipo MP 152 lenticular ou similar - E = 3,90 mm, H = 3,35 m e vão = 5,45 m</t>
  </si>
  <si>
    <t>M2831</t>
  </si>
  <si>
    <t>Chapa múltipla metálica corrugada galvanizada tipo MP 152 lenticular ou similar - E = 3,90 mm, H = 3,40 m e vão = 5,60 m</t>
  </si>
  <si>
    <t>M2832</t>
  </si>
  <si>
    <t>Chapa múltipla metálica corrugada galvanizada tipo MP 152 lenticular ou similar - E = 4,70 mm, H = 3,50 m e vão = 5,80 m</t>
  </si>
  <si>
    <t>M2833</t>
  </si>
  <si>
    <t>Chapa múltipla metálica corrugada galvanizada tipo MP 152 lenticular ou similar - E = 4,70 mm, H = 3,55 m e vão = 5,90 m</t>
  </si>
  <si>
    <t>M2834</t>
  </si>
  <si>
    <t>Chapa múltipla metálica corrugada galvanizada tipo MP 152 lenticular ou similar - E = 4,70 mm, H = 3,65 m e vão = 6,10 m</t>
  </si>
  <si>
    <t>M2835</t>
  </si>
  <si>
    <t>Chapa múltipla metálica corrugada galvanizada tipo MP 152 lenticular ou similar - E = 4,70 mm, H = 3,65 m e vão = 6,25 m</t>
  </si>
  <si>
    <t>M2836</t>
  </si>
  <si>
    <t>Chapa múltipla metálica corrugada galvanizada tipo MP 152 lenticular ou similar - E = 6,40 mm, H = 3,75 m e vão = 6,40 m</t>
  </si>
  <si>
    <t>M2837</t>
  </si>
  <si>
    <t>Chapa múltipla metálica corrugada galvanizada tipo MP 152 lenticular ou similar - E = 6,40 mm, H = 3,85 m e vão = 6,60 m</t>
  </si>
  <si>
    <t>M2838</t>
  </si>
  <si>
    <t>Chapa múltipla metálica corrugada galvanizada tipo MP 152 ou similar para passagem de gado - E = 2,70 mm, H = 2,25 m e vão = 2,20 m</t>
  </si>
  <si>
    <t>M2839</t>
  </si>
  <si>
    <t>Chapa múltipla metálica corrugada galvanizada tipo MP 152 ou similar para passagem de gado - E = 2,70 mm, H = 3,10 m e vão = 2,90 m</t>
  </si>
  <si>
    <t>M2840</t>
  </si>
  <si>
    <t>Chapa múltipla metálica corrugada galvanizada tipo MP 152 ou similar para passagem inferior - E = 2,70 mm, H = 3,50 m e vão = 3,70 m</t>
  </si>
  <si>
    <t>M2841</t>
  </si>
  <si>
    <t>Chapa múltipla metálica corrugada galvanizada tipo MP 152 ou similar para passagem inferior - E = 2,70 mm, H = 3,60 m e vão = 3,90 m</t>
  </si>
  <si>
    <t>M2842</t>
  </si>
  <si>
    <t>Chapa múltipla metálica corrugada galvanizada tipo MP 152 ou similar para passagem inferior - E = 2,70 mm, H = 3,75 m e vão = 4,00 m</t>
  </si>
  <si>
    <t>M2843</t>
  </si>
  <si>
    <t>Chapa múltipla metálica corrugada galvanizada tipo MP 152 ou similar para passagem inferior - E = 2,70 mm, H = 3,90 m e vão = 4,20 m</t>
  </si>
  <si>
    <t>M2844</t>
  </si>
  <si>
    <t>Chapa múltipla metálica corrugada galvanizada tipo MP 152 ou similar para passagem inferior - E = 2,70 mm, H = 4,10 m e vão = 4,25 m</t>
  </si>
  <si>
    <t>M2845</t>
  </si>
  <si>
    <t>Chapa múltipla metálica corrugada galvanizada tipo MP 152 ou similar para passagem inferior - E = 2,70 mm, H = 4,25 m e vão = 4,40 m</t>
  </si>
  <si>
    <t>M2846</t>
  </si>
  <si>
    <t>Chapa múltipla metálica corrugada galvanizada tipo MP 152 ou similar para passagem inferior - E = 2,70 mm, H = 4,40 m e vão = 4,50 m</t>
  </si>
  <si>
    <t>M2847</t>
  </si>
  <si>
    <t>Chapa múltipla metálica corrugada galvanizada tipo MP 152 ou similar para passagem inferior - E = 3,40 mm, H = 4,50 m e vão = 4,70 m</t>
  </si>
  <si>
    <t>M2848</t>
  </si>
  <si>
    <t>Chapa múltipla metálica corrugada galvanizada tipo MP 152 ou similar para passagem inferior - E = 3,40 mm, H = 4,75 m e vão = 4,80 m</t>
  </si>
  <si>
    <t>M2849</t>
  </si>
  <si>
    <t>Chapa múltipla metálica corrugada galvanizada tipo MP 152 ou similar para passagem inferior - E = 3,40 mm, H = 4,85 m e vão = 5,00 m</t>
  </si>
  <si>
    <t>M2850</t>
  </si>
  <si>
    <t>Chapa múltipla metálica corrugada galvanizada tipo MP 152 ou similar para passagem inferior - E = 3,40 mm, H = 4,90 m e vão = 5,15 m</t>
  </si>
  <si>
    <t>M2851</t>
  </si>
  <si>
    <t>Chapa múltipla metálica corrugada galvanizada tipo MP 152 ou similar para passagem inferior - E = 3,40 mm, H = 5,00 m e vão = 5,25 m</t>
  </si>
  <si>
    <t>M2852</t>
  </si>
  <si>
    <t>Chapa múltipla metálica corrugada galvanizada tipo MP 152 ou similar para passagem inferior - E = 3,40 mm, H = 5,30 m e vão = 5,30 m</t>
  </si>
  <si>
    <t>M2853</t>
  </si>
  <si>
    <t>Chapa múltipla metálica corrugada galvanizada tipo MP 152 ou similar para passagem inferior - E = 3,90 mm, H = 5,25 m e vão = 5,65 m</t>
  </si>
  <si>
    <t>M2854</t>
  </si>
  <si>
    <t>Chapa múltipla metálica corrugada galvanizada tipo MP 152 ou similar para passagem inferior - E = 4,70 mm, H = 5,30 m e vão = 5,85 m</t>
  </si>
  <si>
    <t>M2855</t>
  </si>
  <si>
    <t>Chapa múltipla metálica corrugada galvanizada tipo MP 152 ou similar para passagem inferior - E = 4,70 mm, H = 5,45 m e vão = 6,00 m</t>
  </si>
  <si>
    <t>M2856</t>
  </si>
  <si>
    <t>Chapa múltipla metálica corrugada galvanizada tipo MP 152 ou similar para passagem inferior - E = 4,70 mm, H = 5,50 m e vão = 6,25 m</t>
  </si>
  <si>
    <t>M2857</t>
  </si>
  <si>
    <t>Chapa múltipla metálica corrugada galvanizada de arco alto tipo MP 152S ou similar - E = 4,70 mm, H = 2,77 m e vão = 6,12 m</t>
  </si>
  <si>
    <t>M2858</t>
  </si>
  <si>
    <t>Chapa múltipla metálica corrugada galvanizada de arco alto tipo MP 152S ou similar - E = 4,70 mm, H = 3,68 m e vão = 6,30 m</t>
  </si>
  <si>
    <t>M2859</t>
  </si>
  <si>
    <t>Chapa múltipla metálica corrugada galvanizada de arco alto tipo MP 152S ou similar - E = 4,70 mm, H = 3,56 m e vão = 6,55 m</t>
  </si>
  <si>
    <t>M2860</t>
  </si>
  <si>
    <t>Chapa múltipla metálica corrugada galvanizada de arco alto tipo MP 152S ou similar - E = 4,70 mm, H = 4,42 m e vão = 6,96 m</t>
  </si>
  <si>
    <t>M2861</t>
  </si>
  <si>
    <t>Chapa múltipla metálica corrugada galvanizada de arco alto tipo MP 152S ou similar - E = 4,70 mm, H = 3,61 m e vão = 6,78 m</t>
  </si>
  <si>
    <t>M2862</t>
  </si>
  <si>
    <t>Chapa múltipla metálica corrugada galvanizada de arco alto tipo MP 152S ou similar - E = 4,70 mm, H = 4,27 m e vão = 6,99 m</t>
  </si>
  <si>
    <t>M2863</t>
  </si>
  <si>
    <t>Chapa múltipla metálica corrugada galvanizada de arco alto tipo MP 152S ou similar - E = 4,70 mm, H = 3,63 m e vão = 7,01 m</t>
  </si>
  <si>
    <t>M2864</t>
  </si>
  <si>
    <t>Chapa múltipla metálica corrugada galvanizada de arco alto tipo MP 152S ou similar - E = 4,70 mm, H = 4,52 m e vão = 7,42 m</t>
  </si>
  <si>
    <t>M2865</t>
  </si>
  <si>
    <t>Chapa múltipla metálica corrugada galvanizada de arco alto tipo MP 152S ou similar - E = 4,70 mm, H = 3,68 m e vão = 7,24 m</t>
  </si>
  <si>
    <t>M2866</t>
  </si>
  <si>
    <t>Chapa múltipla metálica corrugada galvanizada de arco alto tipo MP 152S ou similar - E = 4,70 mm, H = 4,19 m e vão = 7,47 m</t>
  </si>
  <si>
    <t>M2867</t>
  </si>
  <si>
    <t>Chapa múltipla metálica corrugada galvanizada de arco alto tipo MP 152S ou similar - E = 4,70 mm, H = 4,60 m e vão = 7,85 m</t>
  </si>
  <si>
    <t>M2868</t>
  </si>
  <si>
    <t>Chapa múltipla metálica corrugada galvanizada de arco alto tipo MP 152S ou similar - E = 4,70 mm, H = 3,99 m e vão = 7,67 m</t>
  </si>
  <si>
    <t>M2869</t>
  </si>
  <si>
    <t>Chapa múltipla metálica corrugada galvanizada de arco alto tipo MP 152S ou similar - E = 4,70 mm, H = 4,65 m e vão = 8,08 m</t>
  </si>
  <si>
    <t>M2870</t>
  </si>
  <si>
    <t>Chapa múltipla metálica corrugada galvanizada de arco alto tipo MP 152S ou similar - E = 4,70 mm, H = 4,04 m e vão = 7,90 m</t>
  </si>
  <si>
    <t>M2871</t>
  </si>
  <si>
    <t>Chapa múltipla metálica corrugada galvanizada de arco alto tipo MP 152S ou similar - E = 4,70 mm, H = 4,70 m e vão = 8,31 m</t>
  </si>
  <si>
    <t>M2872</t>
  </si>
  <si>
    <t>Chapa múltipla metálica corrugada galvanizada de arco alto tipo MP 152S ou similar - E = 4,70 mm, H = 4,11 m e vão = 8,36 m</t>
  </si>
  <si>
    <t>M2873</t>
  </si>
  <si>
    <t>Chapa múltipla metálica corrugada galvanizada de arco alto tipo MP 152S ou similar - E = 4,70 mm, H = 5,00 m e vão = 8,97 m</t>
  </si>
  <si>
    <t>M2874</t>
  </si>
  <si>
    <t>Chapa múltipla metálica corrugada galvanizada de arco alto tipo MP 152S ou similar - E = 4,70 mm, H = 4,39 m e vão = 8,59 m</t>
  </si>
  <si>
    <t>M2875</t>
  </si>
  <si>
    <t>Chapa múltipla metálica corrugada galvanizada de arco alto tipo MP 152S ou similar - E = 4,70 mm, H = 5,49 m e vão = 9,17 m</t>
  </si>
  <si>
    <t>M2876</t>
  </si>
  <si>
    <t>Chapa múltipla metálica corrugada galvanizada de arco alto tipo MP 152S ou similar - E = 4,70 mm, H = 4,70 m e vão = 9,22 m</t>
  </si>
  <si>
    <t>M2877</t>
  </si>
  <si>
    <t>Chapa múltipla metálica corrugada galvanizada de arco alto tipo MP 152S ou similar - E = 4,70 mm, H = 5,59 m e vão = 9,63 m</t>
  </si>
  <si>
    <t>M2878</t>
  </si>
  <si>
    <t>Chapa múltipla metálica corrugada galvanizada de arco alto tipo MP 152S ou similar - E = 4,70 mm, H = 4,75 m e vão = 9,45 m</t>
  </si>
  <si>
    <t>M2879</t>
  </si>
  <si>
    <t>Chapa múltipla metálica corrugada galvanizada de arco alto tipo MP 152S ou similar - E = 4,70 mm, H = 5,41 m e vão = 9,65 m</t>
  </si>
  <si>
    <t>M2880</t>
  </si>
  <si>
    <t>Chapa múltipla metálica corrugada galvanizada de arco alto tipo MP 152S ou similar - E = 4,70 mm, H = 6,07 m e vão = 9,86 m</t>
  </si>
  <si>
    <t>M2881</t>
  </si>
  <si>
    <t>Chapa múltipla metálica corrugada galvanizada de arco alto tipo MP 152S ou similar - E = 4,70 mm, H = 5,23 m e vão = 9,68 m</t>
  </si>
  <si>
    <t>M2882</t>
  </si>
  <si>
    <t>Chapa múltipla metálica corrugada galvanizada de arco alto tipo MP 152S ou similar - E = 4,70 mm, H = 6,12 m e vão = 10,08 m</t>
  </si>
  <si>
    <t>M2883</t>
  </si>
  <si>
    <t>Chapa múltipla metálica corrugada galvanizada de arco alto tipo MP 152S ou similar - E = 4,70 mm, H = 5,28 m e vão = 9,91 m</t>
  </si>
  <si>
    <t>M2884</t>
  </si>
  <si>
    <t>Chapa múltipla metálica corrugada galvanizada de arco alto tipo MP 152S ou similar - E = 4,70 mm, H = 6,17 m e vão = 10,31 m</t>
  </si>
  <si>
    <t>M2885</t>
  </si>
  <si>
    <t>Chapa múltipla metálica corrugada galvanizada de arco alto tipo MP 152S ou similar - E = 4,70 mm, H = 5,38 m e vão = 10,36 m</t>
  </si>
  <si>
    <t>M2886</t>
  </si>
  <si>
    <t>Chapa múltipla metálica corrugada galvanizada de arco alto tipo MP 152S ou similar - E = 4,70 mm, H = 6,05 m e vão = 10,54 m</t>
  </si>
  <si>
    <t>M2887</t>
  </si>
  <si>
    <t>Chapa múltipla metálica corrugada galvanizada de arco alto tipo MP 152S ou similar - E = 4,70 mm, H = 6,48 m e vão = 10,74 m</t>
  </si>
  <si>
    <t>M2888</t>
  </si>
  <si>
    <t>Chapa múltipla metálica corrugada galvanizada de arco alto tipo MP 152S ou similar - E = 4,70 mm, H = 7,12 m e vão = 11,35 m</t>
  </si>
  <si>
    <t>M2889</t>
  </si>
  <si>
    <t>Chapa múltipla metálica corrugada galvanizada de arco alto tipo MP 152S ou similar - E = 6,40 mm, H = 5,41 m e vão = 10,57 m</t>
  </si>
  <si>
    <t>M2890</t>
  </si>
  <si>
    <t>Chapa múltipla metálica corrugada galvanizada de arco alto tipo MP 152S ou similar - E = 6,40 mm, H = 6,10 m e vão = 10,77 m</t>
  </si>
  <si>
    <t>M2891</t>
  </si>
  <si>
    <t>Chapa múltipla metálica corrugada galvanizada de arco alto tipo MP 152S ou similar - E = 6,40 mm, H = 6,53 m e vão = 10,97 m</t>
  </si>
  <si>
    <t>M2892</t>
  </si>
  <si>
    <t>Chapa múltipla metálica corrugada galvanizada de arco alto tipo MP 152S ou similar - E = 6,40 mm, H = 7,16 m e vão = 11,58 m</t>
  </si>
  <si>
    <t>M2893</t>
  </si>
  <si>
    <t>Chapa múltipla metálica corrugada galvanizada tipo MP 152S ovoide ou similar - E = 4,70 mm, H = 7,82 m e vão = 7,21 m</t>
  </si>
  <si>
    <t>M2894</t>
  </si>
  <si>
    <t>Chapa múltipla metálica corrugada galvanizada tipo MP 152S ovoide ou similar - E = 4,70 mm, H = 7,87 m e vão = 7,31 m</t>
  </si>
  <si>
    <t>M2895</t>
  </si>
  <si>
    <t>Chapa múltipla metálica corrugada galvanizada tipo MP 152S ovoide ou similar - E = 4,70 mm, H = 7,90 m e vão = 7,77 m</t>
  </si>
  <si>
    <t>M2896</t>
  </si>
  <si>
    <t>Chapa múltipla metálica corrugada galvanizada tipo MP 152S ovoide ou similar - E = 4,70 mm, H = 8,44 m e vão = 7,57 m</t>
  </si>
  <si>
    <t>M2897</t>
  </si>
  <si>
    <t>Chapa múltipla metálica corrugada galvanizada tipo MP 152S ovoide ou similar - E = 4,70 mm, H = 8,23 m e vão = 8,36 m</t>
  </si>
  <si>
    <t>M2898</t>
  </si>
  <si>
    <t>Chapa múltipla metálica corrugada galvanizada tipo MP 152S ovoide ou similar - E = 4,70 mm, H = 8,01 m e vão = 8,13 m</t>
  </si>
  <si>
    <t>M2899</t>
  </si>
  <si>
    <t>Chapa múltipla metálica corrugada galvanizada tipo MP 152S ovoide ou similar - E = 4,70 mm, H = 8,48 m e vão = 8,56 m</t>
  </si>
  <si>
    <t>M2900</t>
  </si>
  <si>
    <t>Chapa múltipla metálica corrugada galvanizada tipo MP 152S ovoide ou similar - E = 4,70 mm, H = 9,32 m e vão = 8,71 m</t>
  </si>
  <si>
    <t>M2901</t>
  </si>
  <si>
    <t>Chapa múltipla metálica corrugada galvanizada tipo MP 152S ovoide ou similar - E = 4,70 mm, H = 9,04 m e vão = 9,15 m</t>
  </si>
  <si>
    <t>M2902</t>
  </si>
  <si>
    <t>Chapa múltipla metálica corrugada galvanizada tipo MP 152S ovoide ou similar - E = 4,70 mm, H = 9,50 m e vão = 9,15 m</t>
  </si>
  <si>
    <t>M2908</t>
  </si>
  <si>
    <t>Terminal absorvedor de energia de abertura com nível de contenção TL3 para defensa metálica</t>
  </si>
  <si>
    <t>M2979</t>
  </si>
  <si>
    <t>Chumbador em aço CA 25</t>
  </si>
  <si>
    <t>M3089</t>
  </si>
  <si>
    <t>Arame liso em aço galvanizado - D = 1,24 mm (18 BWG)</t>
  </si>
  <si>
    <t>M3091</t>
  </si>
  <si>
    <t>Porca sextavada em aço para ancoragem de tirantes - D = 38 mm e C = 55 mm</t>
  </si>
  <si>
    <t>M3093</t>
  </si>
  <si>
    <t>Tela de poliamida - malha de 60 fios/cm</t>
  </si>
  <si>
    <t>M3094</t>
  </si>
  <si>
    <t>Tirante de barra de aço - tensão de escoamento = 520 MPa, tensão de ruptura = 690 MPa e D = 32 mm</t>
  </si>
  <si>
    <t>M3095</t>
  </si>
  <si>
    <t>Válvula manchete - D = 20 mm</t>
  </si>
  <si>
    <t>M3126</t>
  </si>
  <si>
    <t>Barra chata em aço galvanizado</t>
  </si>
  <si>
    <t>M3127</t>
  </si>
  <si>
    <t>Luva para bainha metálica - D = 30 mm</t>
  </si>
  <si>
    <t>M3128</t>
  </si>
  <si>
    <t>Luva para bainha metálica - D = 35 mm</t>
  </si>
  <si>
    <t>M3129</t>
  </si>
  <si>
    <t>Luva para bainha metálica - D = 40 mm</t>
  </si>
  <si>
    <t>M3130</t>
  </si>
  <si>
    <t>Luva para bainha metálica - D = 45 mm</t>
  </si>
  <si>
    <t>M3131</t>
  </si>
  <si>
    <t>Luva para bainha metálica - D = 50 mm</t>
  </si>
  <si>
    <t>M3132</t>
  </si>
  <si>
    <t>Luva para bainha metálica - D = 55 mm</t>
  </si>
  <si>
    <t>M3133</t>
  </si>
  <si>
    <t>Luva para bainha metálica - D = 60 mm</t>
  </si>
  <si>
    <t>M3134</t>
  </si>
  <si>
    <t>Luva para bainha metálica - D = 65 mm</t>
  </si>
  <si>
    <t>M3135</t>
  </si>
  <si>
    <t>Luva para bainha metálica - D = 70 mm</t>
  </si>
  <si>
    <t>M3136</t>
  </si>
  <si>
    <t>Luva para bainha metálica - D = 75 mm</t>
  </si>
  <si>
    <t>M3137</t>
  </si>
  <si>
    <t>Luva para bainha metálica - D = 80 mm</t>
  </si>
  <si>
    <t>Luva para bainha metálica - D = 85 mm</t>
  </si>
  <si>
    <t>M3139</t>
  </si>
  <si>
    <t>Luva para bainha metálica - D = 90 mm</t>
  </si>
  <si>
    <t>M3140</t>
  </si>
  <si>
    <t>Luva para bainha metálica - D = 95 mm</t>
  </si>
  <si>
    <t>M3141</t>
  </si>
  <si>
    <t>Luva para bainha metálica - D = 100 mm</t>
  </si>
  <si>
    <t>M3142</t>
  </si>
  <si>
    <t>Luva para bainha metálica - D = 110 mm</t>
  </si>
  <si>
    <t>M3143</t>
  </si>
  <si>
    <t>Luva para bainha metálica - D = 120 mm</t>
  </si>
  <si>
    <t>M3144</t>
  </si>
  <si>
    <t>Luva para bainha metálica - D = 130 mm</t>
  </si>
  <si>
    <t>M3145</t>
  </si>
  <si>
    <t>Luva para bainha metálica ovalizada de 19 x 36 mm</t>
  </si>
  <si>
    <t>M3146</t>
  </si>
  <si>
    <t>Luva para bainha metálica ovalizada de 19 x 48 mm</t>
  </si>
  <si>
    <t>M3147</t>
  </si>
  <si>
    <t>Luva para bainha metálica ovalizada de 19 x 62 mm</t>
  </si>
  <si>
    <t>M3148</t>
  </si>
  <si>
    <t>Luva para bainha metálica ovalizada de 22 x 32 mm</t>
  </si>
  <si>
    <t>M3149</t>
  </si>
  <si>
    <t>Luva para bainha metálica ovalizada de 22 x 55 mm</t>
  </si>
  <si>
    <t>M3150</t>
  </si>
  <si>
    <t>Luva para bainha metálica ovalizada de 22 x 73 mm</t>
  </si>
  <si>
    <t>Tinta em pó à base de resina poliéster</t>
  </si>
  <si>
    <t>M3170</t>
  </si>
  <si>
    <t>Apoio de neoprene não fretado - C = 100 mm, L = 100 mm e E = 20 mm</t>
  </si>
  <si>
    <t>M3171</t>
  </si>
  <si>
    <t>Porca sextavada em aço galvanizado para parafuso - D = 9,525 mm (3/8")</t>
  </si>
  <si>
    <t>M3172</t>
  </si>
  <si>
    <t>Porca sextavada em aço galvanizado para parafuso - D = 12 mm (M12)</t>
  </si>
  <si>
    <t>M3173</t>
  </si>
  <si>
    <t>Parafuso de cabeça sextavada em aço galvanizado, classe 8.8 - D = 12 mm (M12) e C = 30 mm</t>
  </si>
  <si>
    <t>M3174</t>
  </si>
  <si>
    <t>Ligação tipo barra chata em aço galvanizado para contenção - L = 45 mm e E = 4 mm</t>
  </si>
  <si>
    <t>M3177</t>
  </si>
  <si>
    <t>Fita metálica SAE 1010/1020 para solo reforçado - L = 50 mm e E = 4 mm</t>
  </si>
  <si>
    <t>M3178</t>
  </si>
  <si>
    <t>Material para aterro reforçado com fitas metálicas</t>
  </si>
  <si>
    <t>M3179</t>
  </si>
  <si>
    <t>Tubo PEAD PE 100 PN 5 para estais - D = 140 mm</t>
  </si>
  <si>
    <t>M3180</t>
  </si>
  <si>
    <t>Tubo PEAD PE 100 PN 5 para estais - D = 160 mm</t>
  </si>
  <si>
    <t>M3181</t>
  </si>
  <si>
    <t>Tubo PEAD PE 100 PN 5 para estais - D = 180 mm</t>
  </si>
  <si>
    <t>M3182</t>
  </si>
  <si>
    <t>Tubo PEAD PE 100 PN 5 para estais - D = 200 mm</t>
  </si>
  <si>
    <t>M3183</t>
  </si>
  <si>
    <t>Tubo PEAD PE 100 PN 5 para estais - D = 225 mm</t>
  </si>
  <si>
    <t>M3184</t>
  </si>
  <si>
    <t>Tubo PEAD PE 100 PN 5 para estais - D = 250 mm</t>
  </si>
  <si>
    <t>M3185</t>
  </si>
  <si>
    <t>Tubo PEAD PE 100 PN 5 para estais - D = 280 mm</t>
  </si>
  <si>
    <t>M3186</t>
  </si>
  <si>
    <t>Tubo PEAD PE 100 PN 5 para estais - D = 315 mm</t>
  </si>
  <si>
    <t>M3187</t>
  </si>
  <si>
    <t>Tubo antivandalismo em aço galvanizado para estais de 12 cordoalhas - D = 15,7 mm</t>
  </si>
  <si>
    <t>M3188</t>
  </si>
  <si>
    <t>Tubo antivandalismo em aço galvanizado para estais de 19 cordoalhas - D = 15,7 mm</t>
  </si>
  <si>
    <t>M3189</t>
  </si>
  <si>
    <t>Tubo antivandalismo em aço galvanizado para estais de 22 cordoalhas - D = 15,7 mm</t>
  </si>
  <si>
    <t>M3190</t>
  </si>
  <si>
    <t>Tubo antivandalismo em aço galvanizado para estais de 31 cordoalhas - D = 15,7 mm</t>
  </si>
  <si>
    <t>M3191</t>
  </si>
  <si>
    <t>Tubo antivandalismo em aço galvanizado para estais de 37 cordoalhas - D = 15,7 mm</t>
  </si>
  <si>
    <t>M3192</t>
  </si>
  <si>
    <t>Tubo antivandalismo em aço galvanizado para estais de 43 cordoalhas - D = 15,7 mm</t>
  </si>
  <si>
    <t>M3193</t>
  </si>
  <si>
    <t>Tubo antivandalismo em aço galvanizado para estais de 55 cordoalhas - D = 15,7 mm</t>
  </si>
  <si>
    <t>M3194</t>
  </si>
  <si>
    <t>Tubo antivandalismo em aço galvanizado para estais de 61 cordoalhas - D = 15,7 mm</t>
  </si>
  <si>
    <t>M3195</t>
  </si>
  <si>
    <t>Tubo antivandalismo em aço galvanizado para estais de 73 cordoalhas - D = 15,7 mm</t>
  </si>
  <si>
    <t>M3196</t>
  </si>
  <si>
    <t>Tubo antivandalismo em aço galvanizado para estais de 85 cordoalhas - D = 15,7 mm</t>
  </si>
  <si>
    <t>M3197</t>
  </si>
  <si>
    <t>Tubo antivandalismo em aço galvanizado para estais de 91 cordoalhas - D = 15,7 mm</t>
  </si>
  <si>
    <t>M3198</t>
  </si>
  <si>
    <t>Tubo fôrma lado fixo em aço galvanizado para estais de 12 cordoalhas - D = 15,7 mm</t>
  </si>
  <si>
    <t>M3199</t>
  </si>
  <si>
    <t>Tubo fôrma lado fixo em aço galvanizado para estais de 19 cordoalhas - D = 15,7 mm</t>
  </si>
  <si>
    <t>M3200</t>
  </si>
  <si>
    <t>Tubo fôrma lado fixo em aço galvanizado para estais de 22 cordoalhas - D = 15,7 mm</t>
  </si>
  <si>
    <t>M3201</t>
  </si>
  <si>
    <t>Tubo fôrma lado fixo em aço galvanizado para estais de 31 cordoalhas - D = 15,7 mm</t>
  </si>
  <si>
    <t>M3202</t>
  </si>
  <si>
    <t>Tubo fôrma lado fixo em aço galvanizado para estais de 37 cordoalhas - D = 15,7 mm</t>
  </si>
  <si>
    <t>M3203</t>
  </si>
  <si>
    <t>Tubo fôrma lado fixo em aço galvanizado para estais de 43 cordoalhas - D = 15,7 mm</t>
  </si>
  <si>
    <t>M3204</t>
  </si>
  <si>
    <t>Tubo fôrma lado fixo em aço galvanizado para estais de 55 cordoalhas - D = 15,7 mm</t>
  </si>
  <si>
    <t>M3205</t>
  </si>
  <si>
    <t>Tubo fôrma lado fixo em aço galvanizado para estais de 61 cordoalhas - D = 15,7 mm</t>
  </si>
  <si>
    <t>M3206</t>
  </si>
  <si>
    <t>Tubo fôrma lado fixo em aço galvanizado para estais de 73 cordoalhas - D = 15,7 mm</t>
  </si>
  <si>
    <t>M3207</t>
  </si>
  <si>
    <t>Tubo fôrma lado fixo em aço galvanizado para estais de 85 cordoalhas - D = 15,7 mm</t>
  </si>
  <si>
    <t>M3208</t>
  </si>
  <si>
    <t>Tubo fôrma lado fixo em aço galvanizado para estais de 91 cordoalhas - D = 15,7 mm</t>
  </si>
  <si>
    <t>M3209</t>
  </si>
  <si>
    <t>Tubo fôrma lado regulável em aço galvanizado para estais de 12 cordoalhas - D = 15,7 mm</t>
  </si>
  <si>
    <t>M3210</t>
  </si>
  <si>
    <t>Tubo fôrma lado regulável em aço galvanizado para estais de 19 cordoalhas - D = 15,7 mm</t>
  </si>
  <si>
    <t>M3211</t>
  </si>
  <si>
    <t>Tubo fôrma lado regulável em aço galvanizado para estais de 22 cordoalhas - D = 15,7 mm</t>
  </si>
  <si>
    <t>M3212</t>
  </si>
  <si>
    <t>Tubo fôrma lado regulável em aço galvanizado para estais de 31 cordoalhas - D = 15,7 mm</t>
  </si>
  <si>
    <t>M3213</t>
  </si>
  <si>
    <t>Tubo fôrma lado regulável em aço galvanizado para estais de 37 cordoalhas - D = 15,7 mm</t>
  </si>
  <si>
    <t>M3214</t>
  </si>
  <si>
    <t>Tubo fôrma lado regulável em aço galvanizado para estais de 43 cordoalhas - D = 15,7 mm</t>
  </si>
  <si>
    <t>M3215</t>
  </si>
  <si>
    <t>Tubo fôrma lado regulável em aço galvanizado para estais de 55 cordoalhas - D = 15,7 mm</t>
  </si>
  <si>
    <t>M3216</t>
  </si>
  <si>
    <t>Tubo fôrma lado regulável em aço galvanizado para estais de 61 cordoalhas - D = 15,7 mm</t>
  </si>
  <si>
    <t>M3217</t>
  </si>
  <si>
    <t>Tubo fôrma lado regulável em aço galvanizado para estais de 73 cordoalhas - D = 15,7 mm</t>
  </si>
  <si>
    <t>M3218</t>
  </si>
  <si>
    <t>Tubo fôrma lado regulável em aço galvanizado para estais de 85 cordoalhas - D = 15,7 mm</t>
  </si>
  <si>
    <t>M3219</t>
  </si>
  <si>
    <t>Tubo fôrma lado regulável em aço galvanizado para estais de 91 cordoalhas - D = 15,7 mm</t>
  </si>
  <si>
    <t>M3220</t>
  </si>
  <si>
    <t>Coroa de botões esféricos - Ring bit - D = 104 mm (4 3/32")</t>
  </si>
  <si>
    <t>M3225</t>
  </si>
  <si>
    <t>Película retrorrefletiva tipo III + SI (sinal impresso com película de sobreposição tipo V)</t>
  </si>
  <si>
    <t>M3227</t>
  </si>
  <si>
    <t>Tubo de revestimento em aço-carbono schedule 40 - DN = 101,6 mm (4")</t>
  </si>
  <si>
    <t>M3228</t>
  </si>
  <si>
    <t>Cimento asfáltico de petróleo com borracha - CAP 50/70 com 15% de borracha de pneu</t>
  </si>
  <si>
    <t>M3229</t>
  </si>
  <si>
    <t>Película retrorrefletiva tipo I + SI (sinal impresso com película de sobreposição tipo V)</t>
  </si>
  <si>
    <t>M3230</t>
  </si>
  <si>
    <t>Chapa de poliéster reforçada com fibra de vidro - E = 2,0 mm</t>
  </si>
  <si>
    <t>M3231</t>
  </si>
  <si>
    <t>Chapa de alumínio composto (ACM) - E = 3,0 mm</t>
  </si>
  <si>
    <t>M3232</t>
  </si>
  <si>
    <t>Película retrorrefletiva tipo X + SI (sinal impresso com película de sobreposição tipo V)</t>
  </si>
  <si>
    <t>M3233</t>
  </si>
  <si>
    <t>Fita adesiva estrutural dupla-face - E = 2 mm e L = 25 mm</t>
  </si>
  <si>
    <t>Película retrorrefletiva tipo I</t>
  </si>
  <si>
    <t>M3236</t>
  </si>
  <si>
    <t>Película retrorrefletiva tipo III + SI</t>
  </si>
  <si>
    <t>Película retrorrefletiva tipo III</t>
  </si>
  <si>
    <t>M3238</t>
  </si>
  <si>
    <t>Película não retrorrefletiva tipo IV</t>
  </si>
  <si>
    <t>M3239</t>
  </si>
  <si>
    <t>Película retrorrefletiva tipo X</t>
  </si>
  <si>
    <t>M3240</t>
  </si>
  <si>
    <t>Duto flexível de ventilação de poliéster aluminizado sem isolamento - D = 200 mm</t>
  </si>
  <si>
    <t>M3241</t>
  </si>
  <si>
    <t>Cabo de cobre flexível antichama isolado em HEPR - tensão de 0,6/1,0 kV e seção de 2 x 6 mm²</t>
  </si>
  <si>
    <t>M3242</t>
  </si>
  <si>
    <t>Cabo de cobre flexível antichama isolado em HEPR - tensão de 0,6/1,0 kV e seção de 4 x 6 mm²</t>
  </si>
  <si>
    <t>M3245</t>
  </si>
  <si>
    <t>Tinta plástica à base de resina metacrílica aplicada a frio por aspersão (spray)</t>
  </si>
  <si>
    <t>M3270</t>
  </si>
  <si>
    <t>Ancoragem fixa para estais de 12 cordoalhas - D = 15,7 mm</t>
  </si>
  <si>
    <t>M3271</t>
  </si>
  <si>
    <t>Ancoragem fixa para estais de 22 cordoalhas - D = 15,7 mm</t>
  </si>
  <si>
    <t>M3272</t>
  </si>
  <si>
    <t>Ancoragem fixa para estais de 43 cordoalhas - D = 15,7 mm</t>
  </si>
  <si>
    <t>M3273</t>
  </si>
  <si>
    <t>Ancoragem fixa para estais de 85 cordoalhas - D = 15,7 mm</t>
  </si>
  <si>
    <t>M3274</t>
  </si>
  <si>
    <t>Ancoragem regulável para estais de 12 cordoalhas - D = 15,7 mm</t>
  </si>
  <si>
    <t>M3275</t>
  </si>
  <si>
    <t>Ancoragem regulável para estais de 22 cordoalhas - D = 15,7 mm</t>
  </si>
  <si>
    <t>M3276</t>
  </si>
  <si>
    <t>Ancoragem regulável para estais de 43 cordoalhas - D = 15,7 mm</t>
  </si>
  <si>
    <t>M3277</t>
  </si>
  <si>
    <t>Ancoragem regulável para estais de 85 cordoalhas - D = 15,7 mm</t>
  </si>
  <si>
    <t>M3278</t>
  </si>
  <si>
    <t>Tubo PEAD PE 100 PN 5 para estais - D = 110 mm</t>
  </si>
  <si>
    <t>M3279</t>
  </si>
  <si>
    <t>Arruela lisa em aço zincado branco para parafuso - D = 9,525 mm (3/8")</t>
  </si>
  <si>
    <t>M3280</t>
  </si>
  <si>
    <t>Viga de madeira - E = 5 cm e L = 11 cm</t>
  </si>
  <si>
    <t>Purgador plástico</t>
  </si>
  <si>
    <t>M3360</t>
  </si>
  <si>
    <t>Chumbador de expansão controlada por torque em aço zincado para concreto - D = 8,0 mm</t>
  </si>
  <si>
    <t>M3361</t>
  </si>
  <si>
    <t>Corrente de elo soldado em aço SAE 1010/1020 com acabamento polido - E = 25,00 mm (1")</t>
  </si>
  <si>
    <t>M3362</t>
  </si>
  <si>
    <t>Corrente de elo soldado em aço SAE 1010/1020 com acabamento polido - E = 12,50 mm (1/2")</t>
  </si>
  <si>
    <t>M3363</t>
  </si>
  <si>
    <t>Corrente de elo soldado em aço SAE 1010/1020 com acabamento polido - E = 19,00 mm (3/4")</t>
  </si>
  <si>
    <t>M3364</t>
  </si>
  <si>
    <t>Lanterna de sinalização náutica com acessórios de fixação - alcance 2 mn</t>
  </si>
  <si>
    <t>M3365</t>
  </si>
  <si>
    <t>Lanterna de sinalização náutica com acessórios de fixação - alcance 3 mn</t>
  </si>
  <si>
    <t>M3366</t>
  </si>
  <si>
    <t>Lanterna de sinalização náutica com acessórios de fixação - alcance 4 mn</t>
  </si>
  <si>
    <t>M3367</t>
  </si>
  <si>
    <t>Lanterna de sinalização náutica com acessórios de fixação - alcance 6 mn</t>
  </si>
  <si>
    <t>M3368</t>
  </si>
  <si>
    <t>Lanterna de sinalização náutica com acessórios de fixação - alcance 8 mn</t>
  </si>
  <si>
    <t>M3369</t>
  </si>
  <si>
    <t>Manilha âncora em aço forjado com porca e cupilha - DN = 16,0 mm (5/8")</t>
  </si>
  <si>
    <t>M3370</t>
  </si>
  <si>
    <t>Manilha reta em aço forjado com porca e cupilha - DN = 38,1 mm (1 1/2")</t>
  </si>
  <si>
    <t>M3371</t>
  </si>
  <si>
    <t>Manilha reta em aço forjado com porca e cupilha - DN = 25,4 mm (1")</t>
  </si>
  <si>
    <t>M3372</t>
  </si>
  <si>
    <t>Suporte polimérico ecológico maciço colapsível para placa de sinalização - seção de 10 x 10 cm</t>
  </si>
  <si>
    <t>M3501</t>
  </si>
  <si>
    <t>Placa de ancoragem para tirante de barra de aço - E = 12,7 mm e seção de 160 x 160 mm</t>
  </si>
  <si>
    <t>M3502</t>
  </si>
  <si>
    <t>Mistura betuminosa</t>
  </si>
  <si>
    <t>M3503</t>
  </si>
  <si>
    <t>Material de base</t>
  </si>
  <si>
    <t>M3504</t>
  </si>
  <si>
    <t>Concreto</t>
  </si>
  <si>
    <t>M3505</t>
  </si>
  <si>
    <t>Material demolido - concreto simples</t>
  </si>
  <si>
    <t>M3506</t>
  </si>
  <si>
    <t>Material demolido - madeira</t>
  </si>
  <si>
    <t>M3507</t>
  </si>
  <si>
    <t>Revestimento asfáltico</t>
  </si>
  <si>
    <t>M3508</t>
  </si>
  <si>
    <t>Camada granular (base ou sub-base)</t>
  </si>
  <si>
    <t>M3509</t>
  </si>
  <si>
    <t>Material demolido - remendo profundo</t>
  </si>
  <si>
    <t>M3510</t>
  </si>
  <si>
    <t>Material demolido - alvenaria</t>
  </si>
  <si>
    <t>M3511</t>
  </si>
  <si>
    <t>Acessórios e materiais metálicos</t>
  </si>
  <si>
    <t>M3512</t>
  </si>
  <si>
    <t>Material demolido - concreto armado</t>
  </si>
  <si>
    <t>M3513</t>
  </si>
  <si>
    <t>Material de 3ª categoria</t>
  </si>
  <si>
    <t>M3514</t>
  </si>
  <si>
    <t>Solo</t>
  </si>
  <si>
    <t>M3515</t>
  </si>
  <si>
    <t>Grãos, agregados e solos derramados na pista</t>
  </si>
  <si>
    <t>M3516</t>
  </si>
  <si>
    <t>Veículos de pequeno porte incendiados em rodovia</t>
  </si>
  <si>
    <t>M3518</t>
  </si>
  <si>
    <t>Tinta à base de resina epóxi bicomponente</t>
  </si>
  <si>
    <t>M3519</t>
  </si>
  <si>
    <t>Tinta à base de resina epóxi poliamida bicomponente para fundo preparador de pintura</t>
  </si>
  <si>
    <t>M3520</t>
  </si>
  <si>
    <t>Tinta anticorrosiva à base de resina epóxi poliamida bicomponente</t>
  </si>
  <si>
    <t>M3521</t>
  </si>
  <si>
    <t>Guincho manual com capacidade de tração de 100 kN com cabo de aço</t>
  </si>
  <si>
    <t>M3522</t>
  </si>
  <si>
    <t>Guincho manual com capacidade de tração de 200 kN com cabo de aço</t>
  </si>
  <si>
    <t>M3523</t>
  </si>
  <si>
    <t>Pneu reaproveitado</t>
  </si>
  <si>
    <t>M3524</t>
  </si>
  <si>
    <t>Sapatilha em aço inox - D = 13 mm (1/2")</t>
  </si>
  <si>
    <t>M3525</t>
  </si>
  <si>
    <t>Molinete manual com capacidade de tração de 70 kN</t>
  </si>
  <si>
    <t>M3526</t>
  </si>
  <si>
    <t>Ânodo de sacrifício em liga de zinco - peso = 20 kg</t>
  </si>
  <si>
    <t>M3527</t>
  </si>
  <si>
    <t>Cabo de aço - D = 42,00 mm (1 5/8")</t>
  </si>
  <si>
    <t>M3528</t>
  </si>
  <si>
    <t>Terminal soquete fechado em aço galvanizado compatível com cabo de aço de D = 42 mm</t>
  </si>
  <si>
    <t>M3529</t>
  </si>
  <si>
    <t>Manilha reta em aço forjado com porca e cupilha - D = 57,2 mm (2 1/4")</t>
  </si>
  <si>
    <t>M3530</t>
  </si>
  <si>
    <t>Tubo mecânico em aço-carbono</t>
  </si>
  <si>
    <t>M3718</t>
  </si>
  <si>
    <t>Material combustível removido</t>
  </si>
  <si>
    <t>M3719</t>
  </si>
  <si>
    <t>Blocos de rocha ou matacões</t>
  </si>
  <si>
    <t>M3720</t>
  </si>
  <si>
    <t>Material asfáltico removido</t>
  </si>
  <si>
    <t>M3721</t>
  </si>
  <si>
    <t>Estrutura de pórtico metálico removida</t>
  </si>
  <si>
    <t>M3722</t>
  </si>
  <si>
    <t>Estrutura de semipórtico duplo metálico removida</t>
  </si>
  <si>
    <t>M3723</t>
  </si>
  <si>
    <t>Estrutura de semipórtico metálico removida</t>
  </si>
  <si>
    <t>M3727</t>
  </si>
  <si>
    <t>Mangueira para hidrojateamento com pressão de trabalho de até 17,5 MPa (2.538 psi) - D = 25 mm (1")</t>
  </si>
  <si>
    <t>M3728</t>
  </si>
  <si>
    <t>Mangueira para sistema de sucção a vácuo com vazão de entrada de até 3,6 m³/h (60 l/min) - D = 72,5 mm (3")</t>
  </si>
  <si>
    <t>M3729</t>
  </si>
  <si>
    <t>Detritos removidos de bueiros</t>
  </si>
  <si>
    <t>M3730</t>
  </si>
  <si>
    <t>Material triturado - galhos e troncos</t>
  </si>
  <si>
    <t>M3772</t>
  </si>
  <si>
    <t>Canal monobloco com corpo e grelha em concreto polímero com efeito autolimpante - carga de controle de 400 kN - C = 100,0 cm, L = 15,0 cm e H = 23,0 cm</t>
  </si>
  <si>
    <t>M3773</t>
  </si>
  <si>
    <t>Canal monobloco com corpo e grelha em concreto polímero com efeito autolimpante - carga de controle de 400 kN - C = 100,0 cm, L = 25,0 cm e H = 32,0 cm</t>
  </si>
  <si>
    <t>M3774</t>
  </si>
  <si>
    <t>Canal monobloco com corpo e grelha em concreto polímero com efeito autolimpante - carga de controle de 900 kN - C = 100,0 cm, L = 16,0 cm e H = 26,5 cm</t>
  </si>
  <si>
    <t>M3775</t>
  </si>
  <si>
    <t>Canal monobloco com corpo e grelha em concreto polímero com efeito autolimpante - carga de controle de 900 kN - C = 100,0 cm, L = 21,0 cm e H = 28,0 cm</t>
  </si>
  <si>
    <t>M3776</t>
  </si>
  <si>
    <t>Canal monobloco com corpo e grelha em concreto polímero com efeito autolimpante - carga de controle de 900 kN - C = 100,0 cm, L = 21,0 cm e H = 38,0 cm</t>
  </si>
  <si>
    <t>M3777</t>
  </si>
  <si>
    <t>Canal monobloco com corpo e grelha em concreto polímero com efeito autolimpante - carga de controle de 900 kN - C = 100,0 cm, L = 21,0 cm e H = 48,0 cm</t>
  </si>
  <si>
    <t>M3778</t>
  </si>
  <si>
    <t>Canal monobloco com corpo e grelha em concreto polímero com efeito autolimpante - carga de controle de 900 kN - C = 100,0 cm, L = 26,0 cm e H = 33,0 cm</t>
  </si>
  <si>
    <t>M3779</t>
  </si>
  <si>
    <t>Canal monobloco com corpo e grelha em concreto polímero com efeito autolimpante - carga de controle de 900 kN - C = 100,0 cm, L = 26,0 cm e H = 53,0 cm</t>
  </si>
  <si>
    <t>M3780</t>
  </si>
  <si>
    <t>Canal monobloco com corpo e grelha em concreto polímero com efeito autolimpante - carga de controle de 900 kN - C = 200,0 cm, L = 40,0 cm e H = 59,5 cm</t>
  </si>
  <si>
    <t>M3781</t>
  </si>
  <si>
    <t>Canal em polietileno e polipropileno com efeito autolimpante e grelha de encaixe em poliamida reforçada - carga de controle de 250 kN - C = 100,0 cm, L = 16,0 cm e H = 12,2 cm</t>
  </si>
  <si>
    <t>M3782</t>
  </si>
  <si>
    <t>Canal em polietileno e polipropileno com efeito autolimpante e grelha de encaixe em poliamida reforçada - carga de controle de 250 kN - C = 100,0 cm, L = 16,0 cm e H = 17,2 cm</t>
  </si>
  <si>
    <t>M3783</t>
  </si>
  <si>
    <t>Canal em polietileno e polipropileno com efeito autolimpante e grelha de encaixe em poliamida reforçada - carga de controle de 250 kN - C = 100,0 cm, L = 16,0 cm e H = 5,5 cm</t>
  </si>
  <si>
    <t>M3784</t>
  </si>
  <si>
    <t>Canal em polietileno e polipropileno com efeito autolimpante e grelha de encaixe em ferro fundido dúctil - carga de controle de 400 kN - C = 100,0 cm, L = 14,7 cm e H = 15,7 cm</t>
  </si>
  <si>
    <t>M3785</t>
  </si>
  <si>
    <t>Canal em polietileno e polipropileno com efeito autolimpante e grelha de encaixe em ferro fundido dúctil - carga de controle de 400 kN - C = 100,0 cm, L = 24,7 cm e H = 20,8 cm</t>
  </si>
  <si>
    <t>M3786</t>
  </si>
  <si>
    <t>Canal em polietileno e polipropileno com efeito autolimpante e grelha de encaixe em ferro fundido dúctil - carga de controle de 400 kN - C = 100,0 cm, L = 34,9 cm e H = 25,8 cm</t>
  </si>
  <si>
    <t>M3787</t>
  </si>
  <si>
    <t>Canal em polietileno e polipropileno com efeito autolimpante e grelha de encaixe em ferro fundido dúctil - carga de controle de 600 kN - C = 100,0 cm, L = 16,0 cm e H = 12,2 cm</t>
  </si>
  <si>
    <t>M3788</t>
  </si>
  <si>
    <t>Canal em polietileno e polipropileno com efeito autolimpante e grelha de encaixe em ferro fundido dúctil - carga de controle de 600 kN - C = 100,0 cm, L = 21,2 cm e H = 18,0 cm</t>
  </si>
  <si>
    <t>M3789</t>
  </si>
  <si>
    <t>Canal em polietileno e polipropileno com efeito autolimpante e grelha de encaixe em ferro fundido dúctil - carga de controle de 600 kN - C = 100,0 cm, L = 26,2 cm e H = 17,2 cm</t>
  </si>
  <si>
    <t>M3790</t>
  </si>
  <si>
    <t>Canal em polietileno e polipropileno com efeito autolimpante e abertura de captação em ferro fundido dúctil - carga de controle de 900 kN - C = 100,0 cm, L = 21,0 cm e H = 57,9 cm</t>
  </si>
  <si>
    <t>M3791</t>
  </si>
  <si>
    <t>Canal em polietileno e polipropileno com efeito autolimpante e abertura de captação em ferro fundido dúctil - carga de controle de 900 kN - C = 100,0 cm, L = 25,2 cm e H = 57,8 cm</t>
  </si>
  <si>
    <t>M3792</t>
  </si>
  <si>
    <t>Canal em polietileno e polipropileno com efeito autolimpante e abertura de captação em ferro fundido dúctil - carga de controle de 900 kN - C = 100,0 cm, L = 42,0 cm e H = 95,0 cm</t>
  </si>
  <si>
    <t>M3793</t>
  </si>
  <si>
    <t>Canal em polietileno e polipropileno com efeito autolimpante e abertura de captação em ferro fundido dúctil - carga de controle de 900 kN - C = 114,2 cm, L = 78,0 cm e H = 106,0 cm</t>
  </si>
  <si>
    <t>M3795</t>
  </si>
  <si>
    <t>M3801</t>
  </si>
  <si>
    <t>Animais de grande porte mortos em rodovia</t>
  </si>
  <si>
    <t>M3802</t>
  </si>
  <si>
    <t>Animais de pequeno porte mortos em rodovia</t>
  </si>
  <si>
    <t>M3803</t>
  </si>
  <si>
    <t>Emborrachados de pneus espalhados em rodovia</t>
  </si>
  <si>
    <t>M3804</t>
  </si>
  <si>
    <t>Espécimes arbóreos de até 20 m tombados na pista</t>
  </si>
  <si>
    <t>M3805</t>
  </si>
  <si>
    <t>Espécimes arbóreos de 20 a 40 m tombados na pista</t>
  </si>
  <si>
    <t>M3806</t>
  </si>
  <si>
    <t>Sucatas derramadas em rodovia</t>
  </si>
  <si>
    <t>M3807</t>
  </si>
  <si>
    <t>Veículos de grande porte incendiados em rodovia</t>
  </si>
  <si>
    <t>M3808</t>
  </si>
  <si>
    <t>Veículos de médio porte incendiados em rodovia</t>
  </si>
  <si>
    <t>M3809</t>
  </si>
  <si>
    <t>Veículos de grande porte tombados em rodovia</t>
  </si>
  <si>
    <t>M3810</t>
  </si>
  <si>
    <t>Veículos de médio porte tombados em rodovia</t>
  </si>
  <si>
    <t>M3811</t>
  </si>
  <si>
    <t>Veículos de pequeno porte tombados em rodovia</t>
  </si>
  <si>
    <t>M3813</t>
  </si>
  <si>
    <t>Vidros, caixas e engradados derramados na pista</t>
  </si>
  <si>
    <t>M3821</t>
  </si>
  <si>
    <t>Tacha refletiva em plástico injetado bidirecional com um pino - tipo I</t>
  </si>
  <si>
    <t>M3822</t>
  </si>
  <si>
    <t>Tacha refletiva em plástico injetado bidirecional com um pino - tipo II</t>
  </si>
  <si>
    <t>M3823</t>
  </si>
  <si>
    <t>Tacha refletiva em plástico injetado bidirecional com um pino - tipo III</t>
  </si>
  <si>
    <t>M3824</t>
  </si>
  <si>
    <t>Tacha refletiva em plástico injetado bidirecional com um pino - tipo IV</t>
  </si>
  <si>
    <t>M3825</t>
  </si>
  <si>
    <t>Tacha refletiva em plástico injetado bidirecional sem pino - tipo I</t>
  </si>
  <si>
    <t>M3826</t>
  </si>
  <si>
    <t>Tacha refletiva em plástico injetado bidirecional sem pino - tipo II</t>
  </si>
  <si>
    <t>M3827</t>
  </si>
  <si>
    <t>Tacha refletiva em plástico injetado bidirecional sem pino - tipo III</t>
  </si>
  <si>
    <t>M3828</t>
  </si>
  <si>
    <t>Tacha refletiva em plástico injetado bidirecional sem pino - tipo IV</t>
  </si>
  <si>
    <t>M3829</t>
  </si>
  <si>
    <t>Tacha refletiva em plástico injetado monodirecional com um pino - tipo I</t>
  </si>
  <si>
    <t>M3830</t>
  </si>
  <si>
    <t>Tacha refletiva em plástico injetado monodirecional com um pino - tipo II</t>
  </si>
  <si>
    <t>M3831</t>
  </si>
  <si>
    <t>Tacha refletiva em plástico injetado monodirecional com um pino - tipo III</t>
  </si>
  <si>
    <t>M3832</t>
  </si>
  <si>
    <t>Tacha refletiva em plástico injetado monodirecional com um pino - tipo IV</t>
  </si>
  <si>
    <t>M3833</t>
  </si>
  <si>
    <t>Tacha refletiva em plástico injetado monodirecional sem pino - tipo I</t>
  </si>
  <si>
    <t>M3834</t>
  </si>
  <si>
    <t>Tacha refletiva em plástico injetado monodirecional sem pino - tipo II</t>
  </si>
  <si>
    <t>M3835</t>
  </si>
  <si>
    <t>Tacha refletiva em plástico injetado monodirecional sem pino - tipo III</t>
  </si>
  <si>
    <t>M3836</t>
  </si>
  <si>
    <t>Tacha refletiva em plástico injetado monodirecional sem pino - tipo IV</t>
  </si>
  <si>
    <t>M3837</t>
  </si>
  <si>
    <t>Tacha refletiva em resina sintética bidirecional com um pino - tipo I</t>
  </si>
  <si>
    <t>M3838</t>
  </si>
  <si>
    <t>Tacha refletiva em resina sintética bidirecional com um pino - tipo II</t>
  </si>
  <si>
    <t>M3839</t>
  </si>
  <si>
    <t>Tacha refletiva em resina sintética bidirecional com um pino - tipo III</t>
  </si>
  <si>
    <t>M3840</t>
  </si>
  <si>
    <t>Tacha refletiva em resina sintética bidirecional com um pino - tipo IV</t>
  </si>
  <si>
    <t>M3841</t>
  </si>
  <si>
    <t>Tacha refletiva em resina sintética bidirecional sem pino - tipo I</t>
  </si>
  <si>
    <t>M3842</t>
  </si>
  <si>
    <t>Tacha refletiva em resina sintética bidirecional sem pino - tipo II</t>
  </si>
  <si>
    <t>M3843</t>
  </si>
  <si>
    <t>Tacha refletiva em resina sintética bidirecional sem pino - tipo III</t>
  </si>
  <si>
    <t>M3844</t>
  </si>
  <si>
    <t>Tacha refletiva em resina sintética bidirecional sem pino - tipo IV</t>
  </si>
  <si>
    <t>M3845</t>
  </si>
  <si>
    <t>Tacha refletiva em resina sintética monodirecional com um pino - tipo I</t>
  </si>
  <si>
    <t>M3846</t>
  </si>
  <si>
    <t>Tacha refletiva em resina sintética monodirecional com um pino - tipo II</t>
  </si>
  <si>
    <t>M3847</t>
  </si>
  <si>
    <t>Tacha refletiva em resina sintética monodirecional com um pino - tipo III</t>
  </si>
  <si>
    <t>M3848</t>
  </si>
  <si>
    <t>Tacha refletiva em resina sintética monodirecional com um pino - tipo IV</t>
  </si>
  <si>
    <t>M3851</t>
  </si>
  <si>
    <t>Tacha refletiva em resina sintética monodirecional sem pino - tipo I</t>
  </si>
  <si>
    <t>M3852</t>
  </si>
  <si>
    <t>Tacha refletiva em resina sintética monodirecional sem pino - tipo II</t>
  </si>
  <si>
    <t>M3853</t>
  </si>
  <si>
    <t>Tacha refletiva em resina sintética monodirecional sem pino - tipo III</t>
  </si>
  <si>
    <t>M3854</t>
  </si>
  <si>
    <t>Tacha refletiva em resina sintética monodirecional sem pino - tipo IV</t>
  </si>
  <si>
    <t>M3855</t>
  </si>
  <si>
    <t>Tacha refletiva metálica bidirecional com dois pinos - tipo II</t>
  </si>
  <si>
    <t>M3856</t>
  </si>
  <si>
    <t>Tacha refletiva metálica bidirecional com dois pinos - tipo III</t>
  </si>
  <si>
    <t>M3857</t>
  </si>
  <si>
    <t>Tacha refletiva metálica bidirecional com dois pinos - tipo IV</t>
  </si>
  <si>
    <t>M3858</t>
  </si>
  <si>
    <t>Tacha refletiva metálica bidirecional com um pino - tipo II</t>
  </si>
  <si>
    <t>M3859</t>
  </si>
  <si>
    <t>Tacha refletiva metálica bidirecional com um pino - tipo III</t>
  </si>
  <si>
    <t>M3860</t>
  </si>
  <si>
    <t>Tacha refletiva metálica bidirecional com um pino - tipo IV</t>
  </si>
  <si>
    <t>M3861</t>
  </si>
  <si>
    <t>Tacha refletiva metálica monodirecional com dois pinos - tipo II</t>
  </si>
  <si>
    <t>M3862</t>
  </si>
  <si>
    <t>Tacha refletiva metálica monodirecional com dois pinos - tipo III</t>
  </si>
  <si>
    <t>M3863</t>
  </si>
  <si>
    <t>Tacha refletiva metálica monodirecional com dois pinos - tipo IV</t>
  </si>
  <si>
    <t>M3864</t>
  </si>
  <si>
    <t>Tacha refletiva metálica monodirecional com um pino - tipo II</t>
  </si>
  <si>
    <t>M3865</t>
  </si>
  <si>
    <t>Tacha refletiva metálica monodirecional com um pino - tipo III</t>
  </si>
  <si>
    <t>M3866</t>
  </si>
  <si>
    <t>Tacha refletiva metálica monodirecional com um pino - tipo IV</t>
  </si>
  <si>
    <t>M3867</t>
  </si>
  <si>
    <t>Tachão refletivo em plástico injetado bidirecional</t>
  </si>
  <si>
    <t>M3868</t>
  </si>
  <si>
    <t>Tachão refletivo em plástico injetado monodirecional</t>
  </si>
  <si>
    <t>M3869</t>
  </si>
  <si>
    <t>Tachão refletivo em resina sintética bidirecional</t>
  </si>
  <si>
    <t>M3870</t>
  </si>
  <si>
    <t>Tachão refletivo em resina sintética monodirecional</t>
  </si>
  <si>
    <t>M3900</t>
  </si>
  <si>
    <t>Emulsão asfáltica com polímero - RR-1C-E</t>
  </si>
  <si>
    <t>M3901</t>
  </si>
  <si>
    <t>Reservatório metálico tipo taça - capacidade de 5.000 l</t>
  </si>
  <si>
    <t>M3902</t>
  </si>
  <si>
    <t>Reservatório metálico tipo taça - capacidade de 10.000 l</t>
  </si>
  <si>
    <t>M3903</t>
  </si>
  <si>
    <t>Reservatório metálico tipo taça - capacidade de 20.000 l</t>
  </si>
  <si>
    <t>M3904</t>
  </si>
  <si>
    <t>Reservatório metálico tipo taça - capacidade de 30.000 l</t>
  </si>
  <si>
    <t>M3905</t>
  </si>
  <si>
    <t>AMV tipo TR37, abertura 1:8, bitola métrica</t>
  </si>
  <si>
    <t>M3906</t>
  </si>
  <si>
    <t>AMV tipo TR37, abertura 1:10, bitola métrica</t>
  </si>
  <si>
    <t>M3907</t>
  </si>
  <si>
    <t>AMV tipo TR37, abertura 1:12, bitola métrica</t>
  </si>
  <si>
    <t>M3908</t>
  </si>
  <si>
    <t>AMV tipo TR37, abertura 1:14, bitola métrica</t>
  </si>
  <si>
    <t>M3909</t>
  </si>
  <si>
    <t>Bico para corte a plasma manual - 65A</t>
  </si>
  <si>
    <t>M3910</t>
  </si>
  <si>
    <t>Bico para corte a plasma manual - 45A</t>
  </si>
  <si>
    <t>M3911</t>
  </si>
  <si>
    <t>Bocal para corte a plasma manual - 45A/65A</t>
  </si>
  <si>
    <t>M3912</t>
  </si>
  <si>
    <t>Capa de retenção para corte a plasma manual - 45A/65A</t>
  </si>
  <si>
    <t>M3913</t>
  </si>
  <si>
    <t>Eletrodo para corte a plasma manual - 45A/65A</t>
  </si>
  <si>
    <t>M3914</t>
  </si>
  <si>
    <t>Distribuidor de gás para corte a plasma manual - 45A/65A</t>
  </si>
  <si>
    <t>M3915</t>
  </si>
  <si>
    <t>Parafuso de cabeça sextavada em aço inox - D = 12,7 mm (1/2") e C = 38,1 mm (1.1/2")</t>
  </si>
  <si>
    <t>M3916</t>
  </si>
  <si>
    <t>Porca sextavada em aço inox para parafuso - D = 12,7 mm (1/2")</t>
  </si>
  <si>
    <t>M3917</t>
  </si>
  <si>
    <t>Arruela lisa em aço inox - D = 12,7 mm (1/2")</t>
  </si>
  <si>
    <t>M3918</t>
  </si>
  <si>
    <t>Disco de corte com 80 dentes multimaterial - D = 250 mm</t>
  </si>
  <si>
    <t>M3919</t>
  </si>
  <si>
    <t>Lixa d'água Nº 360</t>
  </si>
  <si>
    <t>M3920</t>
  </si>
  <si>
    <t>Diluente para tinta epóxi bicomponente ou tricomponente</t>
  </si>
  <si>
    <t>M3921</t>
  </si>
  <si>
    <t>Tinta à base de resina epóxi óxido de ferro</t>
  </si>
  <si>
    <t>M3922</t>
  </si>
  <si>
    <t>Diluente para esmalte poliuretano de dois componentes</t>
  </si>
  <si>
    <t>M3923</t>
  </si>
  <si>
    <t>Tinta esmalte poliuretano bicomponente</t>
  </si>
  <si>
    <t>M3924</t>
  </si>
  <si>
    <t>Catalisador para tinta fosfatizante</t>
  </si>
  <si>
    <t>M3925</t>
  </si>
  <si>
    <t>Tinta fosfatizante para fundo preparador de pintura</t>
  </si>
  <si>
    <t>M3926</t>
  </si>
  <si>
    <t>Luva em aço galvanizado com rosca BSP classe leve - D = 12,5 mm (1/2")</t>
  </si>
  <si>
    <t>M3927</t>
  </si>
  <si>
    <t>Plug tipo bujão em aço galvanizado com rosca BSP - D = 15 mm (1/2")</t>
  </si>
  <si>
    <t>M3928</t>
  </si>
  <si>
    <t>Tubo em aço-carbono - E = 3,35 mm e D = 80 mm (3")</t>
  </si>
  <si>
    <t>M3929</t>
  </si>
  <si>
    <t>Tubo em aço-carbono - E = 3,00 mm e D = 150 mm (6")</t>
  </si>
  <si>
    <t>M3931</t>
  </si>
  <si>
    <t>Cantoneira em alumínio de abas iguais - L = 38,1 mm e E = 4,76 mm</t>
  </si>
  <si>
    <t>M3932</t>
  </si>
  <si>
    <t>Parafuso de cabeça sextavada em aço inox - D = 8 mm (M8) e C = 20 mm</t>
  </si>
  <si>
    <t>M3933</t>
  </si>
  <si>
    <t>Porca sextavada em aço inox para parafuso - D = 8 mm (M8)</t>
  </si>
  <si>
    <t>M3934</t>
  </si>
  <si>
    <t>Arruela lisa em aço inox para parafuso - D = 8,4 mm (M8)</t>
  </si>
  <si>
    <t>M3935</t>
  </si>
  <si>
    <t>Arruela de pressão em aço inox para parafuso - D = 8,1 mm (M8)</t>
  </si>
  <si>
    <t>M3936</t>
  </si>
  <si>
    <t>Parafuso de cabeça sextavada em aço inox - D = 12,7 mm (1/2") e C = 19,05 mm (3/4")</t>
  </si>
  <si>
    <t>M3939</t>
  </si>
  <si>
    <t>Barra redonda em aço SAE 1020 - D = 25,4 mm (1")</t>
  </si>
  <si>
    <t>Tubo em aço - E = 3,00 mm e seção de 40 x 40 mm</t>
  </si>
  <si>
    <t>Desmoldante para fôrmas metálicas</t>
  </si>
  <si>
    <t>M4413</t>
  </si>
  <si>
    <t>Arame E70S6 para solda MIG/MAG - D = 0,9 mm</t>
  </si>
  <si>
    <t>5.7</t>
  </si>
  <si>
    <t>PM</t>
  </si>
  <si>
    <t>Cimento</t>
  </si>
  <si>
    <t>AC</t>
  </si>
  <si>
    <t>CI</t>
  </si>
  <si>
    <t>Nota 4: Considerando o número de funcionários total inferior a 100 será necessário apenas 1 Técnico de segurança do trabalho trabalhando 20% do tempo para a obra.</t>
  </si>
  <si>
    <t>Preço Passagem</t>
  </si>
  <si>
    <t>Obra: Construção de Obra de Arte Especial</t>
  </si>
  <si>
    <t>Ponte sobre o Rio Puitã</t>
  </si>
  <si>
    <t>Rodovia Vicinal - Tacuru/MS</t>
  </si>
  <si>
    <t>MS jul/2025</t>
  </si>
  <si>
    <t>MS JUL/2025</t>
  </si>
  <si>
    <t>P9957</t>
  </si>
  <si>
    <t>Motorista de ônibus</t>
  </si>
  <si>
    <t>P9958</t>
  </si>
  <si>
    <t>Motorista de ônibus - mensalista</t>
  </si>
  <si>
    <t>P9959</t>
  </si>
  <si>
    <t>Motorista de veículo especial com periculosidade - mensalista</t>
  </si>
  <si>
    <t>E9239</t>
  </si>
  <si>
    <t>E9240</t>
  </si>
  <si>
    <t>E9759</t>
  </si>
  <si>
    <t>Guincho de alavanca com capacidade de 5,4 t</t>
  </si>
  <si>
    <t>E9557</t>
  </si>
  <si>
    <t>Caminhão comboio com capacidade de 5.000 l - 136 kW (sem motorista)</t>
  </si>
  <si>
    <t>A9294</t>
  </si>
  <si>
    <t>Caminhão plataforma 4 x 2, PBT 16.000 kg e distância entre eixos 4,8 m - 136 kW - condição de trabalho severa (sem motorista)</t>
  </si>
  <si>
    <t>A9298</t>
  </si>
  <si>
    <t>Tanque para distribuição de combustíveis e lubrificantes com capacidade de 5.000 l</t>
  </si>
  <si>
    <t>INFRA E MESOESTRUTURA</t>
  </si>
  <si>
    <t>SUPERESTRUTURA</t>
  </si>
  <si>
    <t>ESTACAS E BLOCOS</t>
  </si>
  <si>
    <t>Escavação mecânica de vala em material de 1ª categoria</t>
  </si>
  <si>
    <t>Estaca duplo trilho TR 68 - com emenda - fornecimento e cravação</t>
  </si>
  <si>
    <t>Fôrmas de compensado plastificado 12 mm - uso geral - utilização de 2 vezes - confecção, instalação e retirada</t>
  </si>
  <si>
    <t>Adensamento de concreto por vibrador de imersão</t>
  </si>
  <si>
    <t>Reaterro e compactação com soquete vibratório</t>
  </si>
  <si>
    <t>Esgotamento de água com bomba submersa</t>
  </si>
  <si>
    <t>PILARES</t>
  </si>
  <si>
    <t>TRAVESSAS, CORTINAS E BERÇOS</t>
  </si>
  <si>
    <t>Escoramento com pontaletes D = 10 cm - utilização de 2 vezes - confecção, instalação e retirada</t>
  </si>
  <si>
    <t>Aparelho de apoio de neoprene fretado para estruturas pré-moldadas - fornecimento e instalação</t>
  </si>
  <si>
    <t>ALAS</t>
  </si>
  <si>
    <t>LAJE DE TRANSIÇÃO</t>
  </si>
  <si>
    <t>Enchimento de junta de concreto com argamassa asfáltica de densidade 1.700 kg/m³ - espessura de 1 cm</t>
  </si>
  <si>
    <t>PROTEÇÃO DOS TALUDES</t>
  </si>
  <si>
    <t>Enrocamento de pedra arrumada manualmente - pedra de mão comercial - fornecimento e assentamento</t>
  </si>
  <si>
    <t>VIGAS PRÉ-MOLDADAS 18,70M</t>
  </si>
  <si>
    <t>Fôrma metálica para viga de concreto pré-moldada protendida para OAE - utilização de 20 vezes - confecção, instalação e retirada</t>
  </si>
  <si>
    <t>Cordoalha engraxada CP 190 RB D = 15,2 mm - fornecimento e instalação</t>
  </si>
  <si>
    <t>Ancoragem ativa para lajes com 1 cordoalha engraxada D = 15,2 mm - fornecimento e instalação</t>
  </si>
  <si>
    <t>un.</t>
  </si>
  <si>
    <t>Ancoragem passiva para lajes com 1 cordoalha engraxada D = 15,2 mm - fornecimento e instalação</t>
  </si>
  <si>
    <t>Concreto fck = 40 MPa - confecção em betoneira e lançamento manual - areia e brita comerciais</t>
  </si>
  <si>
    <t>Carga, descarga e manobra de vigas pré-moldadas de até 500 kN em cavalo mecânico com dolly de 4 eixos com capacidade de 57 t</t>
  </si>
  <si>
    <t>Lançamento de viga pré-moldada de até 500 kN com utilização de guindaste</t>
  </si>
  <si>
    <t>VIGAS PRÉ-MOLDADAS 14,70M</t>
  </si>
  <si>
    <t>PRÉ-LAJES</t>
  </si>
  <si>
    <t>Armação em aço CA-60 - fornecimento, preparo e colocação</t>
  </si>
  <si>
    <t>Lançamento de pré-laje com utilização de guindauto</t>
  </si>
  <si>
    <t>TRANSVERSINAS</t>
  </si>
  <si>
    <t>LAJE E BARREIRAS RÍGIDAS</t>
  </si>
  <si>
    <t>Dreno de PVC D = 100 mm para OAE - fornecimento e instalação</t>
  </si>
  <si>
    <t>JUNTAS DE DILATAÇÃO</t>
  </si>
  <si>
    <t>Junta de dilatação em elastômero e perfil VV - L = 50 mm e H = 80 mm - fornecimento e instalação</t>
  </si>
  <si>
    <t>Lábios poliméricos em junta de pavimento de concreto - L = 20 mm e H = 30 mm - confecção e assentamento</t>
  </si>
  <si>
    <t>DESVIO PROVISÓRIO</t>
  </si>
  <si>
    <t>Limpeza mecanizada da camada vegetal</t>
  </si>
  <si>
    <t>Enrocamento de pedra espalhada e compactada mecanicamente - pedra de mão comercial - fornecimento e
assentamento</t>
  </si>
  <si>
    <t>Corpo de BSTC D = 0,80 m PA4 - areia, brita e pedra de mão comerciais</t>
  </si>
  <si>
    <t>Escavação, carga e transporte de material de 1ª categoria - DMT de 50 a 200 m - caminho de serviço em leito natural - com escavadeira e caminhão basculante de 14 m³</t>
  </si>
  <si>
    <t>Compactação de aterros a 100% do Proctor normal</t>
  </si>
  <si>
    <t>Remoção de tubos de concreto com diâmetro de 0,40 m a 1,00 m em valas e bueiros</t>
  </si>
  <si>
    <t>TERRAPLENAGEM</t>
  </si>
  <si>
    <t>Desmatamento, destocamento, limpeza de área e estocagem do material de limpeza com árvores de diâmetro até 0,15 m</t>
  </si>
  <si>
    <t>4.2</t>
  </si>
  <si>
    <t>Escavação, carga e transporte de material de 1ª categoria - DMT de 2.500 a 3.000 m - caminho de serviço em leito natural - com escavadeira e caminhão basculante de 14 m³</t>
  </si>
  <si>
    <t>4.3</t>
  </si>
  <si>
    <t>4.4</t>
  </si>
  <si>
    <t>Enleivamento</t>
  </si>
  <si>
    <t>4.5</t>
  </si>
  <si>
    <t>Irrigação de área plantada para proteção vegetal do corpo estradal</t>
  </si>
  <si>
    <t>SINALIZAÇÃO E SEGURANÇA VIÁRIA</t>
  </si>
  <si>
    <t>Fornecimento e implantação de placa de aço, de solo, irregular, simples - película III + III</t>
  </si>
  <si>
    <t>Fornecimento e implantação de suporte e travessa para placa de sinalização em madeira de lei tratada 8 x 8 cm</t>
  </si>
  <si>
    <t>Carga, manobra e descarga de materiais diversos em caminhão carroceria com capacidade de 11,5 t e com guindauto com capacidade de elevação de 11,9 t</t>
  </si>
  <si>
    <t>Transporte com caminhão carroceria com capacidade de 11,5 t e com guindauto com capacidade de elevação de 11,9 t - rodovia em leito natural</t>
  </si>
  <si>
    <t>tkm</t>
  </si>
  <si>
    <t>Transporte com caminhão carroceria com capacidade de 11,5 t e com guindauto com capacidade de elevação de 11,9 t - rodovia pavimentada</t>
  </si>
  <si>
    <t>3.1.3</t>
  </si>
  <si>
    <t>3.1.4</t>
  </si>
  <si>
    <t>3.1.5</t>
  </si>
  <si>
    <t>3.1.6</t>
  </si>
  <si>
    <t>3.1.7</t>
  </si>
  <si>
    <t>3.1.8</t>
  </si>
  <si>
    <t>3.1.9</t>
  </si>
  <si>
    <t>3.2.1</t>
  </si>
  <si>
    <t>3.3.1</t>
  </si>
  <si>
    <t>3.4.1</t>
  </si>
  <si>
    <t>3.5.1</t>
  </si>
  <si>
    <t>3.6.1</t>
  </si>
  <si>
    <t>4.2.1</t>
  </si>
  <si>
    <t>4.3.1</t>
  </si>
  <si>
    <t>4.4.1</t>
  </si>
  <si>
    <t>4.5.1</t>
  </si>
  <si>
    <t>4.6</t>
  </si>
  <si>
    <t>4.6.1</t>
  </si>
  <si>
    <t>6.1</t>
  </si>
  <si>
    <t>8.1</t>
  </si>
  <si>
    <t>8.2</t>
  </si>
  <si>
    <t>8.3</t>
  </si>
  <si>
    <t>7.2</t>
  </si>
  <si>
    <t>6.2</t>
  </si>
  <si>
    <t>4.6.2</t>
  </si>
  <si>
    <t>4.5.2</t>
  </si>
  <si>
    <t>4.5.3</t>
  </si>
  <si>
    <t>4.5.4</t>
  </si>
  <si>
    <t>4.5.5</t>
  </si>
  <si>
    <t>4.4.2</t>
  </si>
  <si>
    <t>4.4.3</t>
  </si>
  <si>
    <t>4.4.4</t>
  </si>
  <si>
    <t>4.3.2</t>
  </si>
  <si>
    <t>4.3.3</t>
  </si>
  <si>
    <t>4.3.4</t>
  </si>
  <si>
    <t>4.3.5</t>
  </si>
  <si>
    <t>4.3.6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</si>
  <si>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</si>
  <si>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</si>
  <si>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</si>
  <si>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</si>
  <si>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</si>
  <si>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</si>
  <si>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</si>
  <si>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</si>
  <si>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</si>
  <si>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4.1.6</t>
  </si>
  <si>
    <t>4.1.7</t>
  </si>
  <si>
    <t>4.1.8</t>
  </si>
  <si>
    <t>4.1.9</t>
  </si>
  <si>
    <t>4.1.10</t>
  </si>
  <si>
    <t>3.5.2</t>
  </si>
  <si>
    <t>3.5.3</t>
  </si>
  <si>
    <t>3.5.4</t>
  </si>
  <si>
    <t>3.5.5</t>
  </si>
  <si>
    <t>3.4.2</t>
  </si>
  <si>
    <t>3.4.3</t>
  </si>
  <si>
    <t>3.4.4</t>
  </si>
  <si>
    <t>3.3.2</t>
  </si>
  <si>
    <t>3.3.3</t>
  </si>
  <si>
    <t>3.3.4</t>
  </si>
  <si>
    <t>3.3.5</t>
  </si>
  <si>
    <t>3.3.6</t>
  </si>
  <si>
    <t>3.2.2</t>
  </si>
  <si>
    <t>3.2.3</t>
  </si>
  <si>
    <t>3.2.4</t>
  </si>
  <si>
    <t>9.1</t>
  </si>
  <si>
    <t>9.</t>
  </si>
  <si>
    <t>7.</t>
  </si>
  <si>
    <t>8.</t>
  </si>
  <si>
    <t>TOTAL DE REMOÇÃO DA PONTE DE MADEIRA</t>
  </si>
  <si>
    <t>und</t>
  </si>
  <si>
    <t>Total de Estacas e Blocos</t>
  </si>
  <si>
    <t>TOTAL DE SINALIZAÇÃO E SEGURANÇA VIÁRIA</t>
  </si>
  <si>
    <t>TOTAL DE DESVIO PROVISÓRIO</t>
  </si>
  <si>
    <t>Total de Juntas de Dilatação</t>
  </si>
  <si>
    <t>Total de Laje e Barreiras Rígidas</t>
  </si>
  <si>
    <t>Total de Transversinas</t>
  </si>
  <si>
    <t>Total de Pré-Lajes</t>
  </si>
  <si>
    <t>Total de Vigas Pré-Moldadas de 14,70m</t>
  </si>
  <si>
    <t>Total de Vigas Pré-Moldadas de 18,70m</t>
  </si>
  <si>
    <t>Total de Proteção dos Taludes</t>
  </si>
  <si>
    <t>Total de Laje de Transição</t>
  </si>
  <si>
    <t>Total de Alas</t>
  </si>
  <si>
    <t>Total de Travessas, Cortinas e Berços</t>
  </si>
  <si>
    <t>Total de Pilares</t>
  </si>
  <si>
    <t>TOTAL DE INFRA E MESOESTRUTURA</t>
  </si>
  <si>
    <t>1,17% sobre (PV - Lucro)</t>
  </si>
  <si>
    <t>Mês 5</t>
  </si>
  <si>
    <t>HISTOGRAMA DE EQUIPAMENTOS RODANTES</t>
  </si>
  <si>
    <t>PREÇO MÉDIO POR KG DO AÇO CA-50</t>
  </si>
  <si>
    <t>Ø (mm)</t>
  </si>
  <si>
    <t>Kg/m</t>
  </si>
  <si>
    <t>Barra (kg)</t>
  </si>
  <si>
    <t>R$/Barra</t>
  </si>
  <si>
    <t>R$/kg</t>
  </si>
  <si>
    <t>Média</t>
  </si>
  <si>
    <t>ARCELOR MITTAL</t>
  </si>
  <si>
    <t>R$/t</t>
  </si>
  <si>
    <t>ARCELOR MITTAL (FOB)</t>
  </si>
  <si>
    <t>20°25'01.9"S 
54°34'47.7"W</t>
  </si>
  <si>
    <t>23°28'29.4"S 55°10'27.4"W</t>
  </si>
  <si>
    <t>PROTENFOR</t>
  </si>
  <si>
    <t>Maringa/PR</t>
  </si>
  <si>
    <t>CORDOALHAS CP-190 RB Ø 15,2mm ENGRAXADA (kg)</t>
  </si>
  <si>
    <t>23°23'38.1"S 51°57'42.4"W</t>
  </si>
  <si>
    <t>PEDREIRA AMAMBAI</t>
  </si>
  <si>
    <t>Amambai/MS</t>
  </si>
  <si>
    <t>23°19'43.0"S 55°12'41.6"W</t>
  </si>
  <si>
    <t>Itau de Minas/MG</t>
  </si>
  <si>
    <t>20°45'36.9"S 46°45'50.8"W</t>
  </si>
  <si>
    <t>TRILHO TR-68 USADO (kg)</t>
  </si>
  <si>
    <t>FSM TRILHOS</t>
  </si>
  <si>
    <t>GMS RESIDUOS</t>
  </si>
  <si>
    <t>TRILHOS FERROVIÁRIOS</t>
  </si>
  <si>
    <t>Embu das Artes/SP</t>
  </si>
  <si>
    <t>Raul Sorares/MG</t>
  </si>
  <si>
    <t>Itaúna/MG</t>
  </si>
  <si>
    <t>23°37'53.3"S 46°51'05.0"W</t>
  </si>
  <si>
    <t>CP</t>
  </si>
  <si>
    <t>Aço CP 190 RB Engraxada</t>
  </si>
  <si>
    <t>TR68</t>
  </si>
  <si>
    <t>Trilho TR-68</t>
  </si>
  <si>
    <t>Itauna/MG</t>
  </si>
  <si>
    <r>
      <t xml:space="preserve">Nota 3: Se tratanto de </t>
    </r>
    <r>
      <rPr>
        <u/>
        <sz val="8"/>
        <rFont val="Arial"/>
        <family val="2"/>
      </rPr>
      <t>Construção de Obra de Arte Especial isolada</t>
    </r>
    <r>
      <rPr>
        <sz val="8"/>
        <rFont val="Arial"/>
        <family val="2"/>
      </rPr>
      <t xml:space="preserve"> adotou-se o acompanhamento da equipe de topografia em 20% do período de execução da obra.</t>
    </r>
  </si>
  <si>
    <t>33,80m</t>
  </si>
  <si>
    <t>6,00m</t>
  </si>
  <si>
    <t>Nota: Não são previstos ambulatório e guarita. Reduzida a área de seção técnica e escritório em 50%.</t>
  </si>
  <si>
    <t>2.7</t>
  </si>
  <si>
    <t>2.8</t>
  </si>
  <si>
    <t>2.9</t>
  </si>
  <si>
    <t>2.10</t>
  </si>
  <si>
    <t>2.11</t>
  </si>
  <si>
    <t>1.3</t>
  </si>
  <si>
    <t>1.4</t>
  </si>
  <si>
    <t>1.5</t>
  </si>
  <si>
    <t>1.6</t>
  </si>
  <si>
    <t>1.10</t>
  </si>
  <si>
    <t>out/25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</si>
  <si>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</si>
  <si>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</si>
  <si>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</si>
  <si>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</si>
  <si>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</si>
  <si>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</si>
  <si>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</si>
  <si>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</si>
  <si>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</si>
  <si>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</si>
  <si>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</si>
  <si>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</si>
  <si>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AREIA (m³)</t>
  </si>
  <si>
    <t>AÇO E AÇO</t>
  </si>
  <si>
    <t>GUERDAU</t>
  </si>
  <si>
    <t xml:space="preserve"> 20°23'11.33"S  54°32'38.88"O</t>
  </si>
  <si>
    <t xml:space="preserve"> 23°46'48.95"S  53°18'9.28"O</t>
  </si>
  <si>
    <t xml:space="preserve">ILHA GRANDE </t>
  </si>
  <si>
    <t>Terenos/MS</t>
  </si>
  <si>
    <t xml:space="preserve"> 20°28'43.05"S   54°45'34.46"O</t>
  </si>
  <si>
    <t>Dourados/MS</t>
  </si>
  <si>
    <t>22°13'19.38"S   54°45'4.54"O</t>
  </si>
  <si>
    <t>AÇO FORT</t>
  </si>
  <si>
    <t>AÇOFORT</t>
  </si>
  <si>
    <t>DOURAPARK</t>
  </si>
  <si>
    <t xml:space="preserve"> 22°13'25.99"S  54°45'28.96"O</t>
  </si>
  <si>
    <t xml:space="preserve">PEDREIRA ESTEIO </t>
  </si>
  <si>
    <t xml:space="preserve"> 22° 7'47.24"S   54°57'59.15"O</t>
  </si>
  <si>
    <t xml:space="preserve">CAMBARU </t>
  </si>
  <si>
    <t>Navirai/MS</t>
  </si>
  <si>
    <t xml:space="preserve"> 23° 3'39.19"S  54°12'6.55"O</t>
  </si>
  <si>
    <t xml:space="preserve"> 22°14'46.46"S  54°44'27.73"O</t>
  </si>
  <si>
    <t xml:space="preserve"> 20°25'0.65"S  54°34'47.06"O</t>
  </si>
  <si>
    <t xml:space="preserve">DEPOSITO PRIMAVERA </t>
  </si>
  <si>
    <t xml:space="preserve"> 22°13'9.35"S  54°50'25.02"O</t>
  </si>
  <si>
    <t xml:space="preserve">CIMENTAO </t>
  </si>
  <si>
    <t xml:space="preserve"> 23° 6'46.18"S  55°13'34.38"O</t>
  </si>
  <si>
    <t>Amanbai/MS</t>
  </si>
  <si>
    <t xml:space="preserve">DOURAPARK </t>
  </si>
  <si>
    <t xml:space="preserve"> 23° 6'48.99"S  55°13'30.81"O</t>
  </si>
  <si>
    <t>IGRAM</t>
  </si>
  <si>
    <t xml:space="preserve"> 20°27'4.86"S  54°23'23.65"O</t>
  </si>
  <si>
    <t xml:space="preserve"> 23° 5'58.68"S  55°14'1.20"O</t>
  </si>
  <si>
    <t xml:space="preserve">EXATA MATERIAIS </t>
  </si>
  <si>
    <t xml:space="preserve">DISTRIB. DE AREIA TRES LAGOAS </t>
  </si>
  <si>
    <t xml:space="preserve"> 20°25'15.10"S  54°34'54.85"O</t>
  </si>
  <si>
    <t>NaviraI/ms</t>
  </si>
  <si>
    <t>PEDREIRA ESTEIO</t>
  </si>
  <si>
    <t>CAMBARU</t>
  </si>
  <si>
    <t>22° 7'47.24"S   54°57'59.15"O</t>
  </si>
  <si>
    <t>23° 3'39.19"S  54°12'6.55"O</t>
  </si>
  <si>
    <t>23° 3'30.16"S  54°12'1.12"O</t>
  </si>
  <si>
    <t xml:space="preserve">DOURATERRA </t>
  </si>
  <si>
    <t xml:space="preserve"> 22°11'25.50"S  54°50'24.72"O</t>
  </si>
  <si>
    <t xml:space="preserve">equipamento </t>
  </si>
  <si>
    <t>MS JUL/2025-sn</t>
  </si>
  <si>
    <t xml:space="preserve">material </t>
  </si>
  <si>
    <t xml:space="preserve">mao de obra </t>
  </si>
  <si>
    <t>E9128</t>
  </si>
  <si>
    <t>E9129</t>
  </si>
  <si>
    <t>E9130</t>
  </si>
  <si>
    <t>E9131</t>
  </si>
  <si>
    <t>E9172</t>
  </si>
  <si>
    <t>E9173</t>
  </si>
  <si>
    <t>E9174</t>
  </si>
  <si>
    <t>E9175</t>
  </si>
  <si>
    <t>E9176</t>
  </si>
  <si>
    <t>E9177</t>
  </si>
  <si>
    <t>E9178</t>
  </si>
  <si>
    <t>E9179</t>
  </si>
  <si>
    <t>E9180</t>
  </si>
  <si>
    <t>E9181</t>
  </si>
  <si>
    <t>E9182</t>
  </si>
  <si>
    <t>E9183</t>
  </si>
  <si>
    <t>E9184</t>
  </si>
  <si>
    <t>E9185</t>
  </si>
  <si>
    <t>E9186</t>
  </si>
  <si>
    <t>E9220</t>
  </si>
  <si>
    <t>E9258</t>
  </si>
  <si>
    <t>E9546</t>
  </si>
  <si>
    <t>E9549</t>
  </si>
  <si>
    <t>E9786</t>
  </si>
  <si>
    <t>Lixadeira/esmerilhadeira elétrica manual angular - 2,2 kW</t>
  </si>
  <si>
    <t>Embarcação rebocadora multipropósito com guindaste hidráulico 155 kN.m - 2 x 186 kW</t>
  </si>
  <si>
    <t>Veículo leve picape compacta 4 x 2 com cabine dupla com capacidade de 0,65 t - 72 kW</t>
  </si>
  <si>
    <t>Veículo leve picape compacta 4 x 2 com cabine dupla com capacidade de 0,65 t - 72 kW (sem motorista)</t>
  </si>
  <si>
    <t>Veículo leve picape média 4 x 4 com cabine dupla com capacidade de 1,10 t - 152,25 kW (sem motorista)</t>
  </si>
  <si>
    <t>Veículo tipo van furgão com capacidade de 1,38 t - 100 kW (sem motorista)</t>
  </si>
  <si>
    <t>Miniônibus com capacidade para 30 passageiros - 120 kW</t>
  </si>
  <si>
    <t>Pórtico metálico rolante com talha com capacidade de 5 t - 5,6 kW</t>
  </si>
  <si>
    <t>Equipamento distribuidor de fios para fábrica de dormentes - 2,50 kW</t>
  </si>
  <si>
    <t>Bancos de ancoragem passiva e ativa para protensão de fios com capacidade de 200 tf</t>
  </si>
  <si>
    <t>Aferidor para protensão de fios com capacidade de 3 a 6 t</t>
  </si>
  <si>
    <t>Equipamento para concretagem de fôrmas de dormentes com silo de 1,5 m³ - 9 kW</t>
  </si>
  <si>
    <t>Sistema de desprotensão com capacidade de 150 t - 3,72 kW</t>
  </si>
  <si>
    <t>Pórtico metálico rolante com talha com capacidade de 5 t e pinça mecânica dupla para elevação de até 4 dormentes - 5,60 kW</t>
  </si>
  <si>
    <t>Estação viradora de dormentes com esteira de 6 m - 7,70 kW</t>
  </si>
  <si>
    <t>Pórtico metálico com talha e pinça para seleção de dormentes com capacidade de 1 t - 1,10 kW</t>
  </si>
  <si>
    <t>Cesto para transporte aéreo de concreto com capacidade de 1,5 m³</t>
  </si>
  <si>
    <t>Equipamento desbobinador de fios de protensão móvel</t>
  </si>
  <si>
    <t>Central de concreto com capacidade de 20 m³/h - dosadora e misturadora</t>
  </si>
  <si>
    <t>Vagonete para transporte de até 16 dormentes</t>
  </si>
  <si>
    <t>Pista de apoio para fôrmas metálicas para dormentes de concreto - 4 cavidades - C = 127,90 m</t>
  </si>
  <si>
    <t>Fôrma metálica para dormentes de concreto de bitola larga ou mista - 4 cavidades</t>
  </si>
  <si>
    <t>Fôrma metálica para dormentes de concreto de bitola métrica - 4 cavidades</t>
  </si>
  <si>
    <t>Ônibus rodoviário com capacidade para 50 passageiros - 280 kW</t>
  </si>
  <si>
    <t>Miniônibus com capacidade para 30 passageiros - 120 kW (sem motorista)</t>
  </si>
  <si>
    <t>Ônibus com capacidade para 46 passageiros - 153 kW (sem motorista)</t>
  </si>
  <si>
    <t>Balsa de convés com capacidade de 600 t</t>
  </si>
  <si>
    <t>Jateador para chapas e perfis metálicos com transportador a roletes - 132 kW</t>
  </si>
  <si>
    <t>Equipamento de solda MIG/MAG semiautomática com acessórios - 28,36 kVA</t>
  </si>
  <si>
    <t>Equipamento para solda e corte com oxi-GLP</t>
  </si>
  <si>
    <t>Jateador e sistema de pintura para chapas e perfis metálicos com transportador a roletes - 160 kW</t>
  </si>
  <si>
    <t>Ônibus com capacidade para 46 passageiros - 153 kW</t>
  </si>
  <si>
    <t>Embarcação rebocadora multipropósito com guindaste hidráulico de 74 kN.m - 165 kW</t>
  </si>
  <si>
    <t>Veículo leve picape média 4 x 4 com cabine dupla com capacidade de 1,10 t - 152,25 kW</t>
  </si>
  <si>
    <t>Guincho elétrico para lançamento de embarcações com capacidade de 30 t - 66 kW</t>
  </si>
  <si>
    <t>P9813</t>
  </si>
  <si>
    <t>P9817</t>
  </si>
  <si>
    <t>P9818</t>
  </si>
  <si>
    <t>P9820</t>
  </si>
  <si>
    <t>P9828</t>
  </si>
  <si>
    <t>P9829</t>
  </si>
  <si>
    <t>P9831</t>
  </si>
  <si>
    <t>P9834</t>
  </si>
  <si>
    <t>P9839</t>
  </si>
  <si>
    <t>P9862</t>
  </si>
  <si>
    <t>P9863</t>
  </si>
  <si>
    <t>P9868</t>
  </si>
  <si>
    <t>P9872</t>
  </si>
  <si>
    <t>P9873</t>
  </si>
  <si>
    <t>P9874</t>
  </si>
  <si>
    <t>P9877</t>
  </si>
  <si>
    <t>P9879</t>
  </si>
  <si>
    <t>P9881</t>
  </si>
  <si>
    <t>P9886</t>
  </si>
  <si>
    <t>P9887</t>
  </si>
  <si>
    <t>P9888</t>
  </si>
  <si>
    <t>P9890</t>
  </si>
  <si>
    <t>P9894</t>
  </si>
  <si>
    <t>P9895</t>
  </si>
  <si>
    <t>P9898</t>
  </si>
  <si>
    <t>P9899</t>
  </si>
  <si>
    <t>P9902</t>
  </si>
  <si>
    <t>P9904</t>
  </si>
  <si>
    <t>P9905</t>
  </si>
  <si>
    <t>P9906</t>
  </si>
  <si>
    <t>P9914</t>
  </si>
  <si>
    <t>P9917</t>
  </si>
  <si>
    <t>P9918</t>
  </si>
  <si>
    <t>P9919</t>
  </si>
  <si>
    <t>P9935</t>
  </si>
  <si>
    <t>P9936</t>
  </si>
  <si>
    <t>P9937</t>
  </si>
  <si>
    <t>P9960</t>
  </si>
  <si>
    <t>P9963</t>
  </si>
  <si>
    <t>P9964</t>
  </si>
  <si>
    <t>P9965</t>
  </si>
  <si>
    <t>P9966</t>
  </si>
  <si>
    <t>P9967</t>
  </si>
  <si>
    <t>P9968</t>
  </si>
  <si>
    <t>P9981</t>
  </si>
  <si>
    <t>P9982</t>
  </si>
  <si>
    <t>Almoxarife - mensalista</t>
  </si>
  <si>
    <t>Apontador - mensalista</t>
  </si>
  <si>
    <t>Auxiliar administrativo - mensalista</t>
  </si>
  <si>
    <t>Encarregado administrativo - mensalista</t>
  </si>
  <si>
    <t>Encarregado especializado - mensalista</t>
  </si>
  <si>
    <t>Engenheiro - mensalista</t>
  </si>
  <si>
    <t>Operacional - mensalista</t>
  </si>
  <si>
    <t>Engenheiro supervisor - mensalista</t>
  </si>
  <si>
    <t>Vigia - mensalista</t>
  </si>
  <si>
    <t>Auxiliar de laboratório - mensalista</t>
  </si>
  <si>
    <t>Oceanógrafo - mensalista</t>
  </si>
  <si>
    <t>Encarregado geral - mensalista</t>
  </si>
  <si>
    <t>Faxineiro - mensalista</t>
  </si>
  <si>
    <t>Desenhista - mensalista</t>
  </si>
  <si>
    <t>Condutor maquinista fluvial - mensalista</t>
  </si>
  <si>
    <t>Médico do trabalho - mensalista</t>
  </si>
  <si>
    <t>Marinheiro de máquinas - mensalista</t>
  </si>
  <si>
    <t>Laboratorista - mensalista</t>
  </si>
  <si>
    <t>Engenheiro de segurança do trabalho - mensalista</t>
  </si>
  <si>
    <t>Encarregado de obras de artes especiais - mensalista</t>
  </si>
  <si>
    <t>Encarregado de turma - mensalista</t>
  </si>
  <si>
    <t>Técnico de segurança do trabalho - mensalista</t>
  </si>
  <si>
    <t>Piloto fluvial - mensalista</t>
  </si>
  <si>
    <t>Chefe do setor administrativo - mensalista</t>
  </si>
  <si>
    <t>Encarregado de terraplenagem - mensalista</t>
  </si>
  <si>
    <t>Técnico da qualidade - mensalista</t>
  </si>
  <si>
    <t>Encarregado de pavimentação - mensalista</t>
  </si>
  <si>
    <t>Porteiro - mensalista</t>
  </si>
  <si>
    <t>Técnico de meio ambiente - mensalista</t>
  </si>
  <si>
    <t>Encarregado de superestrutura ferroviária - mensalista</t>
  </si>
  <si>
    <t>Auxiliar técnico - mensalista</t>
  </si>
  <si>
    <t>Comandante de longo curso - mensalista</t>
  </si>
  <si>
    <t>Imediato - mensalista</t>
  </si>
  <si>
    <t>Oficial de náutica - mensalista</t>
  </si>
  <si>
    <t>Oficial de máquinas - mensalista</t>
  </si>
  <si>
    <t>Draguista - mensalista</t>
  </si>
  <si>
    <t>Encarregado de conservação rodoviária - mensalista</t>
  </si>
  <si>
    <t>Mestre fluvial - mensalista</t>
  </si>
  <si>
    <t>Supervisor de mergulho raso - mensalista</t>
  </si>
  <si>
    <t>Engenheiro auxiliar - mensalista</t>
  </si>
  <si>
    <t>Técnico florestal - mensalista</t>
  </si>
  <si>
    <t>Topógrafo - mensalista</t>
  </si>
  <si>
    <t>Auxiliar de topografia - mensalista</t>
  </si>
  <si>
    <t>Médico de câmara hiperbárica - mensalista</t>
  </si>
  <si>
    <t>Engenheiro chefe - mensalista</t>
  </si>
  <si>
    <t>Técnico de batimetria - mensalista</t>
  </si>
  <si>
    <t>M0377</t>
  </si>
  <si>
    <t>M0378</t>
  </si>
  <si>
    <t>M0379</t>
  </si>
  <si>
    <t>M0380</t>
  </si>
  <si>
    <t>M0381</t>
  </si>
  <si>
    <t>M0382</t>
  </si>
  <si>
    <t>M0383</t>
  </si>
  <si>
    <t>M1374</t>
  </si>
  <si>
    <t>M1375</t>
  </si>
  <si>
    <t>M2131</t>
  </si>
  <si>
    <t>M2335</t>
  </si>
  <si>
    <t>M2336</t>
  </si>
  <si>
    <t>M2337</t>
  </si>
  <si>
    <t>M2338</t>
  </si>
  <si>
    <t>M2339</t>
  </si>
  <si>
    <t>M2340</t>
  </si>
  <si>
    <t>M2341</t>
  </si>
  <si>
    <t>M2342</t>
  </si>
  <si>
    <t>M2343</t>
  </si>
  <si>
    <t>M2344</t>
  </si>
  <si>
    <t>M2345</t>
  </si>
  <si>
    <t>M2346</t>
  </si>
  <si>
    <t>M3940</t>
  </si>
  <si>
    <t>M3941</t>
  </si>
  <si>
    <t>M3942</t>
  </si>
  <si>
    <t>M3943</t>
  </si>
  <si>
    <t>M3944</t>
  </si>
  <si>
    <t>M3945</t>
  </si>
  <si>
    <t>M3950</t>
  </si>
  <si>
    <t xml:space="preserve">Aditivo superplastificante à base de policarboxilato para concreto e argamassa </t>
  </si>
  <si>
    <t>Contêiner com revestimento térmico, janela e banheiro - L = 2,44 m e C = 12,19 m (2 TEU)</t>
  </si>
  <si>
    <t>Cinta para elevação de cargas tipo grab com 4 ramais - C = 1,50 m, capacidade de carga de 31,5 t, F. S. = 4:1</t>
  </si>
  <si>
    <t>Cinta para elevação de cargas tipo grab com 4 ramais - C = 2,00 m, capacidade de carga de 63 t, F. S. = 4:1</t>
  </si>
  <si>
    <t>Manilha reta em aço forjado com porca e cupilha - DN = 50,8 mm (2”)</t>
  </si>
  <si>
    <t>Sapatilha em aço carbono - D = 19,05 mm (3/4”)</t>
  </si>
  <si>
    <t>Sapatilha em aço carbono - D = 25,4 mm (1”)</t>
  </si>
  <si>
    <t>Grampo pesado em aço-carbono para cabo de aço - D = 19,05 mm (3/4”)</t>
  </si>
  <si>
    <t>Grampo pesado em aço-carbono para cabo de aço - D = 25,4 mm (1”)</t>
  </si>
  <si>
    <t>Parafuso de cabeça sextavada em aço galvanizado tipo auto-atarraxante com arruelas de vedação - D = 6,3 mm e C = 19 mm</t>
  </si>
  <si>
    <t>Chapa fina em aço ASTM A588 - Aço Corten</t>
  </si>
  <si>
    <t>Chapa grossa em aço ASTM A588 - Aço Corten</t>
  </si>
  <si>
    <t>Dispositivo de ancoragem de fixação elástica Pandrol - ombreira</t>
  </si>
  <si>
    <t>Eletrodo revestido E80XX</t>
  </si>
  <si>
    <t>Jogo de dormentes de concreto para AMV 1:10, bitola métrica</t>
  </si>
  <si>
    <t>Jogo de dormentes de concreto para AMV 1:10, bitola larga</t>
  </si>
  <si>
    <t>Jogo de dormentes de concreto para AMV 1:10, bitola mista</t>
  </si>
  <si>
    <t>Jogo de dormentes de concreto para AMV 1:12, bitola métrica</t>
  </si>
  <si>
    <t>Jogo de dormentes de concreto para AMV 1:12, bitola larga</t>
  </si>
  <si>
    <t>Jogo de dormentes de concreto para AMV 1:12, bitola mista</t>
  </si>
  <si>
    <t>Jogo de dormentes de concreto para AMV 1:14, bitola métrica</t>
  </si>
  <si>
    <t>Jogo de dormentes de concreto para AMV 1:14, bitola larga</t>
  </si>
  <si>
    <t>Jogo de dormentes de concreto para AMV 1:14, bitola mista</t>
  </si>
  <si>
    <t>Jogo de dormentes de concreto para AMV 1:20, bitola métrica</t>
  </si>
  <si>
    <t>Jogo de dormentes de concreto para AMV 1:20, bitola larga</t>
  </si>
  <si>
    <t>Jogo de dormentes de concreto para AMV 1:20, bitola mista</t>
  </si>
  <si>
    <t>Custo equivalente da construção civil</t>
  </si>
  <si>
    <t>Cunha metálica para protensão de fios - D = 6,0 mm</t>
  </si>
  <si>
    <t>Porta-cunha metálica fechada para protensão de fios - D = 6,0 mm</t>
  </si>
  <si>
    <t>Porta-cunha metálica aberta para protensão de fios - D = 6,0 mm</t>
  </si>
  <si>
    <t>Lona de laminado de PVC reforçado com poliéster</t>
  </si>
  <si>
    <t>Espuma expansiva de poliuretano</t>
  </si>
  <si>
    <t>Argamassa polimérica bicomponente para impermeabilização</t>
  </si>
  <si>
    <t>Airbag marítimo de lançamento de embarcação - C = 20,0 m e D = 1,5 m</t>
  </si>
  <si>
    <t>PEDREIRA SANTO ONOFRE</t>
  </si>
  <si>
    <t xml:space="preserve">PEDREIRA SANTO ONOFRE </t>
  </si>
  <si>
    <t>CIMENTÃO</t>
  </si>
  <si>
    <t>SÃO LUIZ MATERIAIS PARA CONSTRUÇÃO</t>
  </si>
  <si>
    <t>Outubro/2025</t>
  </si>
  <si>
    <t>PROTEÇÃO DOS TALUDES E ENCONTROS</t>
  </si>
  <si>
    <t>Injeção de nata de cimento</t>
  </si>
  <si>
    <t>Camada drenante para proteção de muros de contenção - areia comercial</t>
  </si>
  <si>
    <t>Camada drenante para proteção de muros de contenção - brita comercial</t>
  </si>
  <si>
    <t>Aplicação de geotêxtil não-tecido agulhado com resistência à tração longitudinal de 14 kN/m</t>
  </si>
  <si>
    <t>3.6.2</t>
  </si>
  <si>
    <t>3.6.3</t>
  </si>
  <si>
    <t>3.6.4</t>
  </si>
  <si>
    <t>3.6.5</t>
  </si>
  <si>
    <t>3.6.6</t>
  </si>
  <si>
    <t>Argamassa para reparos e grauteamento - confecção em misturador e lançamento manual</t>
  </si>
  <si>
    <t>3.3.7</t>
  </si>
  <si>
    <t>ATERRO DOS ACESSOS</t>
  </si>
  <si>
    <t>6.1.1</t>
  </si>
  <si>
    <t>6.1.2</t>
  </si>
  <si>
    <t>6.1.3</t>
  </si>
  <si>
    <t>6.1.4</t>
  </si>
  <si>
    <t>6.1.5</t>
  </si>
  <si>
    <t>REFORÇO DE SOLO - APOIO GUINDASTES</t>
  </si>
  <si>
    <t>Escavação, carga e transporte em material de 1ª categoria - DMT de 50 m</t>
  </si>
  <si>
    <t>Recomposição mecanizada de aterro com material de jazida</t>
  </si>
  <si>
    <t>6.2.1</t>
  </si>
  <si>
    <t>6.2.2</t>
  </si>
  <si>
    <t>A1</t>
  </si>
  <si>
    <t>Areia Lavada</t>
  </si>
  <si>
    <t>(Out/2025 Sem Des.)</t>
  </si>
  <si>
    <t>LANÇAMENTO DE VIGAS (un.)</t>
  </si>
  <si>
    <t>Nova Rental</t>
  </si>
  <si>
    <t>Concrelaje</t>
  </si>
  <si>
    <t>Airos</t>
  </si>
  <si>
    <t xml:space="preserve">Sicro </t>
  </si>
  <si>
    <t>Carga e Desc</t>
  </si>
  <si>
    <t>Lançamento</t>
  </si>
  <si>
    <t>Mobilizacao</t>
  </si>
  <si>
    <t>Desmobilizacao</t>
  </si>
  <si>
    <t>Composição de Preço Pelo SICRO</t>
  </si>
  <si>
    <t>BENEFÍCIOS E DESPESAS INDIRETAS (BDI)¹
MATERIAIS E EQUIPAMENTOS - SEM DESONERAÇÃO
DNIT - OAE - Pequeno Porte</t>
  </si>
  <si>
    <t>0,00% do PV</t>
  </si>
  <si>
    <t>BDI SEM DESONERAÇÃO - MATERIAIS E EQUIP.</t>
  </si>
  <si>
    <r>
      <t xml:space="preserve">¹ BDI conforme Ofício-Circular nº 4706/2025 (SEI DNIT nº 21705904) com ajuste na aliquota efetiva de ISSQN.
² Conforme Lei Municipal n. 1333 de 9 de novembro de 2017 que Dispõe sobre o Sistema Tributário do Município de TACURU - MS a Execução, por administração, empreitada ou subempreitada, de obras de construção civil, hidráulica ou elétrica e de outras obras semelhantes, inclusive sondagem de perfuração de poços, escavação, drenagem e irrigação, terraplanagem, pavimentação, concretagem e a instalação e montagem de produtos, peças e equipamentos, será tributado 40% (quarenta por cento) de mão de Obra, descrita em nota fiscal sendo que o valor máximo admitido é de 60% (sessenta por cento) de material ou peças.
</t>
    </r>
    <r>
      <rPr>
        <sz val="10"/>
        <color rgb="FFFF0000"/>
        <rFont val="Arial"/>
        <family val="2"/>
      </rPr>
      <t xml:space="preserve">Considerando percentual de serviços de aproximadamente 52% em relação ao custo da obra, conforme  demonstrado na Curva ABC de materiais, realiza-se a ponderação do ISSQN, sendo 5% x 52% = 2,60% de aliquota efetiva para a obra. 
</t>
    </r>
  </si>
  <si>
    <t>Arame liso recozido em aço-carbono - D = 1,24 mm (18</t>
  </si>
  <si>
    <t>Junta de dilatação em elastômero e perfil VV - L =</t>
  </si>
  <si>
    <t>Adesivo estrutural à base de resina epóxi bicomponente tipo</t>
  </si>
  <si>
    <t>Aditivo plastificante e retardador de pega para</t>
  </si>
  <si>
    <t>Suporte em madeira de eucalipto tratado - seção de 8</t>
  </si>
  <si>
    <t>Tubo de PVC rosqueável para água fria - D = 100 mm (4)</t>
  </si>
  <si>
    <t>Argamassa polimérica monocomponente para reparos</t>
  </si>
  <si>
    <t>Conjunto para fixação de placas em aço galvanizado</t>
  </si>
  <si>
    <t>Geotêxtil não-tecido agulhado em poliéster - resistência à</t>
  </si>
  <si>
    <t>Fôrma plástica para nicho de protensão de cordoalha - D =</t>
  </si>
  <si>
    <t>Parafuso de cabeça sextavada em aço galvanizado com porca e</t>
  </si>
  <si>
    <t>Disco de corte diamantado para concreto e asfalto - D = 350</t>
  </si>
  <si>
    <t>Cantoneira em ferro de abas iguais - L = 25,4 mm e E =</t>
  </si>
  <si>
    <t>CURVA ABC DE MATERIAIS - PREÇOS REFERÊNCIAIS DO SICRO</t>
  </si>
  <si>
    <t>BDI</t>
  </si>
  <si>
    <t>Custo Reaj. (R$)</t>
  </si>
  <si>
    <t>Preço Orç. (R$)</t>
  </si>
  <si>
    <t>Valores totais propostos fracionados para o lançamento por viga</t>
  </si>
  <si>
    <t>Valores totais de mobilização e desmobilização, partindo de Dourados/MS, fracionados para o lançamento por viga</t>
  </si>
  <si>
    <t>Verifica-se, portando, compatibilidade entre os valores de mercado e os valores orçados pela metodologia do SICRO, sendo que este possui o custo ligeiramente menor em compactação aos preços de mercado.</t>
  </si>
  <si>
    <t>Caminhão tanque com capacidade de 6.000 l
- 136 kW</t>
  </si>
  <si>
    <t>1.11</t>
  </si>
  <si>
    <t>2.12</t>
  </si>
  <si>
    <t>3.23</t>
  </si>
  <si>
    <t>3.24</t>
  </si>
  <si>
    <t>3.25</t>
  </si>
  <si>
    <t>Dourados</t>
  </si>
  <si>
    <t>Histograma de Equipamentos Rodantes</t>
  </si>
  <si>
    <t>Histograma de Equipamentos Pesados</t>
  </si>
  <si>
    <t>Histograma de Equipamentos de Pequeno Porte</t>
  </si>
  <si>
    <t>O Manual 1 do SICRO – Metodologia, apresenta na página 75, a seguinte orientação:
“5.4.4. Deslocamentos para Visitas à Família (Baixadas)”
“As composições de mão de obra do SICRO não prevêem de forma ordinária os custos relacionados aos deslocamentos para visitas à família, denominada baixada. Quando houver exigência da obrigatoriedade de previsão destas atividades nas convenções coletivas de trabalho, os custos referentes à baixada podem ser considerados diretamente no orçamento específico da obra.”
Sindicato dos Trabalhadores nas indústrias da Construção de Estradas Pavimentação e Obras de Terraplenagem em Geral de MS (Sinticop - MS)
CONVENÇÃO COLETIVA DE TRABALHO 2023/202 
CLÁUSULA QUINQUAGÉSIMA - DEBANDA / VISITA À FAMÍLIA
Aos empregados alojados, a cada 90 (noventa) dias de trabalho, será concedido o direito remunerado à folga de
campo (debanda), considerando as seguintes distâncias da residência deles ao local da obra:
a) residência a partir de 301 km até 1000 km – folga de 02 (dois) dias além do sábado e domingo;
b) domicílio de 1001 até 1500 km – folga de mais 03 (três) dias além do sábado e domingo;
c) domicílio de 1501 até 2000 km – folga de mais 04 (quatro) dias além do sábado e domingo;
d) domicílio acima de 2000 km – folga de mais 05 (cinco) dias além do sábado e domingo.
CONCLUSÃO: A baixada, ou debanda, não necessita ser prevista em razão da distância inferior a 300 km da obra ao município de origem (Dourados/MS)</t>
  </si>
  <si>
    <t>jan/26</t>
  </si>
  <si>
    <t>Obs. Utilizado Indice de Mobilização e Desmobilização, considerando o indice de dezembro/2025, ultimo disponível na data de elaboração do orçamento.</t>
  </si>
  <si>
    <t>REMOÇÃO DA PONTE DE MADEIRA E RESÍDUOS SÓLIDOS</t>
  </si>
  <si>
    <t>Planilha de Cálculo do BDI - Sem Desoneração</t>
  </si>
  <si>
    <t>Descrição das Parcelas</t>
  </si>
  <si>
    <t>Construção de Obras de Arte Especiais</t>
  </si>
  <si>
    <t>Pequeno Porte</t>
  </si>
  <si>
    <t>% sobre PV</t>
  </si>
  <si>
    <t>Benefícios</t>
  </si>
  <si>
    <t>ISSQN*</t>
  </si>
  <si>
    <t>Total - BDI (%) Sem Desoneração</t>
  </si>
  <si>
    <t>Planilha de Cálculo do BDI - Com desoneração</t>
  </si>
  <si>
    <t>No Art. 9º-A da Lei nº 14.973/2024 estabelece que, sobre a Contribuição Previdenciária sobre a Receita Bruta – CPRB adotada para as empresas de construção de obras de infraestrutura, enquadradas nos grupos 421, 422, 429 e 431 da CNAE 2.0, cuja alíquota é de 4,50%, deverão ser aplicadas bases de cálculos
específicas a cada ano. Desse modo, durante o regime de transição deverão ser adotadas as alíquotas indicadas a seguir:
▪ 80% de 4,50% em 2025, resultando na alíquota de 3,60%;
▪ 60% de 4,50% em 2026, resultando na alíquota de 2,70%;
▪ 40% de 4,50% em 2027, resultando na alíquota de 1,80%.</t>
  </si>
  <si>
    <t>Contribuição Previdenciária sobre a Receita Bruta (CPRB)</t>
  </si>
  <si>
    <t>2,70% do PV</t>
  </si>
  <si>
    <t>Total - BDI (%) Com Desoneração</t>
  </si>
  <si>
    <t>PV = Preço de Venda</t>
  </si>
  <si>
    <t>CD = Custo Direto</t>
  </si>
  <si>
    <t>SELIC (janeiro/2025) = 13,25% a.a.</t>
  </si>
  <si>
    <t>DF = [(1+SELIC)^(1/12)-1] sobre (PV - Lucro), o que resulta em DF =  1,04% sobre (PV - Lucro)</t>
  </si>
  <si>
    <r>
      <rPr>
        <b/>
        <sz val="10"/>
        <rFont val="Arial"/>
        <family val="2"/>
      </rPr>
      <t>Observação:</t>
    </r>
    <r>
      <rPr>
        <sz val="10"/>
        <rFont val="Arial"/>
        <family val="2"/>
      </rPr>
      <t xml:space="preserve"> (*) Limite máximo adotado de 5%, valor variável em função da legislação de cada município. O valor real do ISSQN a ser adotado nos orçamentos dos projetos aprovados pelo DNIT deve ser aquele proveniente das alíquotas dos municípios situados na área de influência das obras.</t>
    </r>
  </si>
  <si>
    <t xml:space="preserve">BDI conforme Ofício-Circular nº 185/2026 (SEI DNIT nº 23528014) sendo adotado do BDI para Construção de Obras de Arte Especiais de Pequeno Porte.
Conforme Lei Municipal n. 1333 de 9 de novembro de 2017 que Dispõe sobre o Sistema Tributário do Município de TACURU - MS a Execução, por administração, empreitada ou subempreitada, de obras de construção civil, hidráulica ou elétrica e de outras obras semelhantes, inclusive sondagem de perfuração de poços, escavação, drenagem e irrigação, terraplanagem, pavimentação, concretagem e a instalação e montagem de produtos, peças e equipamentos, será tributado 40% (quarenta por cento) de mão de Obra, descrita em nota fiscal sendo que o valor máximo admitido é de 60% (sessenta por cento) de material ou peças.
Considerando percentual de serviços de aproximadamente 60% em relação ao custo da obra, conforme  demonstrado na Curva ABC de materiais, realiza-se a ponderação do ISSQN, sendo 5% x 57,70% = 2,90% de aliquota efetiva para a obra. </t>
  </si>
  <si>
    <t>2,90% do PV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</si>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</sst>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#,##0.000"/>
    <numFmt numFmtId="166" formatCode="0\ \ "/>
    <numFmt numFmtId="167" formatCode="0.00\ \ "/>
    <numFmt numFmtId="168" formatCode="0.0%"/>
    <numFmt numFmtId="169" formatCode="#,##0.00_ ;\-#,##0.00\ "/>
    <numFmt numFmtId="170" formatCode="0.0000"/>
    <numFmt numFmtId="171" formatCode="#,##0.0000"/>
    <numFmt numFmtId="172" formatCode="_(* #,##0.00_);_(* \(#,##0.00\);_(* &quot;-&quot;??_);_(@_)"/>
    <numFmt numFmtId="173" formatCode="#,##0_ ;\-#,##0\ "/>
    <numFmt numFmtId="174" formatCode="#,##0.00000"/>
    <numFmt numFmtId="175" formatCode="#,##0.000_);[Red]\(#,##0.000\)"/>
    <numFmt numFmtId="176" formatCode="#,##0.0"/>
    <numFmt numFmtId="177" formatCode="#,##0.00_);[Red]\(#,##0.00\)"/>
    <numFmt numFmtId="178" formatCode="#,##0.0_);[Red]\(#,##0.0\)"/>
    <numFmt numFmtId="179" formatCode="#,##0.0000;[Red]\-#,##0.0000"/>
    <numFmt numFmtId="180" formatCode="0.0000%"/>
    <numFmt numFmtId="181" formatCode="#,##0.0000_);[Red]\(#,##0.0000\)"/>
    <numFmt numFmtId="182" formatCode="0\ &quot;p.&quot;"/>
    <numFmt numFmtId="183" formatCode="0\ &quot;meses&quot;"/>
    <numFmt numFmtId="184" formatCode="0.00000"/>
    <numFmt numFmtId="185" formatCode="0.00&quot;% sobre (PV - Lucro)&quot;"/>
    <numFmt numFmtId="186" formatCode="0.000%"/>
  </numFmts>
  <fonts count="7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3" tint="-0.499984740745262"/>
      <name val="Arial"/>
      <family val="2"/>
    </font>
    <font>
      <b/>
      <sz val="24"/>
      <color theme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Arial"/>
      <family val="2"/>
    </font>
    <font>
      <sz val="10"/>
      <name val="Times New Roman"/>
      <family val="1"/>
    </font>
    <font>
      <b/>
      <sz val="11"/>
      <color indexed="10"/>
      <name val="Arial"/>
      <family val="2"/>
    </font>
    <font>
      <sz val="11"/>
      <color indexed="12"/>
      <name val="Arial"/>
      <family val="2"/>
    </font>
    <font>
      <sz val="11"/>
      <color indexed="5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color theme="2" tint="-0.89999084444715716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vertAlign val="subscript"/>
      <sz val="10"/>
      <name val="Arial"/>
      <family val="2"/>
    </font>
    <font>
      <sz val="10"/>
      <color theme="0"/>
      <name val="Arial"/>
      <family val="2"/>
    </font>
    <font>
      <b/>
      <vertAlign val="subscript"/>
      <sz val="10"/>
      <color theme="0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4"/>
      <color theme="0"/>
      <name val="Arial"/>
      <family val="2"/>
    </font>
    <font>
      <b/>
      <sz val="8"/>
      <color theme="3" tint="-0.499984740745262"/>
      <name val="Arial"/>
      <family val="2"/>
    </font>
    <font>
      <b/>
      <sz val="8"/>
      <color theme="2" tint="-0.89999084444715716"/>
      <name val="Arial"/>
      <family val="2"/>
    </font>
    <font>
      <sz val="8"/>
      <color theme="1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theme="4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FF0000"/>
      <name val="Calibri"/>
      <family val="2"/>
      <scheme val="minor"/>
    </font>
    <font>
      <b/>
      <sz val="11"/>
      <color rgb="FF000000"/>
      <name val="Arial"/>
      <family val="2"/>
    </font>
    <font>
      <b/>
      <sz val="7"/>
      <color theme="0"/>
      <name val="Arial"/>
      <family val="2"/>
    </font>
    <font>
      <sz val="7"/>
      <name val="Arial"/>
      <family val="2"/>
    </font>
    <font>
      <b/>
      <sz val="10"/>
      <color theme="2" tint="-0.89999084444715716"/>
      <name val="Arial"/>
      <family val="2"/>
    </font>
    <font>
      <sz val="10"/>
      <color rgb="FFFF0000"/>
      <name val="Calibri"/>
      <family val="2"/>
      <scheme val="minor"/>
    </font>
    <font>
      <sz val="9"/>
      <color indexed="8"/>
      <name val="Arial"/>
      <family val="2"/>
    </font>
    <font>
      <b/>
      <sz val="7"/>
      <color theme="3" tint="-0.499984740745262"/>
      <name val="Arial"/>
      <family val="2"/>
    </font>
    <font>
      <b/>
      <sz val="7"/>
      <color theme="2" tint="-0.89999084444715716"/>
      <name val="Arial"/>
      <family val="2"/>
    </font>
    <font>
      <vertAlign val="subscript"/>
      <sz val="10"/>
      <name val="Arial"/>
      <family val="2"/>
    </font>
    <font>
      <sz val="8"/>
      <color rgb="FFFF0000"/>
      <name val="Calibri"/>
      <family val="2"/>
      <scheme val="minor"/>
    </font>
    <font>
      <b/>
      <sz val="10"/>
      <color rgb="FFFFFFFF"/>
      <name val="Arial"/>
      <family val="2"/>
    </font>
    <font>
      <u/>
      <sz val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8"/>
      <color theme="1"/>
      <name val="Calibri"/>
      <family val="2"/>
      <scheme val="minor"/>
    </font>
    <font>
      <i/>
      <sz val="10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10"/>
      <color rgb="FFFF0000"/>
      <name val="Arial"/>
      <family val="2"/>
    </font>
    <font>
      <i/>
      <sz val="8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indexed="64"/>
      </left>
      <right/>
      <top style="thin">
        <color indexed="64"/>
      </top>
      <bottom style="thin">
        <color rgb="FFA0A0A0"/>
      </bottom>
      <diagonal/>
    </border>
    <border>
      <left/>
      <right/>
      <top style="thin">
        <color indexed="64"/>
      </top>
      <bottom style="thin">
        <color rgb="FFA0A0A0"/>
      </bottom>
      <diagonal/>
    </border>
    <border>
      <left/>
      <right style="thin">
        <color indexed="64"/>
      </right>
      <top style="thin">
        <color indexed="64"/>
      </top>
      <bottom style="thin">
        <color rgb="FFA0A0A0"/>
      </bottom>
      <diagonal/>
    </border>
    <border>
      <left style="thin">
        <color indexed="64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indexed="64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indexed="64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indexed="64"/>
      </right>
      <top style="thin">
        <color rgb="FFA0A0A0"/>
      </top>
      <bottom/>
      <diagonal/>
    </border>
    <border>
      <left style="thin">
        <color indexed="64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indexed="64"/>
      </right>
      <top/>
      <bottom style="thin">
        <color rgb="FFA0A0A0"/>
      </bottom>
      <diagonal/>
    </border>
    <border>
      <left style="thin">
        <color indexed="64"/>
      </left>
      <right style="thin">
        <color rgb="FFA0A0A0"/>
      </right>
      <top style="thin">
        <color rgb="FFA0A0A0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indexed="64"/>
      </bottom>
      <diagonal/>
    </border>
    <border>
      <left style="thin">
        <color rgb="FFA0A0A0"/>
      </left>
      <right style="thin">
        <color indexed="64"/>
      </right>
      <top style="thin">
        <color rgb="FFA0A0A0"/>
      </top>
      <bottom style="thin">
        <color indexed="64"/>
      </bottom>
      <diagonal/>
    </border>
  </borders>
  <cellStyleXfs count="4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19" fillId="0" borderId="0" applyNumberFormat="0" applyFill="0" applyBorder="0" applyAlignment="0" applyProtection="0"/>
    <xf numFmtId="0" fontId="3" fillId="0" borderId="0"/>
    <xf numFmtId="0" fontId="3" fillId="0" borderId="0"/>
    <xf numFmtId="172" fontId="22" fillId="0" borderId="0" applyFont="0" applyFill="0" applyBorder="0" applyAlignment="0" applyProtection="0"/>
    <xf numFmtId="0" fontId="3" fillId="0" borderId="0"/>
    <xf numFmtId="0" fontId="1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4" fillId="0" borderId="0"/>
    <xf numFmtId="40" fontId="34" fillId="0" borderId="0" applyFont="0" applyFill="0" applyBorder="0" applyAlignment="0" applyProtection="0"/>
    <xf numFmtId="0" fontId="34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868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/>
    <xf numFmtId="0" fontId="2" fillId="3" borderId="4" xfId="0" applyFont="1" applyFill="1" applyBorder="1" applyAlignment="1">
      <alignment horizontal="left" vertical="center"/>
    </xf>
    <xf numFmtId="0" fontId="2" fillId="3" borderId="0" xfId="0" applyFont="1" applyFill="1"/>
    <xf numFmtId="49" fontId="2" fillId="3" borderId="0" xfId="0" quotePrefix="1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right" vertical="center"/>
    </xf>
    <xf numFmtId="0" fontId="3" fillId="0" borderId="0" xfId="5" applyFont="1"/>
    <xf numFmtId="0" fontId="10" fillId="0" borderId="13" xfId="6" applyFont="1" applyBorder="1" applyAlignment="1">
      <alignment vertical="center" wrapText="1"/>
    </xf>
    <xf numFmtId="44" fontId="11" fillId="0" borderId="0" xfId="2" applyFont="1"/>
    <xf numFmtId="0" fontId="8" fillId="0" borderId="0" xfId="5" applyFont="1"/>
    <xf numFmtId="0" fontId="10" fillId="0" borderId="0" xfId="6" applyFont="1" applyAlignment="1">
      <alignment horizontal="center" vertical="center" wrapText="1"/>
    </xf>
    <xf numFmtId="4" fontId="12" fillId="0" borderId="0" xfId="5" applyNumberFormat="1" applyFont="1" applyAlignment="1">
      <alignment horizontal="left" vertical="center"/>
    </xf>
    <xf numFmtId="44" fontId="11" fillId="0" borderId="0" xfId="2" applyFont="1" applyBorder="1"/>
    <xf numFmtId="0" fontId="13" fillId="0" borderId="0" xfId="5" applyFont="1" applyAlignment="1">
      <alignment horizontal="center" vertical="center"/>
    </xf>
    <xf numFmtId="4" fontId="10" fillId="0" borderId="0" xfId="5" applyNumberFormat="1" applyFont="1" applyAlignment="1">
      <alignment horizontal="center" vertical="center"/>
    </xf>
    <xf numFmtId="0" fontId="14" fillId="0" borderId="0" xfId="7" applyFont="1"/>
    <xf numFmtId="4" fontId="8" fillId="0" borderId="0" xfId="5" applyNumberFormat="1" applyFont="1"/>
    <xf numFmtId="49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4" fontId="8" fillId="0" borderId="0" xfId="5" applyNumberFormat="1" applyFont="1" applyAlignment="1">
      <alignment vertical="center"/>
    </xf>
    <xf numFmtId="4" fontId="8" fillId="0" borderId="0" xfId="5" applyNumberFormat="1" applyFont="1" applyAlignment="1">
      <alignment horizontal="right" vertical="center"/>
    </xf>
    <xf numFmtId="4" fontId="16" fillId="0" borderId="0" xfId="5" applyNumberFormat="1" applyFont="1" applyAlignment="1">
      <alignment horizontal="right" vertical="center"/>
    </xf>
    <xf numFmtId="0" fontId="6" fillId="0" borderId="0" xfId="0" applyFont="1"/>
    <xf numFmtId="0" fontId="17" fillId="0" borderId="1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3" fillId="0" borderId="2" xfId="14" applyFont="1" applyBorder="1"/>
    <xf numFmtId="0" fontId="13" fillId="0" borderId="3" xfId="14" applyFont="1" applyBorder="1"/>
    <xf numFmtId="172" fontId="23" fillId="0" borderId="0" xfId="15" applyFont="1"/>
    <xf numFmtId="0" fontId="13" fillId="0" borderId="0" xfId="14" applyFont="1"/>
    <xf numFmtId="0" fontId="13" fillId="0" borderId="5" xfId="14" applyFont="1" applyBorder="1"/>
    <xf numFmtId="0" fontId="4" fillId="0" borderId="26" xfId="14" applyFont="1" applyBorder="1" applyAlignment="1">
      <alignment horizontal="left" vertical="center"/>
    </xf>
    <xf numFmtId="0" fontId="8" fillId="0" borderId="0" xfId="14" applyFont="1" applyAlignment="1">
      <alignment horizontal="center" vertical="center"/>
    </xf>
    <xf numFmtId="4" fontId="8" fillId="0" borderId="0" xfId="14" applyNumberFormat="1" applyFont="1" applyAlignment="1">
      <alignment horizontal="center" vertical="center" wrapText="1"/>
    </xf>
    <xf numFmtId="4" fontId="8" fillId="0" borderId="27" xfId="14" applyNumberFormat="1" applyFont="1" applyBorder="1" applyAlignment="1">
      <alignment horizontal="center" vertical="center" wrapText="1"/>
    </xf>
    <xf numFmtId="0" fontId="4" fillId="0" borderId="28" xfId="14" applyFont="1" applyBorder="1" applyAlignment="1">
      <alignment horizontal="left" vertical="center"/>
    </xf>
    <xf numFmtId="0" fontId="8" fillId="0" borderId="15" xfId="14" applyFont="1" applyBorder="1" applyAlignment="1">
      <alignment horizontal="center" vertical="center"/>
    </xf>
    <xf numFmtId="4" fontId="8" fillId="0" borderId="15" xfId="14" applyNumberFormat="1" applyFont="1" applyBorder="1" applyAlignment="1">
      <alignment horizontal="center" vertical="center" wrapText="1"/>
    </xf>
    <xf numFmtId="4" fontId="8" fillId="0" borderId="29" xfId="14" applyNumberFormat="1" applyFont="1" applyBorder="1" applyAlignment="1">
      <alignment horizontal="center" vertical="center" wrapText="1"/>
    </xf>
    <xf numFmtId="0" fontId="4" fillId="0" borderId="30" xfId="14" applyFont="1" applyBorder="1" applyAlignment="1">
      <alignment horizontal="center" vertical="center"/>
    </xf>
    <xf numFmtId="0" fontId="4" fillId="0" borderId="17" xfId="14" applyFont="1" applyBorder="1" applyAlignment="1">
      <alignment horizontal="center" vertical="center"/>
    </xf>
    <xf numFmtId="4" fontId="4" fillId="0" borderId="17" xfId="14" applyNumberFormat="1" applyFont="1" applyBorder="1" applyAlignment="1">
      <alignment horizontal="center" vertical="center" wrapText="1"/>
    </xf>
    <xf numFmtId="4" fontId="4" fillId="0" borderId="31" xfId="14" applyNumberFormat="1" applyFont="1" applyBorder="1" applyAlignment="1">
      <alignment horizontal="center" vertical="center" wrapText="1"/>
    </xf>
    <xf numFmtId="0" fontId="4" fillId="0" borderId="26" xfId="14" applyFont="1" applyBorder="1" applyAlignment="1">
      <alignment vertical="center"/>
    </xf>
    <xf numFmtId="0" fontId="8" fillId="0" borderId="16" xfId="14" applyFont="1" applyBorder="1" applyAlignment="1">
      <alignment horizontal="center" vertical="center"/>
    </xf>
    <xf numFmtId="4" fontId="8" fillId="0" borderId="16" xfId="14" applyNumberFormat="1" applyFont="1" applyBorder="1" applyAlignment="1">
      <alignment horizontal="center" vertical="center" wrapText="1"/>
    </xf>
    <xf numFmtId="4" fontId="8" fillId="0" borderId="34" xfId="14" applyNumberFormat="1" applyFont="1" applyBorder="1" applyAlignment="1">
      <alignment horizontal="center" vertical="center" wrapText="1"/>
    </xf>
    <xf numFmtId="0" fontId="4" fillId="0" borderId="30" xfId="14" applyFont="1" applyBorder="1" applyAlignment="1">
      <alignment vertical="center"/>
    </xf>
    <xf numFmtId="0" fontId="7" fillId="0" borderId="28" xfId="17" applyFont="1" applyBorder="1" applyAlignment="1">
      <alignment horizontal="left" vertical="center"/>
    </xf>
    <xf numFmtId="0" fontId="6" fillId="0" borderId="15" xfId="17" applyFont="1" applyBorder="1" applyAlignment="1">
      <alignment horizontal="center" vertical="center"/>
    </xf>
    <xf numFmtId="172" fontId="24" fillId="0" borderId="0" xfId="15" applyFont="1"/>
    <xf numFmtId="172" fontId="25" fillId="0" borderId="0" xfId="15" applyFont="1"/>
    <xf numFmtId="172" fontId="26" fillId="0" borderId="0" xfId="15" applyFont="1"/>
    <xf numFmtId="0" fontId="26" fillId="0" borderId="0" xfId="14" applyFont="1"/>
    <xf numFmtId="0" fontId="27" fillId="0" borderId="0" xfId="14" applyFont="1"/>
    <xf numFmtId="0" fontId="4" fillId="0" borderId="35" xfId="14" applyFont="1" applyBorder="1" applyAlignment="1">
      <alignment horizontal="center" vertical="center"/>
    </xf>
    <xf numFmtId="0" fontId="4" fillId="0" borderId="36" xfId="14" applyFont="1" applyBorder="1" applyAlignment="1">
      <alignment horizontal="right" vertical="center"/>
    </xf>
    <xf numFmtId="4" fontId="4" fillId="0" borderId="36" xfId="14" applyNumberFormat="1" applyFont="1" applyBorder="1" applyAlignment="1">
      <alignment horizontal="center" vertical="center" wrapText="1"/>
    </xf>
    <xf numFmtId="4" fontId="4" fillId="0" borderId="37" xfId="14" applyNumberFormat="1" applyFont="1" applyBorder="1" applyAlignment="1">
      <alignment horizontal="center" vertical="center" wrapText="1"/>
    </xf>
    <xf numFmtId="0" fontId="27" fillId="0" borderId="0" xfId="14" applyFont="1" applyAlignment="1">
      <alignment vertical="center"/>
    </xf>
    <xf numFmtId="172" fontId="27" fillId="0" borderId="0" xfId="15" applyFont="1"/>
    <xf numFmtId="4" fontId="4" fillId="2" borderId="9" xfId="14" applyNumberFormat="1" applyFont="1" applyFill="1" applyBorder="1" applyAlignment="1">
      <alignment horizontal="center" vertical="center" wrapText="1"/>
    </xf>
    <xf numFmtId="4" fontId="4" fillId="2" borderId="33" xfId="14" applyNumberFormat="1" applyFont="1" applyFill="1" applyBorder="1" applyAlignment="1">
      <alignment horizontal="center" vertical="center" wrapText="1"/>
    </xf>
    <xf numFmtId="4" fontId="8" fillId="2" borderId="9" xfId="14" applyNumberFormat="1" applyFont="1" applyFill="1" applyBorder="1" applyAlignment="1">
      <alignment horizontal="center" vertical="center" wrapText="1"/>
    </xf>
    <xf numFmtId="0" fontId="28" fillId="5" borderId="0" xfId="5" applyFont="1" applyFill="1" applyAlignment="1">
      <alignment vertical="center" wrapText="1"/>
    </xf>
    <xf numFmtId="10" fontId="21" fillId="3" borderId="40" xfId="15" applyNumberFormat="1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0" xfId="19"/>
    <xf numFmtId="4" fontId="3" fillId="0" borderId="0" xfId="19" applyNumberFormat="1"/>
    <xf numFmtId="0" fontId="2" fillId="3" borderId="6" xfId="19" applyFont="1" applyFill="1" applyBorder="1" applyAlignment="1">
      <alignment horizontal="center" vertical="center"/>
    </xf>
    <xf numFmtId="0" fontId="2" fillId="3" borderId="6" xfId="19" applyFont="1" applyFill="1" applyBorder="1" applyAlignment="1">
      <alignment vertical="center"/>
    </xf>
    <xf numFmtId="0" fontId="32" fillId="3" borderId="6" xfId="19" applyFont="1" applyFill="1" applyBorder="1" applyAlignment="1">
      <alignment horizontal="center" vertical="center"/>
    </xf>
    <xf numFmtId="164" fontId="32" fillId="3" borderId="6" xfId="19" applyNumberFormat="1" applyFont="1" applyFill="1" applyBorder="1" applyAlignment="1">
      <alignment horizontal="center" vertical="center"/>
    </xf>
    <xf numFmtId="169" fontId="32" fillId="3" borderId="6" xfId="19" applyNumberFormat="1" applyFont="1" applyFill="1" applyBorder="1" applyAlignment="1">
      <alignment vertical="center"/>
    </xf>
    <xf numFmtId="0" fontId="13" fillId="2" borderId="6" xfId="19" applyFont="1" applyFill="1" applyBorder="1" applyAlignment="1">
      <alignment horizontal="center" vertical="center"/>
    </xf>
    <xf numFmtId="173" fontId="13" fillId="2" borderId="6" xfId="19" applyNumberFormat="1" applyFont="1" applyFill="1" applyBorder="1" applyAlignment="1">
      <alignment horizontal="center" vertical="center"/>
    </xf>
    <xf numFmtId="1" fontId="13" fillId="2" borderId="6" xfId="19" applyNumberFormat="1" applyFont="1" applyFill="1" applyBorder="1" applyAlignment="1">
      <alignment horizontal="center" vertical="center"/>
    </xf>
    <xf numFmtId="170" fontId="13" fillId="2" borderId="6" xfId="19" applyNumberFormat="1" applyFont="1" applyFill="1" applyBorder="1" applyAlignment="1">
      <alignment horizontal="left" vertical="center"/>
    </xf>
    <xf numFmtId="173" fontId="13" fillId="2" borderId="6" xfId="21" applyNumberFormat="1" applyFont="1" applyFill="1" applyBorder="1" applyAlignment="1">
      <alignment horizontal="center" vertical="center"/>
    </xf>
    <xf numFmtId="173" fontId="13" fillId="2" borderId="6" xfId="19" applyNumberFormat="1" applyFont="1" applyFill="1" applyBorder="1" applyAlignment="1">
      <alignment horizontal="right" vertical="center"/>
    </xf>
    <xf numFmtId="173" fontId="13" fillId="2" borderId="6" xfId="21" applyNumberFormat="1" applyFont="1" applyFill="1" applyBorder="1" applyAlignment="1">
      <alignment horizontal="left" vertical="center"/>
    </xf>
    <xf numFmtId="2" fontId="13" fillId="2" borderId="6" xfId="19" applyNumberFormat="1" applyFont="1" applyFill="1" applyBorder="1" applyAlignment="1">
      <alignment horizontal="left" vertical="center"/>
    </xf>
    <xf numFmtId="169" fontId="13" fillId="2" borderId="6" xfId="19" applyNumberFormat="1" applyFont="1" applyFill="1" applyBorder="1" applyAlignment="1">
      <alignment vertical="center"/>
    </xf>
    <xf numFmtId="0" fontId="17" fillId="5" borderId="0" xfId="0" applyFont="1" applyFill="1" applyAlignment="1">
      <alignment horizontal="left" vertical="center"/>
    </xf>
    <xf numFmtId="0" fontId="16" fillId="0" borderId="0" xfId="19" applyFont="1"/>
    <xf numFmtId="0" fontId="35" fillId="0" borderId="0" xfId="25" applyFont="1" applyAlignment="1">
      <alignment horizontal="center" vertical="center"/>
    </xf>
    <xf numFmtId="0" fontId="7" fillId="0" borderId="0" xfId="23" applyFont="1"/>
    <xf numFmtId="0" fontId="6" fillId="0" borderId="0" xfId="22" applyFont="1" applyAlignment="1">
      <alignment horizontal="left" vertical="center"/>
    </xf>
    <xf numFmtId="0" fontId="6" fillId="0" borderId="0" xfId="24" applyFont="1"/>
    <xf numFmtId="0" fontId="6" fillId="0" borderId="0" xfId="23" applyFont="1" applyAlignment="1">
      <alignment horizontal="left"/>
    </xf>
    <xf numFmtId="10" fontId="6" fillId="0" borderId="0" xfId="23" applyNumberFormat="1" applyFont="1" applyAlignment="1">
      <alignment horizontal="left"/>
    </xf>
    <xf numFmtId="0" fontId="8" fillId="0" borderId="0" xfId="24" applyFont="1" applyAlignment="1">
      <alignment vertical="center" wrapText="1"/>
    </xf>
    <xf numFmtId="0" fontId="4" fillId="0" borderId="0" xfId="25" applyFont="1" applyAlignment="1">
      <alignment horizontal="center" vertical="center"/>
    </xf>
    <xf numFmtId="0" fontId="8" fillId="0" borderId="0" xfId="25" applyFont="1" applyAlignment="1">
      <alignment horizontal="center" vertical="center"/>
    </xf>
    <xf numFmtId="0" fontId="3" fillId="0" borderId="0" xfId="25" applyFont="1" applyAlignment="1">
      <alignment horizontal="center" vertical="center"/>
    </xf>
    <xf numFmtId="0" fontId="39" fillId="0" borderId="0" xfId="27" applyFont="1" applyAlignment="1">
      <alignment horizontal="center"/>
    </xf>
    <xf numFmtId="0" fontId="39" fillId="0" borderId="0" xfId="27" applyFont="1" applyAlignment="1">
      <alignment horizontal="left"/>
    </xf>
    <xf numFmtId="3" fontId="39" fillId="0" borderId="0" xfId="27" applyNumberFormat="1" applyFont="1" applyAlignment="1">
      <alignment horizontal="centerContinuous"/>
    </xf>
    <xf numFmtId="38" fontId="39" fillId="0" borderId="0" xfId="26" applyNumberFormat="1" applyFont="1" applyAlignment="1">
      <alignment horizontal="right"/>
    </xf>
    <xf numFmtId="0" fontId="35" fillId="2" borderId="12" xfId="27" applyFont="1" applyFill="1" applyBorder="1" applyAlignment="1">
      <alignment horizontal="center" vertical="center"/>
    </xf>
    <xf numFmtId="0" fontId="35" fillId="2" borderId="6" xfId="27" applyFont="1" applyFill="1" applyBorder="1" applyAlignment="1">
      <alignment horizontal="center" vertical="center"/>
    </xf>
    <xf numFmtId="0" fontId="35" fillId="2" borderId="6" xfId="27" applyFont="1" applyFill="1" applyBorder="1" applyAlignment="1">
      <alignment horizontal="left" vertical="center"/>
    </xf>
    <xf numFmtId="0" fontId="35" fillId="2" borderId="6" xfId="22" applyFont="1" applyFill="1" applyBorder="1" applyAlignment="1">
      <alignment vertical="center"/>
    </xf>
    <xf numFmtId="0" fontId="3" fillId="2" borderId="6" xfId="27" applyFont="1" applyFill="1" applyBorder="1" applyAlignment="1">
      <alignment horizontal="center" vertical="center"/>
    </xf>
    <xf numFmtId="0" fontId="37" fillId="2" borderId="6" xfId="22" applyFont="1" applyFill="1" applyBorder="1" applyAlignment="1">
      <alignment vertical="center"/>
    </xf>
    <xf numFmtId="0" fontId="38" fillId="2" borderId="6" xfId="22" applyFont="1" applyFill="1" applyBorder="1" applyAlignment="1">
      <alignment vertical="center"/>
    </xf>
    <xf numFmtId="175" fontId="39" fillId="2" borderId="6" xfId="26" applyNumberFormat="1" applyFont="1" applyFill="1" applyBorder="1" applyAlignment="1">
      <alignment horizontal="right" vertical="center"/>
    </xf>
    <xf numFmtId="40" fontId="35" fillId="2" borderId="6" xfId="26" applyFont="1" applyFill="1" applyBorder="1" applyAlignment="1">
      <alignment vertical="center"/>
    </xf>
    <xf numFmtId="40" fontId="35" fillId="2" borderId="7" xfId="26" applyFont="1" applyFill="1" applyBorder="1" applyAlignment="1">
      <alignment horizontal="center" vertical="center"/>
    </xf>
    <xf numFmtId="0" fontId="39" fillId="2" borderId="12" xfId="27" applyFont="1" applyFill="1" applyBorder="1" applyAlignment="1">
      <alignment horizontal="center" vertical="center"/>
    </xf>
    <xf numFmtId="0" fontId="39" fillId="2" borderId="6" xfId="22" applyFont="1" applyFill="1" applyBorder="1" applyAlignment="1">
      <alignment horizontal="left" vertical="center"/>
    </xf>
    <xf numFmtId="0" fontId="40" fillId="2" borderId="6" xfId="17" applyFont="1" applyFill="1" applyBorder="1" applyAlignment="1">
      <alignment horizontal="center" vertical="center"/>
    </xf>
    <xf numFmtId="176" fontId="39" fillId="2" borderId="6" xfId="27" applyNumberFormat="1" applyFont="1" applyFill="1" applyBorder="1" applyAlignment="1">
      <alignment horizontal="center" vertical="center"/>
    </xf>
    <xf numFmtId="4" fontId="39" fillId="2" borderId="6" xfId="27" applyNumberFormat="1" applyFont="1" applyFill="1" applyBorder="1" applyAlignment="1">
      <alignment horizontal="center" vertical="center"/>
    </xf>
    <xf numFmtId="2" fontId="39" fillId="2" borderId="6" xfId="27" applyNumberFormat="1" applyFont="1" applyFill="1" applyBorder="1" applyAlignment="1">
      <alignment horizontal="center" vertical="center"/>
    </xf>
    <xf numFmtId="177" fontId="39" fillId="2" borderId="6" xfId="26" applyNumberFormat="1" applyFont="1" applyFill="1" applyBorder="1" applyAlignment="1">
      <alignment horizontal="center" vertical="center"/>
    </xf>
    <xf numFmtId="2" fontId="39" fillId="2" borderId="6" xfId="22" applyNumberFormat="1" applyFont="1" applyFill="1" applyBorder="1" applyAlignment="1">
      <alignment horizontal="center" vertical="center"/>
    </xf>
    <xf numFmtId="178" fontId="39" fillId="2" borderId="6" xfId="26" applyNumberFormat="1" applyFont="1" applyFill="1" applyBorder="1" applyAlignment="1">
      <alignment horizontal="center" vertical="center"/>
    </xf>
    <xf numFmtId="179" fontId="39" fillId="2" borderId="6" xfId="26" applyNumberFormat="1" applyFont="1" applyFill="1" applyBorder="1" applyAlignment="1">
      <alignment horizontal="center" vertical="center"/>
    </xf>
    <xf numFmtId="40" fontId="39" fillId="2" borderId="7" xfId="26" applyFont="1" applyFill="1" applyBorder="1" applyAlignment="1">
      <alignment horizontal="right" vertical="center"/>
    </xf>
    <xf numFmtId="0" fontId="39" fillId="2" borderId="6" xfId="22" applyFont="1" applyFill="1" applyBorder="1" applyAlignment="1">
      <alignment horizontal="left" vertical="center" wrapText="1"/>
    </xf>
    <xf numFmtId="0" fontId="39" fillId="2" borderId="6" xfId="16" applyFont="1" applyFill="1" applyBorder="1" applyAlignment="1">
      <alignment horizontal="center" vertical="center"/>
    </xf>
    <xf numFmtId="0" fontId="35" fillId="2" borderId="6" xfId="16" applyFont="1" applyFill="1" applyBorder="1" applyAlignment="1">
      <alignment horizontal="center" vertical="center"/>
    </xf>
    <xf numFmtId="0" fontId="35" fillId="2" borderId="6" xfId="22" applyFont="1" applyFill="1" applyBorder="1" applyAlignment="1">
      <alignment horizontal="left" vertical="center"/>
    </xf>
    <xf numFmtId="0" fontId="41" fillId="3" borderId="12" xfId="27" applyFont="1" applyFill="1" applyBorder="1" applyAlignment="1">
      <alignment horizontal="center" vertical="center"/>
    </xf>
    <xf numFmtId="0" fontId="41" fillId="3" borderId="6" xfId="27" applyFont="1" applyFill="1" applyBorder="1" applyAlignment="1">
      <alignment horizontal="center" vertical="center"/>
    </xf>
    <xf numFmtId="0" fontId="42" fillId="3" borderId="6" xfId="27" applyFont="1" applyFill="1" applyBorder="1" applyAlignment="1">
      <alignment vertical="center"/>
    </xf>
    <xf numFmtId="0" fontId="42" fillId="3" borderId="6" xfId="27" applyFont="1" applyFill="1" applyBorder="1" applyAlignment="1">
      <alignment horizontal="right" vertical="center"/>
    </xf>
    <xf numFmtId="40" fontId="42" fillId="3" borderId="7" xfId="26" applyFont="1" applyFill="1" applyBorder="1" applyAlignment="1">
      <alignment vertical="center"/>
    </xf>
    <xf numFmtId="0" fontId="4" fillId="0" borderId="0" xfId="25" applyFont="1" applyAlignment="1">
      <alignment horizontal="right" vertical="center"/>
    </xf>
    <xf numFmtId="0" fontId="35" fillId="4" borderId="6" xfId="22" applyFont="1" applyFill="1" applyBorder="1" applyAlignment="1">
      <alignment horizontal="center" vertical="center"/>
    </xf>
    <xf numFmtId="0" fontId="35" fillId="4" borderId="6" xfId="22" applyFont="1" applyFill="1" applyBorder="1" applyAlignment="1">
      <alignment horizontal="center" vertical="center" wrapText="1"/>
    </xf>
    <xf numFmtId="0" fontId="36" fillId="4" borderId="6" xfId="22" applyFont="1" applyFill="1" applyBorder="1" applyAlignment="1">
      <alignment horizontal="center" vertical="center"/>
    </xf>
    <xf numFmtId="0" fontId="35" fillId="2" borderId="6" xfId="21" applyFont="1" applyFill="1" applyBorder="1" applyAlignment="1">
      <alignment horizontal="left" vertical="center"/>
    </xf>
    <xf numFmtId="0" fontId="39" fillId="2" borderId="6" xfId="21" applyFont="1" applyFill="1" applyBorder="1" applyAlignment="1">
      <alignment horizontal="left" vertical="center"/>
    </xf>
    <xf numFmtId="0" fontId="39" fillId="2" borderId="6" xfId="21" applyFont="1" applyFill="1" applyBorder="1" applyAlignment="1">
      <alignment horizontal="left" vertical="center" wrapText="1"/>
    </xf>
    <xf numFmtId="2" fontId="13" fillId="2" borderId="6" xfId="19" applyNumberFormat="1" applyFont="1" applyFill="1" applyBorder="1" applyAlignment="1">
      <alignment horizontal="center" vertical="center"/>
    </xf>
    <xf numFmtId="0" fontId="3" fillId="0" borderId="0" xfId="29"/>
    <xf numFmtId="0" fontId="39" fillId="0" borderId="0" xfId="29" applyFont="1"/>
    <xf numFmtId="165" fontId="8" fillId="0" borderId="0" xfId="29" applyNumberFormat="1" applyFont="1" applyAlignment="1">
      <alignment horizontal="center" vertical="center"/>
    </xf>
    <xf numFmtId="0" fontId="13" fillId="0" borderId="0" xfId="29" applyFont="1" applyAlignment="1">
      <alignment horizontal="left" vertical="center"/>
    </xf>
    <xf numFmtId="0" fontId="13" fillId="0" borderId="0" xfId="29" applyFont="1" applyAlignment="1">
      <alignment horizontal="center" vertical="center"/>
    </xf>
    <xf numFmtId="0" fontId="8" fillId="2" borderId="12" xfId="29" applyFont="1" applyFill="1" applyBorder="1" applyAlignment="1">
      <alignment horizontal="center" vertical="center"/>
    </xf>
    <xf numFmtId="0" fontId="8" fillId="2" borderId="6" xfId="29" applyFont="1" applyFill="1" applyBorder="1" applyAlignment="1">
      <alignment horizontal="center" vertical="center" wrapText="1"/>
    </xf>
    <xf numFmtId="4" fontId="3" fillId="0" borderId="0" xfId="5" applyNumberFormat="1" applyFont="1" applyAlignment="1">
      <alignment horizontal="right" vertical="center"/>
    </xf>
    <xf numFmtId="0" fontId="44" fillId="5" borderId="0" xfId="0" applyFont="1" applyFill="1" applyAlignment="1">
      <alignment horizontal="left" vertical="center"/>
    </xf>
    <xf numFmtId="0" fontId="45" fillId="5" borderId="0" xfId="5" applyFont="1" applyFill="1" applyAlignment="1">
      <alignment vertical="center" wrapText="1"/>
    </xf>
    <xf numFmtId="0" fontId="46" fillId="0" borderId="0" xfId="0" applyFont="1"/>
    <xf numFmtId="0" fontId="39" fillId="2" borderId="6" xfId="9" applyFont="1" applyFill="1" applyBorder="1" applyAlignment="1">
      <alignment horizontal="left" vertical="center" wrapText="1"/>
    </xf>
    <xf numFmtId="0" fontId="39" fillId="2" borderId="6" xfId="7" applyFont="1" applyFill="1" applyBorder="1" applyAlignment="1">
      <alignment horizontal="center" vertical="center" wrapText="1"/>
    </xf>
    <xf numFmtId="0" fontId="35" fillId="0" borderId="13" xfId="6" applyFont="1" applyBorder="1" applyAlignment="1">
      <alignment vertical="center" wrapText="1"/>
    </xf>
    <xf numFmtId="44" fontId="39" fillId="0" borderId="0" xfId="2" applyFont="1" applyAlignment="1">
      <alignment wrapText="1"/>
    </xf>
    <xf numFmtId="0" fontId="39" fillId="0" borderId="0" xfId="5" applyFont="1" applyAlignment="1">
      <alignment wrapText="1"/>
    </xf>
    <xf numFmtId="0" fontId="35" fillId="0" borderId="0" xfId="6" applyFont="1" applyAlignment="1">
      <alignment horizontal="center" vertical="center" wrapText="1"/>
    </xf>
    <xf numFmtId="4" fontId="47" fillId="0" borderId="0" xfId="5" applyNumberFormat="1" applyFont="1" applyAlignment="1">
      <alignment horizontal="left" vertical="center" wrapText="1"/>
    </xf>
    <xf numFmtId="0" fontId="35" fillId="0" borderId="0" xfId="5" applyFont="1" applyAlignment="1">
      <alignment horizontal="center" vertical="center" wrapText="1"/>
    </xf>
    <xf numFmtId="4" fontId="35" fillId="0" borderId="0" xfId="5" applyNumberFormat="1" applyFont="1" applyAlignment="1">
      <alignment horizontal="center" vertical="center" wrapText="1"/>
    </xf>
    <xf numFmtId="0" fontId="48" fillId="0" borderId="0" xfId="7" applyFont="1" applyAlignment="1">
      <alignment wrapText="1"/>
    </xf>
    <xf numFmtId="167" fontId="42" fillId="3" borderId="6" xfId="8" applyNumberFormat="1" applyFont="1" applyFill="1" applyBorder="1" applyAlignment="1">
      <alignment vertical="center" wrapText="1"/>
    </xf>
    <xf numFmtId="4" fontId="39" fillId="0" borderId="0" xfId="7" applyNumberFormat="1" applyFont="1" applyAlignment="1">
      <alignment wrapText="1"/>
    </xf>
    <xf numFmtId="180" fontId="39" fillId="0" borderId="0" xfId="4" applyNumberFormat="1" applyFont="1" applyAlignment="1">
      <alignment wrapText="1"/>
    </xf>
    <xf numFmtId="10" fontId="35" fillId="0" borderId="0" xfId="4" applyNumberFormat="1" applyFont="1" applyAlignment="1">
      <alignment horizontal="center" vertical="center" wrapText="1"/>
    </xf>
    <xf numFmtId="4" fontId="39" fillId="0" borderId="0" xfId="5" applyNumberFormat="1" applyFont="1" applyAlignment="1">
      <alignment wrapText="1"/>
    </xf>
    <xf numFmtId="49" fontId="39" fillId="0" borderId="0" xfId="5" applyNumberFormat="1" applyFont="1" applyAlignment="1">
      <alignment vertical="center" wrapText="1"/>
    </xf>
    <xf numFmtId="0" fontId="39" fillId="0" borderId="0" xfId="5" applyFont="1" applyAlignment="1">
      <alignment vertical="center" wrapText="1"/>
    </xf>
    <xf numFmtId="165" fontId="39" fillId="0" borderId="0" xfId="5" applyNumberFormat="1" applyFont="1" applyAlignment="1">
      <alignment vertical="center" wrapText="1"/>
    </xf>
    <xf numFmtId="4" fontId="39" fillId="0" borderId="0" xfId="5" applyNumberFormat="1" applyFont="1" applyAlignment="1">
      <alignment vertical="center" wrapText="1"/>
    </xf>
    <xf numFmtId="4" fontId="39" fillId="0" borderId="0" xfId="5" applyNumberFormat="1" applyFont="1" applyAlignment="1">
      <alignment horizontal="right" vertical="center" wrapText="1"/>
    </xf>
    <xf numFmtId="0" fontId="44" fillId="5" borderId="14" xfId="0" applyFont="1" applyFill="1" applyBorder="1" applyAlignment="1">
      <alignment horizontal="left" vertical="center"/>
    </xf>
    <xf numFmtId="0" fontId="45" fillId="5" borderId="47" xfId="5" applyFont="1" applyFill="1" applyBorder="1" applyAlignment="1">
      <alignment vertical="center" wrapText="1"/>
    </xf>
    <xf numFmtId="0" fontId="45" fillId="5" borderId="8" xfId="6" applyFont="1" applyFill="1" applyBorder="1" applyAlignment="1">
      <alignment vertical="center" wrapText="1"/>
    </xf>
    <xf numFmtId="0" fontId="35" fillId="5" borderId="47" xfId="6" applyFont="1" applyFill="1" applyBorder="1" applyAlignment="1">
      <alignment vertical="center" wrapText="1"/>
    </xf>
    <xf numFmtId="44" fontId="39" fillId="5" borderId="47" xfId="2" applyFont="1" applyFill="1" applyBorder="1"/>
    <xf numFmtId="44" fontId="49" fillId="0" borderId="0" xfId="2" applyFont="1"/>
    <xf numFmtId="44" fontId="39" fillId="0" borderId="0" xfId="2" applyFont="1"/>
    <xf numFmtId="0" fontId="39" fillId="0" borderId="0" xfId="5" applyFont="1"/>
    <xf numFmtId="0" fontId="39" fillId="5" borderId="47" xfId="5" applyFont="1" applyFill="1" applyBorder="1"/>
    <xf numFmtId="0" fontId="35" fillId="0" borderId="0" xfId="5" applyFont="1" applyAlignment="1">
      <alignment horizontal="center" vertical="center"/>
    </xf>
    <xf numFmtId="166" fontId="35" fillId="4" borderId="12" xfId="8" applyNumberFormat="1" applyFont="1" applyFill="1" applyBorder="1" applyAlignment="1">
      <alignment horizontal="center" vertical="center" wrapText="1"/>
    </xf>
    <xf numFmtId="167" fontId="35" fillId="4" borderId="6" xfId="8" applyNumberFormat="1" applyFont="1" applyFill="1" applyBorder="1" applyAlignment="1">
      <alignment vertical="center" wrapText="1"/>
    </xf>
    <xf numFmtId="168" fontId="49" fillId="0" borderId="0" xfId="2" applyNumberFormat="1" applyFont="1"/>
    <xf numFmtId="49" fontId="39" fillId="5" borderId="0" xfId="5" applyNumberFormat="1" applyFont="1" applyFill="1" applyAlignment="1">
      <alignment vertical="center"/>
    </xf>
    <xf numFmtId="0" fontId="39" fillId="5" borderId="0" xfId="5" applyFont="1" applyFill="1" applyAlignment="1">
      <alignment vertical="center"/>
    </xf>
    <xf numFmtId="4" fontId="48" fillId="5" borderId="0" xfId="5" applyNumberFormat="1" applyFont="1" applyFill="1" applyAlignment="1">
      <alignment horizontal="right" vertical="center"/>
    </xf>
    <xf numFmtId="4" fontId="39" fillId="5" borderId="0" xfId="5" applyNumberFormat="1" applyFont="1" applyFill="1"/>
    <xf numFmtId="44" fontId="39" fillId="5" borderId="0" xfId="2" applyFont="1" applyFill="1"/>
    <xf numFmtId="4" fontId="39" fillId="0" borderId="0" xfId="5" applyNumberFormat="1" applyFont="1"/>
    <xf numFmtId="49" fontId="39" fillId="0" borderId="0" xfId="5" applyNumberFormat="1" applyFont="1" applyAlignment="1">
      <alignment vertical="center"/>
    </xf>
    <xf numFmtId="0" fontId="39" fillId="0" borderId="0" xfId="5" applyFont="1" applyAlignment="1">
      <alignment vertical="center"/>
    </xf>
    <xf numFmtId="4" fontId="39" fillId="0" borderId="0" xfId="5" applyNumberFormat="1" applyFont="1" applyAlignment="1">
      <alignment horizontal="right" vertical="center"/>
    </xf>
    <xf numFmtId="165" fontId="39" fillId="0" borderId="0" xfId="5" applyNumberFormat="1" applyFont="1" applyAlignment="1">
      <alignment vertical="center"/>
    </xf>
    <xf numFmtId="4" fontId="39" fillId="0" borderId="0" xfId="5" applyNumberFormat="1" applyFont="1" applyAlignment="1">
      <alignment vertical="center"/>
    </xf>
    <xf numFmtId="0" fontId="45" fillId="0" borderId="7" xfId="6" applyFont="1" applyBorder="1" applyAlignment="1">
      <alignment vertical="center" wrapText="1"/>
    </xf>
    <xf numFmtId="0" fontId="45" fillId="0" borderId="8" xfId="6" applyFont="1" applyBorder="1" applyAlignment="1">
      <alignment vertical="center" wrapText="1"/>
    </xf>
    <xf numFmtId="0" fontId="45" fillId="0" borderId="41" xfId="6" applyFont="1" applyBorder="1" applyAlignment="1">
      <alignment vertical="center" wrapText="1"/>
    </xf>
    <xf numFmtId="0" fontId="45" fillId="0" borderId="42" xfId="6" applyFont="1" applyBorder="1" applyAlignment="1">
      <alignment vertical="center" wrapText="1"/>
    </xf>
    <xf numFmtId="49" fontId="45" fillId="0" borderId="6" xfId="6" applyNumberFormat="1" applyFont="1" applyBorder="1" applyAlignment="1">
      <alignment horizontal="left" vertical="center"/>
    </xf>
    <xf numFmtId="0" fontId="45" fillId="0" borderId="6" xfId="6" applyFont="1" applyBorder="1" applyAlignment="1">
      <alignment horizontal="left" vertical="center"/>
    </xf>
    <xf numFmtId="10" fontId="35" fillId="0" borderId="11" xfId="6" applyNumberFormat="1" applyFont="1" applyBorder="1" applyAlignment="1">
      <alignment horizontal="left" vertical="center"/>
    </xf>
    <xf numFmtId="0" fontId="51" fillId="0" borderId="0" xfId="0" applyFont="1"/>
    <xf numFmtId="0" fontId="52" fillId="0" borderId="0" xfId="0" applyFont="1" applyAlignment="1">
      <alignment horizontal="center" vertical="center" wrapText="1"/>
    </xf>
    <xf numFmtId="171" fontId="53" fillId="0" borderId="0" xfId="0" applyNumberFormat="1" applyFont="1" applyAlignment="1">
      <alignment horizontal="right" vertical="center"/>
    </xf>
    <xf numFmtId="0" fontId="39" fillId="0" borderId="0" xfId="20" applyFont="1" applyAlignment="1">
      <alignment horizontal="left" vertical="center"/>
    </xf>
    <xf numFmtId="0" fontId="39" fillId="0" borderId="0" xfId="19" applyFont="1"/>
    <xf numFmtId="0" fontId="39" fillId="0" borderId="0" xfId="20" applyFont="1" applyAlignment="1">
      <alignment horizontal="right" vertical="center"/>
    </xf>
    <xf numFmtId="0" fontId="35" fillId="2" borderId="12" xfId="0" applyFont="1" applyFill="1" applyBorder="1" applyAlignment="1">
      <alignment horizontal="center" vertical="center"/>
    </xf>
    <xf numFmtId="0" fontId="35" fillId="2" borderId="6" xfId="0" applyFont="1" applyFill="1" applyBorder="1" applyAlignment="1">
      <alignment horizontal="center" vertical="center"/>
    </xf>
    <xf numFmtId="0" fontId="35" fillId="2" borderId="6" xfId="0" applyFont="1" applyFill="1" applyBorder="1" applyAlignment="1">
      <alignment horizontal="center" vertical="center" wrapText="1"/>
    </xf>
    <xf numFmtId="0" fontId="35" fillId="2" borderId="7" xfId="0" applyFont="1" applyFill="1" applyBorder="1" applyAlignment="1">
      <alignment horizontal="center" vertical="center" wrapText="1"/>
    </xf>
    <xf numFmtId="0" fontId="41" fillId="3" borderId="12" xfId="19" applyFont="1" applyFill="1" applyBorder="1" applyAlignment="1">
      <alignment horizontal="center" vertical="center"/>
    </xf>
    <xf numFmtId="0" fontId="42" fillId="3" borderId="6" xfId="21" applyFont="1" applyFill="1" applyBorder="1" applyAlignment="1">
      <alignment horizontal="left" vertical="center" wrapText="1"/>
    </xf>
    <xf numFmtId="0" fontId="41" fillId="3" borderId="6" xfId="21" applyFont="1" applyFill="1" applyBorder="1" applyAlignment="1">
      <alignment horizontal="center" vertical="center"/>
    </xf>
    <xf numFmtId="171" fontId="41" fillId="3" borderId="6" xfId="19" quotePrefix="1" applyNumberFormat="1" applyFont="1" applyFill="1" applyBorder="1" applyAlignment="1">
      <alignment horizontal="center" vertical="center"/>
    </xf>
    <xf numFmtId="4" fontId="41" fillId="3" borderId="7" xfId="19" applyNumberFormat="1" applyFont="1" applyFill="1" applyBorder="1" applyAlignment="1">
      <alignment horizontal="right" vertical="center"/>
    </xf>
    <xf numFmtId="0" fontId="39" fillId="2" borderId="12" xfId="19" applyFont="1" applyFill="1" applyBorder="1" applyAlignment="1">
      <alignment horizontal="center" vertical="center"/>
    </xf>
    <xf numFmtId="0" fontId="39" fillId="2" borderId="6" xfId="21" applyFont="1" applyFill="1" applyBorder="1" applyAlignment="1">
      <alignment horizontal="center" vertical="center"/>
    </xf>
    <xf numFmtId="165" fontId="39" fillId="2" borderId="6" xfId="21" applyNumberFormat="1" applyFont="1" applyFill="1" applyBorder="1" applyAlignment="1">
      <alignment horizontal="center" vertical="center"/>
    </xf>
    <xf numFmtId="4" fontId="39" fillId="2" borderId="6" xfId="19" quotePrefix="1" applyNumberFormat="1" applyFont="1" applyFill="1" applyBorder="1" applyAlignment="1">
      <alignment horizontal="center" vertical="center"/>
    </xf>
    <xf numFmtId="4" fontId="39" fillId="2" borderId="7" xfId="19" applyNumberFormat="1" applyFont="1" applyFill="1" applyBorder="1" applyAlignment="1">
      <alignment horizontal="center" vertical="center"/>
    </xf>
    <xf numFmtId="2" fontId="42" fillId="3" borderId="6" xfId="21" applyNumberFormat="1" applyFont="1" applyFill="1" applyBorder="1" applyAlignment="1">
      <alignment horizontal="left" vertical="center" wrapText="1"/>
    </xf>
    <xf numFmtId="165" fontId="41" fillId="3" borderId="6" xfId="21" applyNumberFormat="1" applyFont="1" applyFill="1" applyBorder="1" applyAlignment="1">
      <alignment horizontal="center" vertical="center"/>
    </xf>
    <xf numFmtId="4" fontId="41" fillId="3" borderId="6" xfId="19" quotePrefix="1" applyNumberFormat="1" applyFont="1" applyFill="1" applyBorder="1" applyAlignment="1">
      <alignment horizontal="center" vertical="center"/>
    </xf>
    <xf numFmtId="4" fontId="41" fillId="3" borderId="7" xfId="19" applyNumberFormat="1" applyFont="1" applyFill="1" applyBorder="1" applyAlignment="1">
      <alignment horizontal="center" vertical="center"/>
    </xf>
    <xf numFmtId="171" fontId="39" fillId="2" borderId="6" xfId="19" quotePrefix="1" applyNumberFormat="1" applyFont="1" applyFill="1" applyBorder="1" applyAlignment="1">
      <alignment horizontal="center" vertical="center"/>
    </xf>
    <xf numFmtId="171" fontId="39" fillId="2" borderId="7" xfId="19" applyNumberFormat="1" applyFont="1" applyFill="1" applyBorder="1" applyAlignment="1">
      <alignment horizontal="center" vertical="center"/>
    </xf>
    <xf numFmtId="171" fontId="41" fillId="3" borderId="7" xfId="19" applyNumberFormat="1" applyFont="1" applyFill="1" applyBorder="1" applyAlignment="1">
      <alignment horizontal="center" vertical="center"/>
    </xf>
    <xf numFmtId="9" fontId="39" fillId="2" borderId="6" xfId="21" applyNumberFormat="1" applyFont="1" applyFill="1" applyBorder="1" applyAlignment="1">
      <alignment horizontal="center" vertical="center"/>
    </xf>
    <xf numFmtId="171" fontId="42" fillId="3" borderId="6" xfId="19" quotePrefix="1" applyNumberFormat="1" applyFont="1" applyFill="1" applyBorder="1" applyAlignment="1">
      <alignment horizontal="right" vertical="center"/>
    </xf>
    <xf numFmtId="4" fontId="42" fillId="3" borderId="7" xfId="19" applyNumberFormat="1" applyFont="1" applyFill="1" applyBorder="1" applyAlignment="1">
      <alignment horizontal="center" vertical="center"/>
    </xf>
    <xf numFmtId="49" fontId="39" fillId="0" borderId="0" xfId="20" applyNumberFormat="1" applyFont="1" applyAlignment="1">
      <alignment horizontal="left" vertical="center"/>
    </xf>
    <xf numFmtId="165" fontId="39" fillId="0" borderId="0" xfId="20" applyNumberFormat="1" applyFont="1" applyAlignment="1">
      <alignment vertical="center"/>
    </xf>
    <xf numFmtId="0" fontId="39" fillId="0" borderId="0" xfId="20" applyFont="1" applyAlignment="1">
      <alignment vertical="center"/>
    </xf>
    <xf numFmtId="0" fontId="35" fillId="0" borderId="0" xfId="20" applyFont="1" applyAlignment="1">
      <alignment horizontal="right" vertical="center"/>
    </xf>
    <xf numFmtId="4" fontId="35" fillId="2" borderId="6" xfId="0" applyNumberFormat="1" applyFont="1" applyFill="1" applyBorder="1" applyAlignment="1">
      <alignment horizontal="center" vertical="center"/>
    </xf>
    <xf numFmtId="0" fontId="42" fillId="3" borderId="12" xfId="19" applyFont="1" applyFill="1" applyBorder="1" applyAlignment="1">
      <alignment horizontal="center" vertical="center"/>
    </xf>
    <xf numFmtId="0" fontId="42" fillId="3" borderId="6" xfId="19" applyFont="1" applyFill="1" applyBorder="1" applyAlignment="1">
      <alignment horizontal="center" vertical="center"/>
    </xf>
    <xf numFmtId="0" fontId="42" fillId="3" borderId="6" xfId="19" applyFont="1" applyFill="1" applyBorder="1" applyAlignment="1">
      <alignment vertical="center"/>
    </xf>
    <xf numFmtId="9" fontId="41" fillId="3" borderId="6" xfId="4" quotePrefix="1" applyFont="1" applyFill="1" applyBorder="1" applyAlignment="1">
      <alignment horizontal="center" vertical="center"/>
    </xf>
    <xf numFmtId="0" fontId="35" fillId="2" borderId="12" xfId="19" applyFont="1" applyFill="1" applyBorder="1" applyAlignment="1">
      <alignment horizontal="center" vertical="center"/>
    </xf>
    <xf numFmtId="0" fontId="35" fillId="2" borderId="6" xfId="19" applyFont="1" applyFill="1" applyBorder="1" applyAlignment="1">
      <alignment horizontal="center" vertical="center"/>
    </xf>
    <xf numFmtId="0" fontId="35" fillId="2" borderId="6" xfId="19" applyFont="1" applyFill="1" applyBorder="1" applyAlignment="1">
      <alignment horizontal="left" vertical="center"/>
    </xf>
    <xf numFmtId="9" fontId="39" fillId="2" borderId="6" xfId="4" quotePrefix="1" applyFont="1" applyFill="1" applyBorder="1" applyAlignment="1">
      <alignment horizontal="center" vertical="center"/>
    </xf>
    <xf numFmtId="4" fontId="39" fillId="2" borderId="7" xfId="19" applyNumberFormat="1" applyFont="1" applyFill="1" applyBorder="1" applyAlignment="1">
      <alignment horizontal="right" vertical="center"/>
    </xf>
    <xf numFmtId="0" fontId="39" fillId="2" borderId="6" xfId="11" applyFont="1" applyFill="1" applyBorder="1" applyAlignment="1">
      <alignment horizontal="center" vertical="center"/>
    </xf>
    <xf numFmtId="0" fontId="35" fillId="2" borderId="6" xfId="21" applyFont="1" applyFill="1" applyBorder="1" applyAlignment="1">
      <alignment horizontal="left" vertical="center" wrapText="1"/>
    </xf>
    <xf numFmtId="4" fontId="35" fillId="2" borderId="6" xfId="0" quotePrefix="1" applyNumberFormat="1" applyFont="1" applyFill="1" applyBorder="1" applyAlignment="1">
      <alignment horizontal="center" vertical="center"/>
    </xf>
    <xf numFmtId="171" fontId="35" fillId="2" borderId="6" xfId="0" quotePrefix="1" applyNumberFormat="1" applyFont="1" applyFill="1" applyBorder="1" applyAlignment="1">
      <alignment horizontal="center" vertical="center"/>
    </xf>
    <xf numFmtId="49" fontId="39" fillId="2" borderId="6" xfId="21" applyNumberFormat="1" applyFont="1" applyFill="1" applyBorder="1" applyAlignment="1">
      <alignment horizontal="center" vertical="center" wrapText="1"/>
    </xf>
    <xf numFmtId="165" fontId="39" fillId="2" borderId="6" xfId="19" quotePrefix="1" applyNumberFormat="1" applyFont="1" applyFill="1" applyBorder="1" applyAlignment="1">
      <alignment horizontal="center" vertical="center"/>
    </xf>
    <xf numFmtId="43" fontId="39" fillId="2" borderId="6" xfId="1" quotePrefix="1" applyFont="1" applyFill="1" applyBorder="1" applyAlignment="1">
      <alignment horizontal="center" vertical="center"/>
    </xf>
    <xf numFmtId="2" fontId="39" fillId="2" borderId="6" xfId="21" applyNumberFormat="1" applyFont="1" applyFill="1" applyBorder="1" applyAlignment="1">
      <alignment horizontal="center" vertical="center"/>
    </xf>
    <xf numFmtId="165" fontId="41" fillId="3" borderId="6" xfId="19" quotePrefix="1" applyNumberFormat="1" applyFont="1" applyFill="1" applyBorder="1" applyAlignment="1">
      <alignment horizontal="center" vertical="center"/>
    </xf>
    <xf numFmtId="43" fontId="41" fillId="3" borderId="6" xfId="1" quotePrefix="1" applyFont="1" applyFill="1" applyBorder="1" applyAlignment="1">
      <alignment horizontal="center" vertical="center"/>
    </xf>
    <xf numFmtId="2" fontId="41" fillId="3" borderId="6" xfId="21" applyNumberFormat="1" applyFont="1" applyFill="1" applyBorder="1" applyAlignment="1">
      <alignment horizontal="center" vertical="center"/>
    </xf>
    <xf numFmtId="4" fontId="42" fillId="3" borderId="7" xfId="19" applyNumberFormat="1" applyFont="1" applyFill="1" applyBorder="1" applyAlignment="1">
      <alignment horizontal="right" vertical="center"/>
    </xf>
    <xf numFmtId="0" fontId="39" fillId="2" borderId="6" xfId="19" applyFont="1" applyFill="1" applyBorder="1" applyAlignment="1">
      <alignment horizontal="center" vertical="center"/>
    </xf>
    <xf numFmtId="0" fontId="35" fillId="2" borderId="6" xfId="19" applyFont="1" applyFill="1" applyBorder="1" applyAlignment="1">
      <alignment horizontal="right" vertical="center"/>
    </xf>
    <xf numFmtId="49" fontId="39" fillId="2" borderId="6" xfId="21" applyNumberFormat="1" applyFont="1" applyFill="1" applyBorder="1" applyAlignment="1">
      <alignment horizontal="center" vertical="center"/>
    </xf>
    <xf numFmtId="0" fontId="39" fillId="2" borderId="12" xfId="19" applyFont="1" applyFill="1" applyBorder="1" applyAlignment="1">
      <alignment horizontal="left" vertical="center"/>
    </xf>
    <xf numFmtId="10" fontId="39" fillId="2" borderId="6" xfId="4" quotePrefix="1" applyNumberFormat="1" applyFont="1" applyFill="1" applyBorder="1" applyAlignment="1">
      <alignment horizontal="center" vertical="center"/>
    </xf>
    <xf numFmtId="4" fontId="39" fillId="2" borderId="6" xfId="19" applyNumberFormat="1" applyFont="1" applyFill="1" applyBorder="1" applyAlignment="1">
      <alignment horizontal="center" vertical="center"/>
    </xf>
    <xf numFmtId="49" fontId="35" fillId="2" borderId="12" xfId="21" applyNumberFormat="1" applyFont="1" applyFill="1" applyBorder="1" applyAlignment="1">
      <alignment horizontal="center" vertical="center"/>
    </xf>
    <xf numFmtId="49" fontId="39" fillId="2" borderId="12" xfId="21" applyNumberFormat="1" applyFont="1" applyFill="1" applyBorder="1" applyAlignment="1">
      <alignment horizontal="center" vertical="center"/>
    </xf>
    <xf numFmtId="49" fontId="35" fillId="2" borderId="6" xfId="21" applyNumberFormat="1" applyFont="1" applyFill="1" applyBorder="1" applyAlignment="1">
      <alignment horizontal="center" vertical="center"/>
    </xf>
    <xf numFmtId="4" fontId="39" fillId="3" borderId="6" xfId="19" applyNumberFormat="1" applyFont="1" applyFill="1" applyBorder="1" applyAlignment="1">
      <alignment horizontal="center" vertical="center"/>
    </xf>
    <xf numFmtId="4" fontId="39" fillId="3" borderId="6" xfId="19" quotePrefix="1" applyNumberFormat="1" applyFont="1" applyFill="1" applyBorder="1" applyAlignment="1">
      <alignment horizontal="center" vertical="center"/>
    </xf>
    <xf numFmtId="171" fontId="39" fillId="3" borderId="6" xfId="19" quotePrefix="1" applyNumberFormat="1" applyFont="1" applyFill="1" applyBorder="1" applyAlignment="1">
      <alignment horizontal="center" vertical="center"/>
    </xf>
    <xf numFmtId="4" fontId="39" fillId="0" borderId="0" xfId="19" applyNumberFormat="1" applyFont="1"/>
    <xf numFmtId="4" fontId="35" fillId="2" borderId="6" xfId="19" applyNumberFormat="1" applyFont="1" applyFill="1" applyBorder="1" applyAlignment="1">
      <alignment horizontal="center" vertical="center" wrapText="1"/>
    </xf>
    <xf numFmtId="0" fontId="35" fillId="2" borderId="6" xfId="19" applyFont="1" applyFill="1" applyBorder="1" applyAlignment="1">
      <alignment horizontal="center" vertical="center" wrapText="1"/>
    </xf>
    <xf numFmtId="0" fontId="35" fillId="2" borderId="7" xfId="19" applyFont="1" applyFill="1" applyBorder="1" applyAlignment="1">
      <alignment horizontal="center" vertical="center" wrapText="1"/>
    </xf>
    <xf numFmtId="0" fontId="39" fillId="2" borderId="6" xfId="19" applyFont="1" applyFill="1" applyBorder="1" applyAlignment="1">
      <alignment vertical="center"/>
    </xf>
    <xf numFmtId="0" fontId="35" fillId="2" borderId="6" xfId="19" applyFont="1" applyFill="1" applyBorder="1" applyAlignment="1">
      <alignment vertical="center"/>
    </xf>
    <xf numFmtId="171" fontId="35" fillId="2" borderId="6" xfId="19" applyNumberFormat="1" applyFont="1" applyFill="1" applyBorder="1" applyAlignment="1">
      <alignment vertical="center"/>
    </xf>
    <xf numFmtId="174" fontId="35" fillId="2" borderId="7" xfId="19" applyNumberFormat="1" applyFont="1" applyFill="1" applyBorder="1" applyAlignment="1">
      <alignment vertical="center"/>
    </xf>
    <xf numFmtId="165" fontId="35" fillId="2" borderId="6" xfId="19" applyNumberFormat="1" applyFont="1" applyFill="1" applyBorder="1" applyAlignment="1">
      <alignment horizontal="right" vertical="center"/>
    </xf>
    <xf numFmtId="4" fontId="42" fillId="3" borderId="7" xfId="19" quotePrefix="1" applyNumberFormat="1" applyFont="1" applyFill="1" applyBorder="1" applyAlignment="1">
      <alignment horizontal="right" vertical="center"/>
    </xf>
    <xf numFmtId="0" fontId="35" fillId="2" borderId="6" xfId="21" applyFont="1" applyFill="1" applyBorder="1" applyAlignment="1">
      <alignment horizontal="center" vertical="center"/>
    </xf>
    <xf numFmtId="171" fontId="35" fillId="2" borderId="6" xfId="19" quotePrefix="1" applyNumberFormat="1" applyFont="1" applyFill="1" applyBorder="1" applyAlignment="1">
      <alignment horizontal="center" vertical="center"/>
    </xf>
    <xf numFmtId="0" fontId="35" fillId="4" borderId="12" xfId="27" applyFont="1" applyFill="1" applyBorder="1" applyAlignment="1">
      <alignment horizontal="center" vertical="center"/>
    </xf>
    <xf numFmtId="0" fontId="35" fillId="4" borderId="6" xfId="22" applyFont="1" applyFill="1" applyBorder="1" applyAlignment="1">
      <alignment horizontal="left" vertical="center"/>
    </xf>
    <xf numFmtId="0" fontId="36" fillId="4" borderId="6" xfId="17" applyFont="1" applyFill="1" applyBorder="1" applyAlignment="1">
      <alignment horizontal="center" vertical="center"/>
    </xf>
    <xf numFmtId="176" fontId="35" fillId="4" borderId="6" xfId="27" applyNumberFormat="1" applyFont="1" applyFill="1" applyBorder="1" applyAlignment="1">
      <alignment horizontal="center" vertical="center"/>
    </xf>
    <xf numFmtId="4" fontId="35" fillId="4" borderId="6" xfId="27" applyNumberFormat="1" applyFont="1" applyFill="1" applyBorder="1" applyAlignment="1">
      <alignment horizontal="center" vertical="center"/>
    </xf>
    <xf numFmtId="2" fontId="35" fillId="4" borderId="6" xfId="27" applyNumberFormat="1" applyFont="1" applyFill="1" applyBorder="1" applyAlignment="1">
      <alignment horizontal="center" vertical="center"/>
    </xf>
    <xf numFmtId="177" fontId="35" fillId="4" borderId="6" xfId="26" applyNumberFormat="1" applyFont="1" applyFill="1" applyBorder="1" applyAlignment="1">
      <alignment horizontal="center" vertical="center"/>
    </xf>
    <xf numFmtId="178" fontId="35" fillId="4" borderId="6" xfId="26" applyNumberFormat="1" applyFont="1" applyFill="1" applyBorder="1" applyAlignment="1">
      <alignment horizontal="center" vertical="center"/>
    </xf>
    <xf numFmtId="179" fontId="35" fillId="4" borderId="6" xfId="26" applyNumberFormat="1" applyFont="1" applyFill="1" applyBorder="1" applyAlignment="1">
      <alignment horizontal="center" vertical="center"/>
    </xf>
    <xf numFmtId="40" fontId="35" fillId="4" borderId="6" xfId="26" applyFont="1" applyFill="1" applyBorder="1" applyAlignment="1">
      <alignment vertical="center"/>
    </xf>
    <xf numFmtId="0" fontId="39" fillId="2" borderId="6" xfId="16" applyFont="1" applyFill="1" applyBorder="1" applyAlignment="1">
      <alignment horizontal="left" vertical="center"/>
    </xf>
    <xf numFmtId="0" fontId="35" fillId="4" borderId="6" xfId="16" applyFont="1" applyFill="1" applyBorder="1" applyAlignment="1">
      <alignment horizontal="left" vertical="center"/>
    </xf>
    <xf numFmtId="0" fontId="35" fillId="4" borderId="6" xfId="16" applyFont="1" applyFill="1" applyBorder="1" applyAlignment="1">
      <alignment horizontal="center" vertical="center"/>
    </xf>
    <xf numFmtId="40" fontId="35" fillId="4" borderId="7" xfId="26" applyFont="1" applyFill="1" applyBorder="1" applyAlignment="1">
      <alignment horizontal="right" vertical="center"/>
    </xf>
    <xf numFmtId="0" fontId="42" fillId="3" borderId="6" xfId="21" applyFont="1" applyFill="1" applyBorder="1" applyAlignment="1">
      <alignment horizontal="left" vertical="center"/>
    </xf>
    <xf numFmtId="0" fontId="39" fillId="2" borderId="6" xfId="17" applyFont="1" applyFill="1" applyBorder="1" applyAlignment="1">
      <alignment horizontal="center" vertical="center"/>
    </xf>
    <xf numFmtId="0" fontId="40" fillId="5" borderId="0" xfId="22" applyFont="1" applyFill="1" applyAlignment="1">
      <alignment horizontal="left" vertical="center"/>
    </xf>
    <xf numFmtId="0" fontId="40" fillId="5" borderId="0" xfId="24" applyFont="1" applyFill="1"/>
    <xf numFmtId="0" fontId="40" fillId="5" borderId="0" xfId="23" applyFont="1" applyFill="1" applyAlignment="1">
      <alignment horizontal="left"/>
    </xf>
    <xf numFmtId="0" fontId="40" fillId="2" borderId="12" xfId="0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center" vertical="center"/>
    </xf>
    <xf numFmtId="0" fontId="36" fillId="2" borderId="6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center" vertical="center"/>
    </xf>
    <xf numFmtId="0" fontId="40" fillId="2" borderId="6" xfId="0" applyFont="1" applyFill="1" applyBorder="1" applyAlignment="1">
      <alignment horizontal="left" vertical="center"/>
    </xf>
    <xf numFmtId="0" fontId="40" fillId="2" borderId="7" xfId="0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6" xfId="0" applyFont="1" applyFill="1" applyBorder="1" applyAlignment="1">
      <alignment horizontal="center" vertical="center"/>
    </xf>
    <xf numFmtId="0" fontId="54" fillId="0" borderId="0" xfId="0" applyFont="1"/>
    <xf numFmtId="0" fontId="55" fillId="0" borderId="0" xfId="0" applyFont="1" applyAlignment="1">
      <alignment horizontal="center" vertical="center" wrapText="1"/>
    </xf>
    <xf numFmtId="0" fontId="5" fillId="3" borderId="8" xfId="29" applyFont="1" applyFill="1" applyBorder="1" applyAlignment="1">
      <alignment horizontal="center" vertical="center"/>
    </xf>
    <xf numFmtId="0" fontId="5" fillId="3" borderId="8" xfId="29" applyFont="1" applyFill="1" applyBorder="1" applyAlignment="1">
      <alignment horizontal="center" vertical="center" wrapText="1"/>
    </xf>
    <xf numFmtId="0" fontId="3" fillId="0" borderId="0" xfId="29" applyAlignment="1">
      <alignment wrapText="1"/>
    </xf>
    <xf numFmtId="0" fontId="13" fillId="0" borderId="0" xfId="29" applyFont="1" applyAlignment="1">
      <alignment horizontal="left" vertical="center" wrapText="1"/>
    </xf>
    <xf numFmtId="171" fontId="15" fillId="0" borderId="0" xfId="0" applyNumberFormat="1" applyFont="1"/>
    <xf numFmtId="171" fontId="2" fillId="3" borderId="0" xfId="0" applyNumberFormat="1" applyFont="1" applyFill="1"/>
    <xf numFmtId="4" fontId="56" fillId="3" borderId="8" xfId="5" applyNumberFormat="1" applyFont="1" applyFill="1" applyBorder="1" applyAlignment="1">
      <alignment horizontal="center" vertical="center" wrapText="1"/>
    </xf>
    <xf numFmtId="166" fontId="56" fillId="3" borderId="12" xfId="8" applyNumberFormat="1" applyFont="1" applyFill="1" applyBorder="1" applyAlignment="1">
      <alignment horizontal="center" vertical="center" wrapText="1"/>
    </xf>
    <xf numFmtId="167" fontId="56" fillId="3" borderId="6" xfId="8" applyNumberFormat="1" applyFont="1" applyFill="1" applyBorder="1" applyAlignment="1">
      <alignment vertical="center" wrapText="1"/>
    </xf>
    <xf numFmtId="167" fontId="56" fillId="3" borderId="7" xfId="8" applyNumberFormat="1" applyFont="1" applyFill="1" applyBorder="1" applyAlignment="1">
      <alignment horizontal="right" vertical="center" wrapText="1"/>
    </xf>
    <xf numFmtId="0" fontId="57" fillId="2" borderId="8" xfId="7" applyFont="1" applyFill="1" applyBorder="1" applyAlignment="1">
      <alignment horizontal="center" vertical="center" wrapText="1"/>
    </xf>
    <xf numFmtId="0" fontId="57" fillId="2" borderId="8" xfId="7" quotePrefix="1" applyFont="1" applyFill="1" applyBorder="1" applyAlignment="1">
      <alignment horizontal="center" vertical="center" wrapText="1"/>
    </xf>
    <xf numFmtId="0" fontId="57" fillId="2" borderId="8" xfId="9" applyFont="1" applyFill="1" applyBorder="1" applyAlignment="1">
      <alignment horizontal="left" vertical="center" wrapText="1"/>
    </xf>
    <xf numFmtId="165" fontId="57" fillId="2" borderId="8" xfId="7" applyNumberFormat="1" applyFont="1" applyFill="1" applyBorder="1" applyAlignment="1">
      <alignment horizontal="right" vertical="center" wrapText="1"/>
    </xf>
    <xf numFmtId="4" fontId="57" fillId="2" borderId="8" xfId="8" applyNumberFormat="1" applyFont="1" applyFill="1" applyBorder="1" applyAlignment="1">
      <alignment horizontal="right" vertical="center" wrapText="1"/>
    </xf>
    <xf numFmtId="4" fontId="57" fillId="2" borderId="6" xfId="8" applyNumberFormat="1" applyFont="1" applyFill="1" applyBorder="1" applyAlignment="1">
      <alignment horizontal="right" vertical="center" wrapText="1"/>
    </xf>
    <xf numFmtId="10" fontId="57" fillId="2" borderId="8" xfId="4" applyNumberFormat="1" applyFont="1" applyFill="1" applyBorder="1" applyAlignment="1">
      <alignment horizontal="center" vertical="center" wrapText="1"/>
    </xf>
    <xf numFmtId="0" fontId="57" fillId="2" borderId="6" xfId="7" applyFont="1" applyFill="1" applyBorder="1" applyAlignment="1">
      <alignment horizontal="center" vertical="center" wrapText="1"/>
    </xf>
    <xf numFmtId="0" fontId="57" fillId="2" borderId="6" xfId="9" applyFont="1" applyFill="1" applyBorder="1" applyAlignment="1">
      <alignment horizontal="left" vertical="center" wrapText="1"/>
    </xf>
    <xf numFmtId="165" fontId="57" fillId="2" borderId="6" xfId="7" applyNumberFormat="1" applyFont="1" applyFill="1" applyBorder="1" applyAlignment="1">
      <alignment horizontal="right" vertical="center" wrapText="1"/>
    </xf>
    <xf numFmtId="0" fontId="37" fillId="6" borderId="0" xfId="5" applyFont="1" applyFill="1" applyAlignment="1">
      <alignment horizontal="right" vertical="center" wrapText="1"/>
    </xf>
    <xf numFmtId="4" fontId="37" fillId="6" borderId="14" xfId="5" applyNumberFormat="1" applyFont="1" applyFill="1" applyBorder="1" applyAlignment="1">
      <alignment horizontal="right" vertical="center" wrapText="1"/>
    </xf>
    <xf numFmtId="0" fontId="57" fillId="2" borderId="12" xfId="7" applyFont="1" applyFill="1" applyBorder="1" applyAlignment="1">
      <alignment horizontal="center" vertical="center" wrapText="1"/>
    </xf>
    <xf numFmtId="4" fontId="57" fillId="2" borderId="6" xfId="8" applyNumberFormat="1" applyFont="1" applyFill="1" applyBorder="1" applyAlignment="1">
      <alignment horizontal="center" vertical="center" wrapText="1"/>
    </xf>
    <xf numFmtId="10" fontId="57" fillId="2" borderId="6" xfId="4" applyNumberFormat="1" applyFont="1" applyFill="1" applyBorder="1" applyAlignment="1">
      <alignment horizontal="center" vertical="center" wrapText="1"/>
    </xf>
    <xf numFmtId="4" fontId="57" fillId="2" borderId="7" xfId="8" applyNumberFormat="1" applyFont="1" applyFill="1" applyBorder="1" applyAlignment="1">
      <alignment horizontal="right" vertical="center" wrapText="1"/>
    </xf>
    <xf numFmtId="0" fontId="56" fillId="3" borderId="6" xfId="5" applyFont="1" applyFill="1" applyBorder="1" applyAlignment="1">
      <alignment horizontal="right" vertical="center" wrapText="1"/>
    </xf>
    <xf numFmtId="4" fontId="56" fillId="3" borderId="7" xfId="5" applyNumberFormat="1" applyFont="1" applyFill="1" applyBorder="1" applyAlignment="1">
      <alignment horizontal="right" vertical="center" wrapText="1"/>
    </xf>
    <xf numFmtId="2" fontId="39" fillId="0" borderId="0" xfId="19" applyNumberFormat="1" applyFont="1"/>
    <xf numFmtId="43" fontId="8" fillId="0" borderId="0" xfId="5" applyNumberFormat="1" applyFont="1"/>
    <xf numFmtId="49" fontId="56" fillId="3" borderId="8" xfId="5" applyNumberFormat="1" applyFont="1" applyFill="1" applyBorder="1" applyAlignment="1">
      <alignment horizontal="center" vertical="center"/>
    </xf>
    <xf numFmtId="165" fontId="56" fillId="3" borderId="42" xfId="5" applyNumberFormat="1" applyFont="1" applyFill="1" applyBorder="1" applyAlignment="1">
      <alignment horizontal="center" vertical="center"/>
    </xf>
    <xf numFmtId="165" fontId="56" fillId="3" borderId="8" xfId="5" applyNumberFormat="1" applyFont="1" applyFill="1" applyBorder="1" applyAlignment="1">
      <alignment horizontal="center" vertical="center"/>
    </xf>
    <xf numFmtId="4" fontId="56" fillId="3" borderId="8" xfId="5" applyNumberFormat="1" applyFont="1" applyFill="1" applyBorder="1" applyAlignment="1">
      <alignment horizontal="center" vertical="center"/>
    </xf>
    <xf numFmtId="0" fontId="57" fillId="2" borderId="8" xfId="7" applyFont="1" applyFill="1" applyBorder="1" applyAlignment="1">
      <alignment horizontal="center" vertical="center"/>
    </xf>
    <xf numFmtId="165" fontId="57" fillId="2" borderId="8" xfId="7" applyNumberFormat="1" applyFont="1" applyFill="1" applyBorder="1" applyAlignment="1">
      <alignment horizontal="right" vertical="center"/>
    </xf>
    <xf numFmtId="4" fontId="57" fillId="2" borderId="8" xfId="7" applyNumberFormat="1" applyFont="1" applyFill="1" applyBorder="1" applyAlignment="1">
      <alignment horizontal="right" vertical="center"/>
    </xf>
    <xf numFmtId="10" fontId="57" fillId="2" borderId="8" xfId="4" applyNumberFormat="1" applyFont="1" applyFill="1" applyBorder="1" applyAlignment="1">
      <alignment horizontal="center" vertical="center"/>
    </xf>
    <xf numFmtId="10" fontId="57" fillId="2" borderId="8" xfId="7" applyNumberFormat="1" applyFont="1" applyFill="1" applyBorder="1" applyAlignment="1">
      <alignment horizontal="center" vertical="center"/>
    </xf>
    <xf numFmtId="4" fontId="38" fillId="4" borderId="8" xfId="7" applyNumberFormat="1" applyFont="1" applyFill="1" applyBorder="1" applyAlignment="1">
      <alignment horizontal="right" vertical="center"/>
    </xf>
    <xf numFmtId="0" fontId="8" fillId="2" borderId="6" xfId="29" quotePrefix="1" applyFont="1" applyFill="1" applyBorder="1" applyAlignment="1">
      <alignment horizontal="center" vertical="center" wrapText="1"/>
    </xf>
    <xf numFmtId="0" fontId="38" fillId="4" borderId="8" xfId="9" applyFont="1" applyFill="1" applyBorder="1" applyAlignment="1">
      <alignment horizontal="left" vertical="center" wrapText="1"/>
    </xf>
    <xf numFmtId="0" fontId="57" fillId="7" borderId="8" xfId="7" applyFont="1" applyFill="1" applyBorder="1" applyAlignment="1">
      <alignment horizontal="center" vertical="center" wrapText="1"/>
    </xf>
    <xf numFmtId="0" fontId="57" fillId="7" borderId="8" xfId="9" applyFont="1" applyFill="1" applyBorder="1" applyAlignment="1">
      <alignment horizontal="left" vertical="center" wrapText="1"/>
    </xf>
    <xf numFmtId="0" fontId="57" fillId="7" borderId="8" xfId="7" applyFont="1" applyFill="1" applyBorder="1" applyAlignment="1">
      <alignment horizontal="center" vertical="center"/>
    </xf>
    <xf numFmtId="165" fontId="57" fillId="7" borderId="8" xfId="7" applyNumberFormat="1" applyFont="1" applyFill="1" applyBorder="1" applyAlignment="1">
      <alignment horizontal="right" vertical="center"/>
    </xf>
    <xf numFmtId="4" fontId="57" fillId="7" borderId="8" xfId="7" applyNumberFormat="1" applyFont="1" applyFill="1" applyBorder="1" applyAlignment="1">
      <alignment horizontal="right" vertical="center"/>
    </xf>
    <xf numFmtId="10" fontId="57" fillId="7" borderId="8" xfId="4" applyNumberFormat="1" applyFont="1" applyFill="1" applyBorder="1" applyAlignment="1">
      <alignment horizontal="center" vertical="center"/>
    </xf>
    <xf numFmtId="10" fontId="57" fillId="7" borderId="8" xfId="7" applyNumberFormat="1" applyFont="1" applyFill="1" applyBorder="1" applyAlignment="1">
      <alignment horizontal="center" vertical="center"/>
    </xf>
    <xf numFmtId="0" fontId="57" fillId="7" borderId="8" xfId="7" quotePrefix="1" applyFont="1" applyFill="1" applyBorder="1" applyAlignment="1">
      <alignment horizontal="center" vertical="center" wrapText="1"/>
    </xf>
    <xf numFmtId="1" fontId="39" fillId="2" borderId="6" xfId="27" applyNumberFormat="1" applyFont="1" applyFill="1" applyBorder="1" applyAlignment="1">
      <alignment horizontal="center" vertical="center"/>
    </xf>
    <xf numFmtId="0" fontId="58" fillId="0" borderId="8" xfId="6" applyFont="1" applyBorder="1" applyAlignment="1">
      <alignment horizontal="right" vertical="center" wrapText="1"/>
    </xf>
    <xf numFmtId="49" fontId="58" fillId="0" borderId="8" xfId="6" applyNumberFormat="1" applyFont="1" applyBorder="1" applyAlignment="1">
      <alignment horizontal="left" vertical="center" wrapText="1"/>
    </xf>
    <xf numFmtId="0" fontId="58" fillId="0" borderId="8" xfId="6" applyFont="1" applyBorder="1" applyAlignment="1">
      <alignment horizontal="left" vertical="center" wrapText="1"/>
    </xf>
    <xf numFmtId="0" fontId="58" fillId="0" borderId="42" xfId="6" applyFont="1" applyBorder="1" applyAlignment="1">
      <alignment horizontal="right" vertical="center" wrapText="1"/>
    </xf>
    <xf numFmtId="10" fontId="58" fillId="0" borderId="42" xfId="6" applyNumberFormat="1" applyFont="1" applyBorder="1" applyAlignment="1">
      <alignment horizontal="left" vertical="center" wrapText="1"/>
    </xf>
    <xf numFmtId="165" fontId="57" fillId="4" borderId="8" xfId="7" applyNumberFormat="1" applyFont="1" applyFill="1" applyBorder="1" applyAlignment="1">
      <alignment horizontal="right" vertical="center"/>
    </xf>
    <xf numFmtId="4" fontId="57" fillId="4" borderId="8" xfId="7" applyNumberFormat="1" applyFont="1" applyFill="1" applyBorder="1" applyAlignment="1">
      <alignment horizontal="right" vertical="center"/>
    </xf>
    <xf numFmtId="10" fontId="57" fillId="4" borderId="8" xfId="4" applyNumberFormat="1" applyFont="1" applyFill="1" applyBorder="1" applyAlignment="1">
      <alignment horizontal="center" vertical="center"/>
    </xf>
    <xf numFmtId="10" fontId="57" fillId="4" borderId="8" xfId="7" applyNumberFormat="1" applyFont="1" applyFill="1" applyBorder="1" applyAlignment="1">
      <alignment horizontal="center" vertical="center"/>
    </xf>
    <xf numFmtId="38" fontId="39" fillId="4" borderId="0" xfId="26" applyNumberFormat="1" applyFont="1" applyFill="1" applyAlignment="1">
      <alignment horizontal="right"/>
    </xf>
    <xf numFmtId="0" fontId="57" fillId="8" borderId="8" xfId="7" applyFont="1" applyFill="1" applyBorder="1" applyAlignment="1">
      <alignment horizontal="center" vertical="center" wrapText="1"/>
    </xf>
    <xf numFmtId="0" fontId="57" fillId="8" borderId="8" xfId="9" applyFont="1" applyFill="1" applyBorder="1" applyAlignment="1">
      <alignment horizontal="left" vertical="center" wrapText="1"/>
    </xf>
    <xf numFmtId="0" fontId="57" fillId="8" borderId="8" xfId="7" applyFont="1" applyFill="1" applyBorder="1" applyAlignment="1">
      <alignment horizontal="center" vertical="center"/>
    </xf>
    <xf numFmtId="165" fontId="57" fillId="8" borderId="8" xfId="7" applyNumberFormat="1" applyFont="1" applyFill="1" applyBorder="1" applyAlignment="1">
      <alignment horizontal="right" vertical="center"/>
    </xf>
    <xf numFmtId="4" fontId="57" fillId="8" borderId="8" xfId="7" applyNumberFormat="1" applyFont="1" applyFill="1" applyBorder="1" applyAlignment="1">
      <alignment horizontal="right" vertical="center"/>
    </xf>
    <xf numFmtId="10" fontId="57" fillId="8" borderId="8" xfId="4" applyNumberFormat="1" applyFont="1" applyFill="1" applyBorder="1" applyAlignment="1">
      <alignment horizontal="center" vertical="center"/>
    </xf>
    <xf numFmtId="10" fontId="57" fillId="8" borderId="8" xfId="7" applyNumberFormat="1" applyFont="1" applyFill="1" applyBorder="1" applyAlignment="1">
      <alignment horizontal="center" vertical="center"/>
    </xf>
    <xf numFmtId="0" fontId="40" fillId="2" borderId="6" xfId="0" applyFont="1" applyFill="1" applyBorder="1" applyAlignment="1">
      <alignment horizontal="left" vertical="center" wrapText="1"/>
    </xf>
    <xf numFmtId="0" fontId="39" fillId="2" borderId="0" xfId="27" applyFont="1" applyFill="1" applyAlignment="1">
      <alignment horizontal="center"/>
    </xf>
    <xf numFmtId="0" fontId="45" fillId="0" borderId="8" xfId="6" applyFont="1" applyBorder="1" applyAlignment="1">
      <alignment horizontal="right" vertical="center" wrapText="1"/>
    </xf>
    <xf numFmtId="0" fontId="59" fillId="0" borderId="0" xfId="0" applyFont="1"/>
    <xf numFmtId="0" fontId="38" fillId="2" borderId="8" xfId="9" applyFont="1" applyFill="1" applyBorder="1" applyAlignment="1">
      <alignment horizontal="left" vertical="center" wrapText="1"/>
    </xf>
    <xf numFmtId="0" fontId="60" fillId="2" borderId="8" xfId="0" applyFont="1" applyFill="1" applyBorder="1" applyAlignment="1">
      <alignment horizontal="center" vertical="top" readingOrder="1"/>
    </xf>
    <xf numFmtId="0" fontId="60" fillId="2" borderId="8" xfId="0" applyFont="1" applyFill="1" applyBorder="1" applyAlignment="1">
      <alignment horizontal="left" vertical="top" wrapText="1" readingOrder="1"/>
    </xf>
    <xf numFmtId="0" fontId="60" fillId="2" borderId="8" xfId="0" applyFont="1" applyFill="1" applyBorder="1" applyAlignment="1">
      <alignment horizontal="left" vertical="top" readingOrder="1"/>
    </xf>
    <xf numFmtId="0" fontId="61" fillId="5" borderId="0" xfId="0" applyFont="1" applyFill="1" applyAlignment="1">
      <alignment horizontal="left" vertical="center"/>
    </xf>
    <xf numFmtId="0" fontId="62" fillId="5" borderId="0" xfId="5" applyFont="1" applyFill="1" applyAlignment="1">
      <alignment vertical="center"/>
    </xf>
    <xf numFmtId="43" fontId="35" fillId="4" borderId="6" xfId="1" applyFont="1" applyFill="1" applyBorder="1" applyAlignment="1">
      <alignment vertical="center" wrapText="1"/>
    </xf>
    <xf numFmtId="10" fontId="8" fillId="0" borderId="0" xfId="4" applyNumberFormat="1" applyFont="1"/>
    <xf numFmtId="0" fontId="8" fillId="0" borderId="0" xfId="19" applyFont="1"/>
    <xf numFmtId="49" fontId="45" fillId="5" borderId="6" xfId="6" applyNumberFormat="1" applyFont="1" applyFill="1" applyBorder="1" applyAlignment="1">
      <alignment horizontal="left" vertical="center" wrapText="1"/>
    </xf>
    <xf numFmtId="0" fontId="45" fillId="5" borderId="7" xfId="6" applyFont="1" applyFill="1" applyBorder="1" applyAlignment="1">
      <alignment vertical="center" wrapText="1"/>
    </xf>
    <xf numFmtId="10" fontId="35" fillId="5" borderId="11" xfId="6" applyNumberFormat="1" applyFont="1" applyFill="1" applyBorder="1" applyAlignment="1">
      <alignment horizontal="left" vertical="center" wrapText="1"/>
    </xf>
    <xf numFmtId="0" fontId="45" fillId="5" borderId="6" xfId="6" applyFont="1" applyFill="1" applyBorder="1" applyAlignment="1">
      <alignment horizontal="left" vertical="center"/>
    </xf>
    <xf numFmtId="171" fontId="57" fillId="2" borderId="8" xfId="7" applyNumberFormat="1" applyFont="1" applyFill="1" applyBorder="1" applyAlignment="1">
      <alignment horizontal="right" vertical="center"/>
    </xf>
    <xf numFmtId="43" fontId="8" fillId="2" borderId="6" xfId="1" applyFont="1" applyFill="1" applyBorder="1" applyAlignment="1">
      <alignment horizontal="center" vertical="center"/>
    </xf>
    <xf numFmtId="43" fontId="8" fillId="2" borderId="7" xfId="1" applyFont="1" applyFill="1" applyBorder="1" applyAlignment="1">
      <alignment horizontal="center" vertical="center"/>
    </xf>
    <xf numFmtId="168" fontId="35" fillId="4" borderId="12" xfId="4" applyNumberFormat="1" applyFont="1" applyFill="1" applyBorder="1" applyAlignment="1">
      <alignment horizontal="center" vertical="center" wrapText="1"/>
    </xf>
    <xf numFmtId="43" fontId="35" fillId="4" borderId="7" xfId="1" applyFont="1" applyFill="1" applyBorder="1" applyAlignment="1">
      <alignment vertical="center" wrapText="1"/>
    </xf>
    <xf numFmtId="0" fontId="39" fillId="2" borderId="6" xfId="16" quotePrefix="1" applyFont="1" applyFill="1" applyBorder="1" applyAlignment="1">
      <alignment horizontal="center" vertical="center"/>
    </xf>
    <xf numFmtId="0" fontId="57" fillId="4" borderId="8" xfId="7" applyFont="1" applyFill="1" applyBorder="1" applyAlignment="1">
      <alignment horizontal="center" vertical="center" wrapText="1"/>
    </xf>
    <xf numFmtId="0" fontId="57" fillId="4" borderId="8" xfId="7" applyFont="1" applyFill="1" applyBorder="1" applyAlignment="1">
      <alignment horizontal="center" vertical="center"/>
    </xf>
    <xf numFmtId="170" fontId="3" fillId="0" borderId="0" xfId="29" applyNumberFormat="1" applyAlignment="1">
      <alignment vertical="center"/>
    </xf>
    <xf numFmtId="0" fontId="3" fillId="0" borderId="0" xfId="29" applyAlignment="1">
      <alignment vertical="center"/>
    </xf>
    <xf numFmtId="181" fontId="39" fillId="2" borderId="6" xfId="26" applyNumberFormat="1" applyFont="1" applyFill="1" applyBorder="1" applyAlignment="1">
      <alignment horizontal="center" vertical="center"/>
    </xf>
    <xf numFmtId="170" fontId="39" fillId="2" borderId="6" xfId="27" applyNumberFormat="1" applyFont="1" applyFill="1" applyBorder="1" applyAlignment="1">
      <alignment horizontal="center" vertical="center"/>
    </xf>
    <xf numFmtId="0" fontId="39" fillId="2" borderId="6" xfId="17" quotePrefix="1" applyFont="1" applyFill="1" applyBorder="1" applyAlignment="1">
      <alignment horizontal="center" vertical="center"/>
    </xf>
    <xf numFmtId="2" fontId="39" fillId="2" borderId="6" xfId="27" quotePrefix="1" applyNumberFormat="1" applyFont="1" applyFill="1" applyBorder="1" applyAlignment="1">
      <alignment horizontal="center" vertical="center"/>
    </xf>
    <xf numFmtId="0" fontId="39" fillId="2" borderId="6" xfId="19" applyFont="1" applyFill="1" applyBorder="1" applyAlignment="1">
      <alignment horizontal="left" vertical="center" wrapText="1"/>
    </xf>
    <xf numFmtId="166" fontId="29" fillId="4" borderId="12" xfId="8" applyNumberFormat="1" applyFont="1" applyFill="1" applyBorder="1" applyAlignment="1">
      <alignment horizontal="center" vertical="center" wrapText="1"/>
    </xf>
    <xf numFmtId="167" fontId="29" fillId="4" borderId="6" xfId="8" applyNumberFormat="1" applyFont="1" applyFill="1" applyBorder="1" applyAlignment="1">
      <alignment vertical="center" wrapText="1"/>
    </xf>
    <xf numFmtId="10" fontId="29" fillId="4" borderId="6" xfId="4" applyNumberFormat="1" applyFont="1" applyFill="1" applyBorder="1" applyAlignment="1">
      <alignment horizontal="center" vertical="center" wrapText="1"/>
    </xf>
    <xf numFmtId="43" fontId="29" fillId="4" borderId="7" xfId="1" applyFont="1" applyFill="1" applyBorder="1" applyAlignment="1">
      <alignment horizontal="right" vertical="center" wrapText="1"/>
    </xf>
    <xf numFmtId="166" fontId="27" fillId="2" borderId="12" xfId="8" applyNumberFormat="1" applyFont="1" applyFill="1" applyBorder="1" applyAlignment="1">
      <alignment horizontal="center" vertical="center" wrapText="1"/>
    </xf>
    <xf numFmtId="167" fontId="27" fillId="2" borderId="6" xfId="8" applyNumberFormat="1" applyFont="1" applyFill="1" applyBorder="1" applyAlignment="1">
      <alignment vertical="center" wrapText="1"/>
    </xf>
    <xf numFmtId="10" fontId="27" fillId="2" borderId="6" xfId="4" applyNumberFormat="1" applyFont="1" applyFill="1" applyBorder="1" applyAlignment="1">
      <alignment horizontal="center" vertical="center" wrapText="1"/>
    </xf>
    <xf numFmtId="43" fontId="27" fillId="2" borderId="7" xfId="1" applyFont="1" applyFill="1" applyBorder="1" applyAlignment="1">
      <alignment horizontal="right" vertical="center" wrapText="1"/>
    </xf>
    <xf numFmtId="4" fontId="21" fillId="3" borderId="7" xfId="5" applyNumberFormat="1" applyFont="1" applyFill="1" applyBorder="1" applyAlignment="1">
      <alignment horizontal="right" vertical="center"/>
    </xf>
    <xf numFmtId="0" fontId="39" fillId="2" borderId="6" xfId="7" applyFont="1" applyFill="1" applyBorder="1" applyAlignment="1">
      <alignment horizontal="center" vertical="center"/>
    </xf>
    <xf numFmtId="165" fontId="39" fillId="2" borderId="6" xfId="7" applyNumberFormat="1" applyFont="1" applyFill="1" applyBorder="1" applyAlignment="1">
      <alignment horizontal="right" vertical="center"/>
    </xf>
    <xf numFmtId="4" fontId="39" fillId="2" borderId="6" xfId="21" applyNumberFormat="1" applyFont="1" applyFill="1" applyBorder="1" applyAlignment="1">
      <alignment horizontal="center" vertical="center"/>
    </xf>
    <xf numFmtId="165" fontId="39" fillId="2" borderId="7" xfId="19" applyNumberFormat="1" applyFont="1" applyFill="1" applyBorder="1" applyAlignment="1">
      <alignment horizontal="center" vertical="center"/>
    </xf>
    <xf numFmtId="165" fontId="42" fillId="3" borderId="7" xfId="19" quotePrefix="1" applyNumberFormat="1" applyFont="1" applyFill="1" applyBorder="1" applyAlignment="1">
      <alignment horizontal="center" vertical="center"/>
    </xf>
    <xf numFmtId="0" fontId="39" fillId="2" borderId="6" xfId="19" applyFont="1" applyFill="1" applyBorder="1" applyAlignment="1">
      <alignment horizontal="left" vertical="center"/>
    </xf>
    <xf numFmtId="49" fontId="3" fillId="0" borderId="0" xfId="20" applyNumberFormat="1" applyAlignment="1">
      <alignment horizontal="left" vertical="center"/>
    </xf>
    <xf numFmtId="0" fontId="3" fillId="0" borderId="0" xfId="20" applyAlignment="1">
      <alignment horizontal="left" vertical="center"/>
    </xf>
    <xf numFmtId="165" fontId="3" fillId="0" borderId="0" xfId="20" applyNumberFormat="1" applyAlignment="1">
      <alignment vertical="center"/>
    </xf>
    <xf numFmtId="0" fontId="3" fillId="0" borderId="0" xfId="20" applyAlignment="1">
      <alignment vertical="center"/>
    </xf>
    <xf numFmtId="0" fontId="13" fillId="0" borderId="0" xfId="20" applyFont="1" applyAlignment="1">
      <alignment horizontal="right" vertical="center"/>
    </xf>
    <xf numFmtId="0" fontId="3" fillId="0" borderId="0" xfId="20" applyAlignment="1">
      <alignment horizontal="right" vertical="center"/>
    </xf>
    <xf numFmtId="0" fontId="13" fillId="0" borderId="6" xfId="19" applyFont="1" applyBorder="1" applyAlignment="1">
      <alignment horizontal="center" vertical="center" wrapText="1"/>
    </xf>
    <xf numFmtId="0" fontId="3" fillId="2" borderId="6" xfId="19" applyFill="1" applyBorder="1" applyAlignment="1">
      <alignment vertical="center"/>
    </xf>
    <xf numFmtId="0" fontId="3" fillId="2" borderId="6" xfId="19" applyFill="1" applyBorder="1" applyAlignment="1">
      <alignment horizontal="center" vertical="center"/>
    </xf>
    <xf numFmtId="170" fontId="3" fillId="2" borderId="6" xfId="19" applyNumberFormat="1" applyFill="1" applyBorder="1" applyAlignment="1">
      <alignment horizontal="center" vertical="center"/>
    </xf>
    <xf numFmtId="169" fontId="3" fillId="2" borderId="6" xfId="19" applyNumberFormat="1" applyFill="1" applyBorder="1" applyAlignment="1">
      <alignment vertical="center"/>
    </xf>
    <xf numFmtId="170" fontId="3" fillId="2" borderId="6" xfId="19" applyNumberFormat="1" applyFill="1" applyBorder="1" applyAlignment="1">
      <alignment horizontal="right" vertical="center"/>
    </xf>
    <xf numFmtId="0" fontId="3" fillId="2" borderId="6" xfId="19" applyFill="1" applyBorder="1" applyAlignment="1">
      <alignment horizontal="right" vertical="center"/>
    </xf>
    <xf numFmtId="0" fontId="3" fillId="2" borderId="6" xfId="19" applyFill="1" applyBorder="1" applyAlignment="1">
      <alignment horizontal="left" vertical="center"/>
    </xf>
    <xf numFmtId="170" fontId="3" fillId="2" borderId="6" xfId="19" quotePrefix="1" applyNumberFormat="1" applyFill="1" applyBorder="1" applyAlignment="1">
      <alignment horizontal="center" vertical="center"/>
    </xf>
    <xf numFmtId="173" fontId="3" fillId="4" borderId="6" xfId="19" quotePrefix="1" applyNumberFormat="1" applyFill="1" applyBorder="1" applyAlignment="1">
      <alignment horizontal="center" vertical="center"/>
    </xf>
    <xf numFmtId="169" fontId="3" fillId="2" borderId="6" xfId="19" applyNumberFormat="1" applyFill="1" applyBorder="1" applyAlignment="1">
      <alignment horizontal="left" vertical="center"/>
    </xf>
    <xf numFmtId="169" fontId="3" fillId="4" borderId="6" xfId="19" applyNumberFormat="1" applyFill="1" applyBorder="1" applyAlignment="1">
      <alignment horizontal="center" vertical="center"/>
    </xf>
    <xf numFmtId="169" fontId="3" fillId="2" borderId="6" xfId="19" applyNumberFormat="1" applyFill="1" applyBorder="1" applyAlignment="1">
      <alignment horizontal="center" vertical="center"/>
    </xf>
    <xf numFmtId="173" fontId="3" fillId="2" borderId="6" xfId="19" quotePrefix="1" applyNumberFormat="1" applyFill="1" applyBorder="1" applyAlignment="1">
      <alignment horizontal="center" vertical="center"/>
    </xf>
    <xf numFmtId="173" fontId="3" fillId="2" borderId="6" xfId="19" applyNumberFormat="1" applyFill="1" applyBorder="1" applyAlignment="1">
      <alignment horizontal="center" vertical="center"/>
    </xf>
    <xf numFmtId="0" fontId="13" fillId="2" borderId="6" xfId="19" applyFont="1" applyFill="1" applyBorder="1" applyAlignment="1">
      <alignment horizontal="left" vertical="center"/>
    </xf>
    <xf numFmtId="0" fontId="13" fillId="2" borderId="6" xfId="19" applyFont="1" applyFill="1" applyBorder="1" applyAlignment="1">
      <alignment horizontal="left" vertical="center" indent="2"/>
    </xf>
    <xf numFmtId="0" fontId="13" fillId="2" borderId="6" xfId="19" applyFont="1" applyFill="1" applyBorder="1" applyAlignment="1">
      <alignment horizontal="left" vertical="center" indent="4"/>
    </xf>
    <xf numFmtId="0" fontId="3" fillId="2" borderId="6" xfId="19" applyFill="1" applyBorder="1" applyAlignment="1">
      <alignment horizontal="left" vertical="center" indent="4"/>
    </xf>
    <xf numFmtId="173" fontId="3" fillId="2" borderId="6" xfId="21" applyNumberFormat="1" applyFill="1" applyBorder="1" applyAlignment="1">
      <alignment horizontal="center" vertical="center"/>
    </xf>
    <xf numFmtId="170" fontId="3" fillId="2" borderId="6" xfId="19" applyNumberFormat="1" applyFill="1" applyBorder="1" applyAlignment="1">
      <alignment horizontal="left" vertical="center"/>
    </xf>
    <xf numFmtId="2" fontId="3" fillId="2" borderId="6" xfId="19" applyNumberFormat="1" applyFill="1" applyBorder="1" applyAlignment="1">
      <alignment horizontal="center" vertical="center"/>
    </xf>
    <xf numFmtId="0" fontId="3" fillId="2" borderId="6" xfId="21" applyFill="1" applyBorder="1" applyAlignment="1">
      <alignment horizontal="left" vertical="center"/>
    </xf>
    <xf numFmtId="0" fontId="3" fillId="2" borderId="6" xfId="21" applyFill="1" applyBorder="1" applyAlignment="1">
      <alignment horizontal="center" vertical="center"/>
    </xf>
    <xf numFmtId="0" fontId="15" fillId="2" borderId="6" xfId="21" applyFont="1" applyFill="1" applyBorder="1" applyAlignment="1">
      <alignment horizontal="left" vertical="center"/>
    </xf>
    <xf numFmtId="0" fontId="15" fillId="2" borderId="6" xfId="21" applyFont="1" applyFill="1" applyBorder="1" applyAlignment="1">
      <alignment horizontal="center" vertical="center"/>
    </xf>
    <xf numFmtId="0" fontId="3" fillId="2" borderId="6" xfId="19" applyFill="1" applyBorder="1" applyAlignment="1">
      <alignment horizontal="left" vertical="center" indent="1"/>
    </xf>
    <xf numFmtId="0" fontId="3" fillId="2" borderId="6" xfId="19" applyFill="1" applyBorder="1" applyAlignment="1">
      <alignment horizontal="left" vertical="center" indent="2"/>
    </xf>
    <xf numFmtId="49" fontId="3" fillId="2" borderId="6" xfId="19" applyNumberFormat="1" applyFill="1" applyBorder="1" applyAlignment="1">
      <alignment horizontal="left" vertical="center" indent="1"/>
    </xf>
    <xf numFmtId="0" fontId="3" fillId="2" borderId="6" xfId="21" applyFill="1" applyBorder="1" applyAlignment="1">
      <alignment horizontal="left" vertical="center" indent="1"/>
    </xf>
    <xf numFmtId="44" fontId="3" fillId="2" borderId="6" xfId="2" applyFont="1" applyFill="1" applyBorder="1" applyAlignment="1">
      <alignment horizontal="center" vertical="center"/>
    </xf>
    <xf numFmtId="169" fontId="13" fillId="2" borderId="6" xfId="19" applyNumberFormat="1" applyFont="1" applyFill="1" applyBorder="1" applyAlignment="1">
      <alignment horizontal="center" vertical="center" wrapText="1"/>
    </xf>
    <xf numFmtId="0" fontId="13" fillId="2" borderId="6" xfId="19" applyFont="1" applyFill="1" applyBorder="1" applyAlignment="1">
      <alignment vertical="center"/>
    </xf>
    <xf numFmtId="182" fontId="3" fillId="2" borderId="6" xfId="19" applyNumberFormat="1" applyFill="1" applyBorder="1" applyAlignment="1">
      <alignment horizontal="center" vertical="center"/>
    </xf>
    <xf numFmtId="170" fontId="13" fillId="2" borderId="6" xfId="19" applyNumberFormat="1" applyFont="1" applyFill="1" applyBorder="1" applyAlignment="1">
      <alignment horizontal="center" vertical="center" wrapText="1"/>
    </xf>
    <xf numFmtId="169" fontId="13" fillId="2" borderId="6" xfId="19" applyNumberFormat="1" applyFont="1" applyFill="1" applyBorder="1" applyAlignment="1">
      <alignment horizontal="center" vertical="center"/>
    </xf>
    <xf numFmtId="10" fontId="13" fillId="2" borderId="6" xfId="4" applyNumberFormat="1" applyFont="1" applyFill="1" applyBorder="1" applyAlignment="1">
      <alignment horizontal="center" vertical="center"/>
    </xf>
    <xf numFmtId="2" fontId="13" fillId="2" borderId="6" xfId="19" applyNumberFormat="1" applyFont="1" applyFill="1" applyBorder="1" applyAlignment="1">
      <alignment horizontal="right" vertical="center"/>
    </xf>
    <xf numFmtId="43" fontId="13" fillId="2" borderId="6" xfId="1" applyFont="1" applyFill="1" applyBorder="1" applyAlignment="1">
      <alignment horizontal="center" vertical="center"/>
    </xf>
    <xf numFmtId="170" fontId="13" fillId="2" borderId="6" xfId="19" applyNumberFormat="1" applyFont="1" applyFill="1" applyBorder="1" applyAlignment="1">
      <alignment horizontal="right" vertical="center"/>
    </xf>
    <xf numFmtId="170" fontId="13" fillId="2" borderId="6" xfId="19" applyNumberFormat="1" applyFont="1" applyFill="1" applyBorder="1" applyAlignment="1">
      <alignment horizontal="left" vertical="center" indent="3"/>
    </xf>
    <xf numFmtId="43" fontId="3" fillId="2" borderId="6" xfId="1" applyFont="1" applyFill="1" applyBorder="1" applyAlignment="1">
      <alignment horizontal="center" vertical="center"/>
    </xf>
    <xf numFmtId="183" fontId="3" fillId="2" borderId="6" xfId="19" applyNumberFormat="1" applyFill="1" applyBorder="1" applyAlignment="1">
      <alignment vertical="center"/>
    </xf>
    <xf numFmtId="44" fontId="13" fillId="2" borderId="6" xfId="2" applyFont="1" applyFill="1" applyBorder="1" applyAlignment="1">
      <alignment vertical="center"/>
    </xf>
    <xf numFmtId="2" fontId="3" fillId="2" borderId="6" xfId="1" applyNumberFormat="1" applyFont="1" applyFill="1" applyBorder="1" applyAlignment="1">
      <alignment horizontal="center" vertical="center"/>
    </xf>
    <xf numFmtId="4" fontId="42" fillId="3" borderId="7" xfId="5" applyNumberFormat="1" applyFont="1" applyFill="1" applyBorder="1" applyAlignment="1">
      <alignment horizontal="right" vertical="center"/>
    </xf>
    <xf numFmtId="168" fontId="42" fillId="3" borderId="12" xfId="4" applyNumberFormat="1" applyFont="1" applyFill="1" applyBorder="1" applyAlignment="1">
      <alignment horizontal="center" vertical="center"/>
    </xf>
    <xf numFmtId="9" fontId="39" fillId="2" borderId="6" xfId="4" applyFont="1" applyFill="1" applyBorder="1" applyAlignment="1">
      <alignment horizontal="center" vertical="center"/>
    </xf>
    <xf numFmtId="179" fontId="35" fillId="4" borderId="6" xfId="26" applyNumberFormat="1" applyFont="1" applyFill="1" applyBorder="1" applyAlignment="1">
      <alignment horizontal="left" vertical="center"/>
    </xf>
    <xf numFmtId="0" fontId="46" fillId="0" borderId="0" xfId="0" applyFont="1" applyAlignment="1">
      <alignment vertical="center"/>
    </xf>
    <xf numFmtId="0" fontId="13" fillId="4" borderId="42" xfId="0" applyFont="1" applyFill="1" applyBorder="1" applyAlignment="1">
      <alignment horizontal="center" vertical="center" wrapText="1"/>
    </xf>
    <xf numFmtId="4" fontId="13" fillId="4" borderId="42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1" fontId="3" fillId="2" borderId="8" xfId="0" applyNumberFormat="1" applyFont="1" applyFill="1" applyBorder="1" applyAlignment="1">
      <alignment horizontal="center" vertical="center" wrapText="1"/>
    </xf>
    <xf numFmtId="17" fontId="3" fillId="2" borderId="8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0" fontId="64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51" fillId="0" borderId="0" xfId="0" applyFont="1" applyAlignment="1">
      <alignment vertical="center" wrapText="1"/>
    </xf>
    <xf numFmtId="0" fontId="51" fillId="0" borderId="48" xfId="0" applyFont="1" applyBorder="1" applyAlignment="1">
      <alignment horizontal="right" vertical="center" wrapText="1"/>
    </xf>
    <xf numFmtId="0" fontId="51" fillId="0" borderId="27" xfId="0" applyFont="1" applyBorder="1" applyAlignment="1">
      <alignment horizontal="center" vertical="center" wrapText="1"/>
    </xf>
    <xf numFmtId="17" fontId="51" fillId="0" borderId="0" xfId="0" applyNumberFormat="1" applyFont="1" applyAlignment="1">
      <alignment vertical="center" wrapText="1"/>
    </xf>
    <xf numFmtId="0" fontId="51" fillId="0" borderId="48" xfId="0" applyFont="1" applyBorder="1" applyAlignment="1">
      <alignment vertical="center" wrapText="1"/>
    </xf>
    <xf numFmtId="0" fontId="51" fillId="0" borderId="27" xfId="0" applyFont="1" applyBorder="1" applyAlignment="1">
      <alignment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51" fillId="0" borderId="27" xfId="0" applyNumberFormat="1" applyFont="1" applyBorder="1" applyAlignment="1">
      <alignment horizontal="center" vertical="center" wrapText="1"/>
    </xf>
    <xf numFmtId="0" fontId="51" fillId="0" borderId="49" xfId="0" applyFont="1" applyBorder="1" applyAlignment="1">
      <alignment vertical="center" wrapText="1"/>
    </xf>
    <xf numFmtId="164" fontId="3" fillId="4" borderId="50" xfId="0" applyNumberFormat="1" applyFont="1" applyFill="1" applyBorder="1" applyAlignment="1">
      <alignment horizontal="center" vertical="center" wrapText="1"/>
    </xf>
    <xf numFmtId="164" fontId="51" fillId="0" borderId="51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46" fillId="0" borderId="0" xfId="0" applyFont="1" applyAlignment="1">
      <alignment horizontal="center" vertical="center" wrapText="1"/>
    </xf>
    <xf numFmtId="4" fontId="46" fillId="0" borderId="0" xfId="0" applyNumberFormat="1" applyFont="1" applyAlignment="1">
      <alignment vertical="center" wrapText="1"/>
    </xf>
    <xf numFmtId="10" fontId="38" fillId="2" borderId="8" xfId="4" applyNumberFormat="1" applyFont="1" applyFill="1" applyBorder="1" applyAlignment="1">
      <alignment horizontal="right" vertical="center"/>
    </xf>
    <xf numFmtId="4" fontId="38" fillId="2" borderId="8" xfId="7" applyNumberFormat="1" applyFont="1" applyFill="1" applyBorder="1" applyAlignment="1">
      <alignment horizontal="right" vertical="center"/>
    </xf>
    <xf numFmtId="0" fontId="37" fillId="6" borderId="10" xfId="5" applyFont="1" applyFill="1" applyBorder="1" applyAlignment="1">
      <alignment vertical="center" wrapText="1"/>
    </xf>
    <xf numFmtId="0" fontId="37" fillId="6" borderId="11" xfId="5" applyFont="1" applyFill="1" applyBorder="1" applyAlignment="1">
      <alignment vertical="center" wrapText="1"/>
    </xf>
    <xf numFmtId="0" fontId="37" fillId="6" borderId="0" xfId="5" applyFont="1" applyFill="1" applyAlignment="1">
      <alignment horizontal="right" vertical="center"/>
    </xf>
    <xf numFmtId="9" fontId="37" fillId="6" borderId="0" xfId="4" applyFont="1" applyFill="1" applyAlignment="1">
      <alignment horizontal="right" vertical="center"/>
    </xf>
    <xf numFmtId="0" fontId="57" fillId="2" borderId="10" xfId="7" applyFont="1" applyFill="1" applyBorder="1" applyAlignment="1">
      <alignment horizontal="center" vertical="center" wrapText="1"/>
    </xf>
    <xf numFmtId="0" fontId="57" fillId="2" borderId="42" xfId="7" quotePrefix="1" applyFont="1" applyFill="1" applyBorder="1" applyAlignment="1">
      <alignment horizontal="center" vertical="center" wrapText="1"/>
    </xf>
    <xf numFmtId="0" fontId="57" fillId="2" borderId="42" xfId="9" applyFont="1" applyFill="1" applyBorder="1" applyAlignment="1">
      <alignment horizontal="left" vertical="center" wrapText="1"/>
    </xf>
    <xf numFmtId="0" fontId="57" fillId="2" borderId="42" xfId="7" applyFont="1" applyFill="1" applyBorder="1" applyAlignment="1">
      <alignment horizontal="center" vertical="center"/>
    </xf>
    <xf numFmtId="165" fontId="57" fillId="2" borderId="42" xfId="7" applyNumberFormat="1" applyFont="1" applyFill="1" applyBorder="1" applyAlignment="1">
      <alignment horizontal="right" vertical="center"/>
    </xf>
    <xf numFmtId="4" fontId="57" fillId="2" borderId="11" xfId="8" applyNumberFormat="1" applyFont="1" applyFill="1" applyBorder="1" applyAlignment="1">
      <alignment horizontal="right" vertical="center" wrapText="1"/>
    </xf>
    <xf numFmtId="10" fontId="57" fillId="2" borderId="42" xfId="4" applyNumberFormat="1" applyFont="1" applyFill="1" applyBorder="1" applyAlignment="1">
      <alignment horizontal="center" vertical="center" wrapText="1"/>
    </xf>
    <xf numFmtId="4" fontId="57" fillId="2" borderId="42" xfId="8" applyNumberFormat="1" applyFont="1" applyFill="1" applyBorder="1" applyAlignment="1">
      <alignment horizontal="right" vertical="center" wrapText="1"/>
    </xf>
    <xf numFmtId="0" fontId="37" fillId="6" borderId="12" xfId="5" applyFont="1" applyFill="1" applyBorder="1" applyAlignment="1">
      <alignment vertical="center" wrapText="1"/>
    </xf>
    <xf numFmtId="0" fontId="37" fillId="6" borderId="6" xfId="5" applyFont="1" applyFill="1" applyBorder="1" applyAlignment="1">
      <alignment vertical="center" wrapText="1"/>
    </xf>
    <xf numFmtId="0" fontId="37" fillId="6" borderId="6" xfId="5" applyFont="1" applyFill="1" applyBorder="1" applyAlignment="1">
      <alignment horizontal="right" vertical="center" wrapText="1"/>
    </xf>
    <xf numFmtId="9" fontId="37" fillId="6" borderId="6" xfId="4" applyFont="1" applyFill="1" applyBorder="1" applyAlignment="1">
      <alignment horizontal="right" vertical="center"/>
    </xf>
    <xf numFmtId="4" fontId="37" fillId="6" borderId="7" xfId="5" applyNumberFormat="1" applyFont="1" applyFill="1" applyBorder="1" applyAlignment="1">
      <alignment horizontal="right" vertical="center" wrapText="1"/>
    </xf>
    <xf numFmtId="0" fontId="56" fillId="3" borderId="12" xfId="5" applyFont="1" applyFill="1" applyBorder="1" applyAlignment="1">
      <alignment vertical="center" wrapText="1"/>
    </xf>
    <xf numFmtId="0" fontId="56" fillId="3" borderId="6" xfId="5" applyFont="1" applyFill="1" applyBorder="1" applyAlignment="1">
      <alignment vertical="center" wrapText="1"/>
    </xf>
    <xf numFmtId="0" fontId="56" fillId="3" borderId="6" xfId="5" applyFont="1" applyFill="1" applyBorder="1" applyAlignment="1">
      <alignment horizontal="right" vertical="center"/>
    </xf>
    <xf numFmtId="0" fontId="65" fillId="10" borderId="55" xfId="0" applyFont="1" applyFill="1" applyBorder="1" applyAlignment="1">
      <alignment horizontal="center" vertical="center"/>
    </xf>
    <xf numFmtId="0" fontId="65" fillId="10" borderId="56" xfId="0" applyFont="1" applyFill="1" applyBorder="1" applyAlignment="1">
      <alignment horizontal="center" vertical="center" wrapText="1"/>
    </xf>
    <xf numFmtId="0" fontId="65" fillId="10" borderId="56" xfId="0" applyFont="1" applyFill="1" applyBorder="1" applyAlignment="1">
      <alignment horizontal="center" vertical="center"/>
    </xf>
    <xf numFmtId="0" fontId="65" fillId="10" borderId="57" xfId="0" applyFont="1" applyFill="1" applyBorder="1" applyAlignment="1">
      <alignment horizontal="center" vertical="center" wrapText="1"/>
    </xf>
    <xf numFmtId="0" fontId="53" fillId="0" borderId="52" xfId="0" applyFont="1" applyBorder="1" applyAlignment="1">
      <alignment horizontal="center" vertical="center" wrapText="1"/>
    </xf>
    <xf numFmtId="171" fontId="53" fillId="0" borderId="52" xfId="0" applyNumberFormat="1" applyFont="1" applyBorder="1" applyAlignment="1">
      <alignment horizontal="right" vertical="center" wrapText="1"/>
    </xf>
    <xf numFmtId="49" fontId="39" fillId="2" borderId="12" xfId="7" applyNumberFormat="1" applyFont="1" applyFill="1" applyBorder="1" applyAlignment="1">
      <alignment horizontal="center" vertical="center" wrapText="1"/>
    </xf>
    <xf numFmtId="9" fontId="27" fillId="0" borderId="0" xfId="14" applyNumberFormat="1" applyFont="1"/>
    <xf numFmtId="177" fontId="35" fillId="4" borderId="6" xfId="26" applyNumberFormat="1" applyFont="1" applyFill="1" applyBorder="1" applyAlignment="1">
      <alignment horizontal="left" vertical="center"/>
    </xf>
    <xf numFmtId="166" fontId="42" fillId="3" borderId="12" xfId="8" applyNumberFormat="1" applyFont="1" applyFill="1" applyBorder="1" applyAlignment="1">
      <alignment horizontal="center" vertical="center" wrapText="1"/>
    </xf>
    <xf numFmtId="0" fontId="35" fillId="2" borderId="12" xfId="7" applyFont="1" applyFill="1" applyBorder="1" applyAlignment="1">
      <alignment horizontal="center" vertical="center" wrapText="1"/>
    </xf>
    <xf numFmtId="0" fontId="35" fillId="2" borderId="6" xfId="9" applyFont="1" applyFill="1" applyBorder="1" applyAlignment="1">
      <alignment horizontal="left" vertical="center" wrapText="1"/>
    </xf>
    <xf numFmtId="0" fontId="39" fillId="2" borderId="12" xfId="7" applyFont="1" applyFill="1" applyBorder="1" applyAlignment="1">
      <alignment horizontal="center" vertical="center" wrapText="1"/>
    </xf>
    <xf numFmtId="0" fontId="35" fillId="2" borderId="6" xfId="7" applyFont="1" applyFill="1" applyBorder="1" applyAlignment="1">
      <alignment horizontal="center" vertical="center" wrapText="1"/>
    </xf>
    <xf numFmtId="0" fontId="35" fillId="2" borderId="6" xfId="7" applyFont="1" applyFill="1" applyBorder="1" applyAlignment="1">
      <alignment horizontal="center" vertical="center"/>
    </xf>
    <xf numFmtId="165" fontId="35" fillId="2" borderId="6" xfId="7" applyNumberFormat="1" applyFont="1" applyFill="1" applyBorder="1" applyAlignment="1">
      <alignment horizontal="right" vertical="center"/>
    </xf>
    <xf numFmtId="0" fontId="39" fillId="2" borderId="6" xfId="7" quotePrefix="1" applyFont="1" applyFill="1" applyBorder="1" applyAlignment="1">
      <alignment horizontal="center" vertical="center" wrapText="1"/>
    </xf>
    <xf numFmtId="0" fontId="38" fillId="2" borderId="12" xfId="7" applyFont="1" applyFill="1" applyBorder="1" applyAlignment="1">
      <alignment horizontal="center" vertical="center" wrapText="1"/>
    </xf>
    <xf numFmtId="0" fontId="38" fillId="2" borderId="8" xfId="7" applyFont="1" applyFill="1" applyBorder="1" applyAlignment="1">
      <alignment horizontal="center" vertical="center" wrapText="1"/>
    </xf>
    <xf numFmtId="0" fontId="38" fillId="2" borderId="8" xfId="7" applyFont="1" applyFill="1" applyBorder="1" applyAlignment="1">
      <alignment horizontal="center" vertical="center"/>
    </xf>
    <xf numFmtId="165" fontId="38" fillId="2" borderId="8" xfId="7" applyNumberFormat="1" applyFont="1" applyFill="1" applyBorder="1" applyAlignment="1">
      <alignment horizontal="right" vertical="center"/>
    </xf>
    <xf numFmtId="4" fontId="38" fillId="2" borderId="6" xfId="8" applyNumberFormat="1" applyFont="1" applyFill="1" applyBorder="1" applyAlignment="1">
      <alignment horizontal="right" vertical="center" wrapText="1"/>
    </xf>
    <xf numFmtId="10" fontId="38" fillId="2" borderId="6" xfId="4" applyNumberFormat="1" applyFont="1" applyFill="1" applyBorder="1" applyAlignment="1">
      <alignment horizontal="center" vertical="center" wrapText="1"/>
    </xf>
    <xf numFmtId="4" fontId="38" fillId="2" borderId="7" xfId="8" applyNumberFormat="1" applyFont="1" applyFill="1" applyBorder="1" applyAlignment="1">
      <alignment horizontal="right" vertical="center" wrapText="1"/>
    </xf>
    <xf numFmtId="0" fontId="37" fillId="4" borderId="0" xfId="5" applyFont="1" applyFill="1" applyAlignment="1">
      <alignment horizontal="right" vertical="center" wrapText="1"/>
    </xf>
    <xf numFmtId="4" fontId="37" fillId="4" borderId="14" xfId="5" applyNumberFormat="1" applyFont="1" applyFill="1" applyBorder="1" applyAlignment="1">
      <alignment horizontal="right" vertical="center" wrapText="1"/>
    </xf>
    <xf numFmtId="0" fontId="37" fillId="4" borderId="0" xfId="5" applyFont="1" applyFill="1" applyAlignment="1">
      <alignment horizontal="right" vertical="center"/>
    </xf>
    <xf numFmtId="0" fontId="37" fillId="4" borderId="10" xfId="5" applyFont="1" applyFill="1" applyBorder="1" applyAlignment="1">
      <alignment vertical="center" wrapText="1"/>
    </xf>
    <xf numFmtId="0" fontId="37" fillId="4" borderId="11" xfId="5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50" fillId="2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170" fontId="15" fillId="2" borderId="8" xfId="0" applyNumberFormat="1" applyFont="1" applyFill="1" applyBorder="1" applyAlignment="1">
      <alignment vertical="center"/>
    </xf>
    <xf numFmtId="0" fontId="50" fillId="2" borderId="8" xfId="0" applyFont="1" applyFill="1" applyBorder="1" applyAlignment="1">
      <alignment vertical="center"/>
    </xf>
    <xf numFmtId="0" fontId="13" fillId="0" borderId="0" xfId="29" applyFont="1" applyAlignment="1">
      <alignment horizontal="right" vertical="center"/>
    </xf>
    <xf numFmtId="171" fontId="60" fillId="11" borderId="8" xfId="0" applyNumberFormat="1" applyFont="1" applyFill="1" applyBorder="1" applyAlignment="1">
      <alignment horizontal="right" vertical="top" readingOrder="1"/>
    </xf>
    <xf numFmtId="169" fontId="3" fillId="2" borderId="6" xfId="19" quotePrefix="1" applyNumberForma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170" fontId="50" fillId="2" borderId="8" xfId="0" applyNumberFormat="1" applyFont="1" applyFill="1" applyBorder="1" applyAlignment="1">
      <alignment vertical="center"/>
    </xf>
    <xf numFmtId="0" fontId="67" fillId="4" borderId="8" xfId="0" applyFont="1" applyFill="1" applyBorder="1" applyAlignment="1">
      <alignment horizontal="center" vertical="center" wrapText="1"/>
    </xf>
    <xf numFmtId="0" fontId="68" fillId="2" borderId="8" xfId="0" applyFont="1" applyFill="1" applyBorder="1" applyAlignment="1">
      <alignment horizontal="center" vertical="center" wrapText="1"/>
    </xf>
    <xf numFmtId="2" fontId="68" fillId="2" borderId="8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171" fontId="15" fillId="2" borderId="8" xfId="0" applyNumberFormat="1" applyFont="1" applyFill="1" applyBorder="1" applyAlignment="1">
      <alignment horizontal="center" vertical="center" wrapText="1"/>
    </xf>
    <xf numFmtId="2" fontId="15" fillId="2" borderId="8" xfId="0" applyNumberFormat="1" applyFont="1" applyFill="1" applyBorder="1" applyAlignment="1">
      <alignment horizontal="center" vertical="center" wrapText="1"/>
    </xf>
    <xf numFmtId="17" fontId="15" fillId="2" borderId="8" xfId="0" applyNumberFormat="1" applyFont="1" applyFill="1" applyBorder="1" applyAlignment="1">
      <alignment horizontal="center" vertical="center" wrapText="1"/>
    </xf>
    <xf numFmtId="4" fontId="64" fillId="0" borderId="0" xfId="0" applyNumberFormat="1" applyFont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171" fontId="3" fillId="0" borderId="8" xfId="0" applyNumberFormat="1" applyFont="1" applyBorder="1" applyAlignment="1">
      <alignment horizontal="center" vertical="center" wrapText="1"/>
    </xf>
    <xf numFmtId="17" fontId="3" fillId="0" borderId="8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0" fontId="70" fillId="0" borderId="8" xfId="0" applyFont="1" applyBorder="1" applyAlignment="1">
      <alignment horizontal="center" vertical="center" wrapText="1"/>
    </xf>
    <xf numFmtId="2" fontId="70" fillId="0" borderId="8" xfId="0" applyNumberFormat="1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171" fontId="53" fillId="0" borderId="53" xfId="0" applyNumberFormat="1" applyFont="1" applyBorder="1" applyAlignment="1">
      <alignment vertical="center"/>
    </xf>
    <xf numFmtId="0" fontId="53" fillId="0" borderId="52" xfId="0" applyFont="1" applyBorder="1" applyAlignment="1">
      <alignment horizontal="center" vertical="center"/>
    </xf>
    <xf numFmtId="0" fontId="53" fillId="0" borderId="53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54" xfId="0" applyFont="1" applyBorder="1" applyAlignment="1">
      <alignment horizontal="center" vertical="center"/>
    </xf>
    <xf numFmtId="0" fontId="53" fillId="0" borderId="52" xfId="0" applyFont="1" applyBorder="1" applyAlignment="1">
      <alignment horizontal="left" vertical="center" wrapText="1"/>
    </xf>
    <xf numFmtId="171" fontId="53" fillId="0" borderId="52" xfId="0" applyNumberFormat="1" applyFont="1" applyBorder="1" applyAlignment="1">
      <alignment horizontal="right" vertical="center"/>
    </xf>
    <xf numFmtId="0" fontId="53" fillId="0" borderId="53" xfId="0" applyFont="1" applyBorder="1" applyAlignment="1">
      <alignment horizontal="left" vertical="center" wrapText="1"/>
    </xf>
    <xf numFmtId="171" fontId="53" fillId="0" borderId="53" xfId="0" applyNumberFormat="1" applyFont="1" applyBorder="1" applyAlignment="1">
      <alignment horizontal="right" vertical="center"/>
    </xf>
    <xf numFmtId="0" fontId="53" fillId="0" borderId="0" xfId="0" applyFont="1" applyAlignment="1">
      <alignment horizontal="left" vertical="center" wrapText="1" indent="1"/>
    </xf>
    <xf numFmtId="0" fontId="53" fillId="0" borderId="54" xfId="0" applyFont="1" applyBorder="1" applyAlignment="1">
      <alignment horizontal="left" vertical="center" wrapText="1" indent="1"/>
    </xf>
    <xf numFmtId="171" fontId="53" fillId="0" borderId="54" xfId="0" applyNumberFormat="1" applyFont="1" applyBorder="1" applyAlignment="1">
      <alignment horizontal="right" vertical="center"/>
    </xf>
    <xf numFmtId="2" fontId="15" fillId="0" borderId="52" xfId="0" applyNumberFormat="1" applyFont="1" applyBorder="1" applyAlignment="1">
      <alignment horizontal="center" vertical="center"/>
    </xf>
    <xf numFmtId="0" fontId="15" fillId="0" borderId="52" xfId="0" applyFont="1" applyBorder="1" applyAlignment="1">
      <alignment horizontal="left" vertical="center"/>
    </xf>
    <xf numFmtId="0" fontId="15" fillId="0" borderId="52" xfId="0" applyFont="1" applyBorder="1" applyAlignment="1">
      <alignment horizontal="center" vertical="center"/>
    </xf>
    <xf numFmtId="171" fontId="15" fillId="0" borderId="52" xfId="0" applyNumberFormat="1" applyFont="1" applyBorder="1" applyAlignment="1">
      <alignment horizontal="right" vertical="center"/>
    </xf>
    <xf numFmtId="170" fontId="3" fillId="2" borderId="8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84" fontId="3" fillId="2" borderId="8" xfId="0" applyNumberFormat="1" applyFont="1" applyFill="1" applyBorder="1" applyAlignment="1">
      <alignment horizontal="center" vertical="center" wrapText="1"/>
    </xf>
    <xf numFmtId="184" fontId="3" fillId="0" borderId="8" xfId="0" applyNumberFormat="1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170" fontId="3" fillId="0" borderId="8" xfId="0" applyNumberFormat="1" applyFont="1" applyBorder="1" applyAlignment="1">
      <alignment horizontal="center" vertical="center" wrapText="1"/>
    </xf>
    <xf numFmtId="2" fontId="16" fillId="2" borderId="8" xfId="0" applyNumberFormat="1" applyFont="1" applyFill="1" applyBorder="1" applyAlignment="1">
      <alignment horizontal="center" vertical="center" wrapText="1"/>
    </xf>
    <xf numFmtId="164" fontId="16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vertical="center"/>
    </xf>
    <xf numFmtId="17" fontId="46" fillId="12" borderId="0" xfId="0" applyNumberFormat="1" applyFont="1" applyFill="1" applyAlignment="1">
      <alignment vertical="center" wrapText="1"/>
    </xf>
    <xf numFmtId="4" fontId="46" fillId="12" borderId="0" xfId="0" applyNumberFormat="1" applyFont="1" applyFill="1" applyAlignment="1">
      <alignment vertical="center" wrapText="1"/>
    </xf>
    <xf numFmtId="0" fontId="13" fillId="13" borderId="8" xfId="0" applyFont="1" applyFill="1" applyBorder="1" applyAlignment="1">
      <alignment horizontal="center" vertical="center" wrapText="1"/>
    </xf>
    <xf numFmtId="171" fontId="13" fillId="13" borderId="8" xfId="0" applyNumberFormat="1" applyFont="1" applyFill="1" applyBorder="1" applyAlignment="1">
      <alignment horizontal="center" vertical="center" wrapText="1"/>
    </xf>
    <xf numFmtId="17" fontId="13" fillId="13" borderId="8" xfId="0" applyNumberFormat="1" applyFont="1" applyFill="1" applyBorder="1" applyAlignment="1">
      <alignment horizontal="center" vertical="center" wrapText="1"/>
    </xf>
    <xf numFmtId="164" fontId="13" fillId="13" borderId="8" xfId="0" applyNumberFormat="1" applyFont="1" applyFill="1" applyBorder="1" applyAlignment="1">
      <alignment horizontal="center" vertical="center" wrapText="1"/>
    </xf>
    <xf numFmtId="170" fontId="13" fillId="13" borderId="8" xfId="0" applyNumberFormat="1" applyFont="1" applyFill="1" applyBorder="1" applyAlignment="1">
      <alignment horizontal="center" vertical="center" wrapText="1"/>
    </xf>
    <xf numFmtId="2" fontId="13" fillId="13" borderId="8" xfId="0" applyNumberFormat="1" applyFont="1" applyFill="1" applyBorder="1" applyAlignment="1">
      <alignment horizontal="center" vertical="center" wrapText="1"/>
    </xf>
    <xf numFmtId="184" fontId="13" fillId="13" borderId="8" xfId="0" applyNumberFormat="1" applyFont="1" applyFill="1" applyBorder="1" applyAlignment="1">
      <alignment horizontal="center" vertical="center" wrapText="1"/>
    </xf>
    <xf numFmtId="2" fontId="67" fillId="13" borderId="8" xfId="0" applyNumberFormat="1" applyFont="1" applyFill="1" applyBorder="1" applyAlignment="1">
      <alignment horizontal="center" vertical="center" wrapText="1"/>
    </xf>
    <xf numFmtId="0" fontId="67" fillId="13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0" fontId="50" fillId="13" borderId="8" xfId="0" applyFont="1" applyFill="1" applyBorder="1" applyAlignment="1">
      <alignment horizontal="center" vertical="center" wrapText="1"/>
    </xf>
    <xf numFmtId="171" fontId="50" fillId="13" borderId="8" xfId="0" applyNumberFormat="1" applyFont="1" applyFill="1" applyBorder="1" applyAlignment="1">
      <alignment horizontal="center" vertical="center" wrapText="1"/>
    </xf>
    <xf numFmtId="17" fontId="50" fillId="13" borderId="8" xfId="0" applyNumberFormat="1" applyFont="1" applyFill="1" applyBorder="1" applyAlignment="1">
      <alignment horizontal="center" vertical="center" wrapText="1"/>
    </xf>
    <xf numFmtId="2" fontId="50" fillId="13" borderId="8" xfId="0" applyNumberFormat="1" applyFont="1" applyFill="1" applyBorder="1" applyAlignment="1">
      <alignment horizontal="center" vertical="center" wrapText="1"/>
    </xf>
    <xf numFmtId="0" fontId="72" fillId="13" borderId="0" xfId="0" applyFont="1" applyFill="1" applyAlignment="1">
      <alignment vertical="center"/>
    </xf>
    <xf numFmtId="0" fontId="71" fillId="13" borderId="0" xfId="0" applyFont="1" applyFill="1" applyAlignment="1">
      <alignment vertical="center"/>
    </xf>
    <xf numFmtId="0" fontId="57" fillId="2" borderId="6" xfId="7" quotePrefix="1" applyFont="1" applyFill="1" applyBorder="1" applyAlignment="1">
      <alignment horizontal="center" vertical="center" wrapText="1"/>
    </xf>
    <xf numFmtId="0" fontId="57" fillId="2" borderId="6" xfId="7" applyFont="1" applyFill="1" applyBorder="1" applyAlignment="1">
      <alignment horizontal="center" vertical="center"/>
    </xf>
    <xf numFmtId="165" fontId="57" fillId="2" borderId="6" xfId="7" applyNumberFormat="1" applyFont="1" applyFill="1" applyBorder="1" applyAlignment="1">
      <alignment horizontal="right" vertical="center"/>
    </xf>
    <xf numFmtId="0" fontId="35" fillId="2" borderId="8" xfId="7" applyFont="1" applyFill="1" applyBorder="1" applyAlignment="1">
      <alignment horizontal="center" vertical="center" wrapText="1"/>
    </xf>
    <xf numFmtId="0" fontId="35" fillId="2" borderId="8" xfId="9" applyFont="1" applyFill="1" applyBorder="1" applyAlignment="1">
      <alignment horizontal="left" vertical="center" wrapText="1"/>
    </xf>
    <xf numFmtId="0" fontId="35" fillId="2" borderId="8" xfId="7" applyFont="1" applyFill="1" applyBorder="1" applyAlignment="1">
      <alignment horizontal="center" vertical="center"/>
    </xf>
    <xf numFmtId="165" fontId="35" fillId="2" borderId="8" xfId="7" applyNumberFormat="1" applyFont="1" applyFill="1" applyBorder="1" applyAlignment="1">
      <alignment horizontal="right" vertical="center"/>
    </xf>
    <xf numFmtId="0" fontId="39" fillId="2" borderId="8" xfId="7" quotePrefix="1" applyFont="1" applyFill="1" applyBorder="1" applyAlignment="1">
      <alignment horizontal="center" vertical="center" wrapText="1"/>
    </xf>
    <xf numFmtId="0" fontId="39" fillId="2" borderId="8" xfId="9" applyFont="1" applyFill="1" applyBorder="1" applyAlignment="1">
      <alignment horizontal="left" vertical="center" wrapText="1"/>
    </xf>
    <xf numFmtId="0" fontId="39" fillId="2" borderId="8" xfId="7" applyFont="1" applyFill="1" applyBorder="1" applyAlignment="1">
      <alignment horizontal="center" vertical="center"/>
    </xf>
    <xf numFmtId="165" fontId="39" fillId="2" borderId="8" xfId="7" applyNumberFormat="1" applyFont="1" applyFill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0" fontId="2" fillId="9" borderId="6" xfId="0" applyFont="1" applyFill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73" fillId="4" borderId="42" xfId="0" applyFont="1" applyFill="1" applyBorder="1" applyAlignment="1">
      <alignment horizontal="center" vertical="center" wrapText="1"/>
    </xf>
    <xf numFmtId="10" fontId="70" fillId="2" borderId="8" xfId="4" applyNumberFormat="1" applyFont="1" applyFill="1" applyBorder="1" applyAlignment="1">
      <alignment horizontal="center" vertical="center" wrapText="1"/>
    </xf>
    <xf numFmtId="170" fontId="70" fillId="2" borderId="8" xfId="0" applyNumberFormat="1" applyFont="1" applyFill="1" applyBorder="1" applyAlignment="1">
      <alignment horizontal="center" vertical="center" wrapText="1"/>
    </xf>
    <xf numFmtId="0" fontId="70" fillId="0" borderId="11" xfId="0" applyFont="1" applyBorder="1" applyAlignment="1">
      <alignment vertical="center" wrapText="1"/>
    </xf>
    <xf numFmtId="0" fontId="74" fillId="0" borderId="0" xfId="0" applyFont="1" applyAlignment="1">
      <alignment horizontal="center" vertical="center" wrapText="1"/>
    </xf>
    <xf numFmtId="9" fontId="74" fillId="0" borderId="0" xfId="4" applyFont="1" applyAlignment="1">
      <alignment vertical="center"/>
    </xf>
    <xf numFmtId="0" fontId="74" fillId="0" borderId="0" xfId="0" applyFont="1" applyAlignment="1">
      <alignment vertical="center"/>
    </xf>
    <xf numFmtId="9" fontId="70" fillId="2" borderId="8" xfId="4" applyFont="1" applyFill="1" applyBorder="1" applyAlignment="1">
      <alignment horizontal="center" vertical="center" wrapText="1"/>
    </xf>
    <xf numFmtId="170" fontId="73" fillId="2" borderId="8" xfId="0" applyNumberFormat="1" applyFont="1" applyFill="1" applyBorder="1" applyAlignment="1">
      <alignment horizontal="center" vertical="center" wrapText="1"/>
    </xf>
    <xf numFmtId="0" fontId="39" fillId="2" borderId="11" xfId="16" applyFont="1" applyFill="1" applyBorder="1" applyAlignment="1">
      <alignment horizontal="center" vertical="center"/>
    </xf>
    <xf numFmtId="0" fontId="39" fillId="2" borderId="11" xfId="22" applyFont="1" applyFill="1" applyBorder="1" applyAlignment="1">
      <alignment horizontal="left" vertical="center"/>
    </xf>
    <xf numFmtId="0" fontId="40" fillId="2" borderId="11" xfId="17" applyFont="1" applyFill="1" applyBorder="1" applyAlignment="1">
      <alignment horizontal="center" vertical="center"/>
    </xf>
    <xf numFmtId="176" fontId="39" fillId="2" borderId="11" xfId="27" applyNumberFormat="1" applyFont="1" applyFill="1" applyBorder="1" applyAlignment="1">
      <alignment horizontal="center" vertical="center"/>
    </xf>
    <xf numFmtId="4" fontId="39" fillId="2" borderId="11" xfId="27" applyNumberFormat="1" applyFont="1" applyFill="1" applyBorder="1" applyAlignment="1">
      <alignment horizontal="center" vertical="center"/>
    </xf>
    <xf numFmtId="2" fontId="39" fillId="2" borderId="11" xfId="27" applyNumberFormat="1" applyFont="1" applyFill="1" applyBorder="1" applyAlignment="1">
      <alignment horizontal="center" vertical="center"/>
    </xf>
    <xf numFmtId="177" fontId="39" fillId="2" borderId="11" xfId="26" applyNumberFormat="1" applyFont="1" applyFill="1" applyBorder="1" applyAlignment="1">
      <alignment horizontal="center" vertical="center"/>
    </xf>
    <xf numFmtId="0" fontId="57" fillId="8" borderId="8" xfId="7" quotePrefix="1" applyFont="1" applyFill="1" applyBorder="1" applyAlignment="1">
      <alignment horizontal="center" vertical="center" wrapText="1"/>
    </xf>
    <xf numFmtId="0" fontId="13" fillId="0" borderId="58" xfId="0" applyFont="1" applyBorder="1" applyAlignment="1">
      <alignment horizontal="left" vertical="center"/>
    </xf>
    <xf numFmtId="0" fontId="13" fillId="0" borderId="59" xfId="0" applyFont="1" applyBorder="1" applyAlignment="1">
      <alignment horizontal="centerContinuous" vertical="center"/>
    </xf>
    <xf numFmtId="0" fontId="13" fillId="0" borderId="60" xfId="0" applyFont="1" applyBorder="1" applyAlignment="1">
      <alignment horizontal="centerContinuous" vertical="center"/>
    </xf>
    <xf numFmtId="0" fontId="75" fillId="0" borderId="0" xfId="0" applyFont="1" applyAlignment="1">
      <alignment vertical="center"/>
    </xf>
    <xf numFmtId="0" fontId="75" fillId="12" borderId="0" xfId="0" applyFont="1" applyFill="1" applyAlignment="1">
      <alignment vertical="center"/>
    </xf>
    <xf numFmtId="0" fontId="76" fillId="0" borderId="0" xfId="0" applyFont="1"/>
    <xf numFmtId="0" fontId="77" fillId="0" borderId="0" xfId="0" applyFont="1"/>
    <xf numFmtId="0" fontId="13" fillId="0" borderId="56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76" fillId="0" borderId="0" xfId="0" applyFont="1" applyAlignment="1">
      <alignment vertical="center"/>
    </xf>
    <xf numFmtId="0" fontId="15" fillId="0" borderId="64" xfId="0" applyFont="1" applyBorder="1" applyAlignment="1">
      <alignment vertical="center"/>
    </xf>
    <xf numFmtId="0" fontId="15" fillId="0" borderId="65" xfId="0" applyFont="1" applyBorder="1" applyAlignment="1">
      <alignment horizontal="center" vertical="center"/>
    </xf>
    <xf numFmtId="2" fontId="15" fillId="0" borderId="65" xfId="0" applyNumberFormat="1" applyFont="1" applyBorder="1" applyAlignment="1">
      <alignment horizontal="center" vertical="center"/>
    </xf>
    <xf numFmtId="2" fontId="15" fillId="0" borderId="66" xfId="0" applyNumberFormat="1" applyFont="1" applyBorder="1" applyAlignment="1">
      <alignment horizontal="center" vertical="center"/>
    </xf>
    <xf numFmtId="0" fontId="78" fillId="0" borderId="0" xfId="0" applyFont="1" applyAlignment="1">
      <alignment vertical="center"/>
    </xf>
    <xf numFmtId="10" fontId="78" fillId="0" borderId="0" xfId="4" applyNumberFormat="1" applyFont="1" applyFill="1" applyAlignment="1">
      <alignment vertical="center"/>
    </xf>
    <xf numFmtId="0" fontId="15" fillId="0" borderId="67" xfId="0" applyFont="1" applyBorder="1" applyAlignment="1">
      <alignment vertical="center"/>
    </xf>
    <xf numFmtId="185" fontId="15" fillId="0" borderId="68" xfId="0" applyNumberFormat="1" applyFont="1" applyBorder="1" applyAlignment="1">
      <alignment horizontal="center" vertical="center"/>
    </xf>
    <xf numFmtId="2" fontId="15" fillId="0" borderId="68" xfId="0" applyNumberFormat="1" applyFont="1" applyBorder="1" applyAlignment="1">
      <alignment horizontal="center" vertical="center"/>
    </xf>
    <xf numFmtId="2" fontId="15" fillId="0" borderId="69" xfId="0" applyNumberFormat="1" applyFont="1" applyBorder="1" applyAlignment="1">
      <alignment horizontal="center" vertical="center"/>
    </xf>
    <xf numFmtId="0" fontId="78" fillId="0" borderId="0" xfId="0" applyFont="1"/>
    <xf numFmtId="0" fontId="15" fillId="0" borderId="68" xfId="0" applyFont="1" applyBorder="1" applyAlignment="1">
      <alignment horizontal="center" vertical="center"/>
    </xf>
    <xf numFmtId="0" fontId="15" fillId="0" borderId="70" xfId="0" applyFont="1" applyBorder="1" applyAlignment="1">
      <alignment vertical="center"/>
    </xf>
    <xf numFmtId="0" fontId="50" fillId="0" borderId="71" xfId="0" applyFont="1" applyBorder="1" applyAlignment="1">
      <alignment horizontal="right" vertical="center"/>
    </xf>
    <xf numFmtId="2" fontId="50" fillId="0" borderId="71" xfId="0" applyNumberFormat="1" applyFont="1" applyBorder="1" applyAlignment="1">
      <alignment horizontal="center" vertical="center"/>
    </xf>
    <xf numFmtId="2" fontId="50" fillId="0" borderId="72" xfId="0" applyNumberFormat="1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2" fontId="2" fillId="3" borderId="74" xfId="0" applyNumberFormat="1" applyFont="1" applyFill="1" applyBorder="1" applyAlignment="1">
      <alignment horizontal="center" vertical="center"/>
    </xf>
    <xf numFmtId="2" fontId="2" fillId="3" borderId="75" xfId="0" applyNumberFormat="1" applyFont="1" applyFill="1" applyBorder="1" applyAlignment="1">
      <alignment horizontal="center" vertical="center"/>
    </xf>
    <xf numFmtId="2" fontId="15" fillId="0" borderId="0" xfId="0" applyNumberFormat="1" applyFont="1"/>
    <xf numFmtId="2" fontId="15" fillId="0" borderId="0" xfId="4" applyNumberFormat="1" applyFont="1" applyAlignment="1">
      <alignment horizontal="center"/>
    </xf>
    <xf numFmtId="2" fontId="78" fillId="0" borderId="0" xfId="0" applyNumberFormat="1" applyFont="1"/>
    <xf numFmtId="0" fontId="15" fillId="0" borderId="67" xfId="0" applyFont="1" applyBorder="1" applyAlignment="1">
      <alignment vertical="center" wrapText="1"/>
    </xf>
    <xf numFmtId="2" fontId="15" fillId="0" borderId="0" xfId="0" applyNumberFormat="1" applyFont="1" applyAlignment="1">
      <alignment horizontal="center"/>
    </xf>
    <xf numFmtId="10" fontId="15" fillId="0" borderId="0" xfId="4" applyNumberFormat="1" applyFont="1" applyAlignment="1">
      <alignment horizontal="center"/>
    </xf>
    <xf numFmtId="0" fontId="3" fillId="0" borderId="0" xfId="0" applyFont="1" applyAlignment="1">
      <alignment vertical="center" wrapText="1"/>
    </xf>
    <xf numFmtId="10" fontId="78" fillId="0" borderId="0" xfId="4" applyNumberFormat="1" applyFont="1"/>
    <xf numFmtId="186" fontId="78" fillId="0" borderId="0" xfId="4" applyNumberFormat="1" applyFont="1"/>
    <xf numFmtId="0" fontId="78" fillId="0" borderId="0" xfId="0" applyFont="1" applyAlignment="1">
      <alignment horizontal="center"/>
    </xf>
    <xf numFmtId="10" fontId="78" fillId="0" borderId="0" xfId="4" applyNumberFormat="1" applyFont="1" applyAlignment="1">
      <alignment horizont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166" fontId="29" fillId="4" borderId="12" xfId="8" applyNumberFormat="1" applyFont="1" applyFill="1" applyBorder="1" applyAlignment="1">
      <alignment horizontal="right" vertical="center" wrapText="1"/>
    </xf>
    <xf numFmtId="166" fontId="29" fillId="4" borderId="6" xfId="8" applyNumberFormat="1" applyFont="1" applyFill="1" applyBorder="1" applyAlignment="1">
      <alignment horizontal="right" vertical="center" wrapText="1"/>
    </xf>
    <xf numFmtId="0" fontId="21" fillId="3" borderId="12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18" fillId="3" borderId="8" xfId="5" applyFont="1" applyFill="1" applyBorder="1" applyAlignment="1">
      <alignment horizontal="center" vertical="center"/>
    </xf>
    <xf numFmtId="49" fontId="21" fillId="3" borderId="8" xfId="5" applyNumberFormat="1" applyFont="1" applyFill="1" applyBorder="1" applyAlignment="1">
      <alignment horizontal="center" vertical="center"/>
    </xf>
    <xf numFmtId="0" fontId="21" fillId="3" borderId="8" xfId="5" applyFont="1" applyFill="1" applyBorder="1" applyAlignment="1">
      <alignment horizontal="center" vertical="center"/>
    </xf>
    <xf numFmtId="4" fontId="21" fillId="3" borderId="8" xfId="5" applyNumberFormat="1" applyFont="1" applyFill="1" applyBorder="1" applyAlignment="1">
      <alignment horizontal="center" vertical="center" wrapText="1"/>
    </xf>
    <xf numFmtId="4" fontId="21" fillId="3" borderId="8" xfId="5" applyNumberFormat="1" applyFont="1" applyFill="1" applyBorder="1" applyAlignment="1">
      <alignment horizontal="center" vertical="center"/>
    </xf>
    <xf numFmtId="0" fontId="37" fillId="6" borderId="6" xfId="5" applyFont="1" applyFill="1" applyBorder="1" applyAlignment="1">
      <alignment horizontal="right" vertical="center"/>
    </xf>
    <xf numFmtId="0" fontId="56" fillId="3" borderId="6" xfId="5" applyFont="1" applyFill="1" applyBorder="1" applyAlignment="1">
      <alignment horizontal="right" vertical="center"/>
    </xf>
    <xf numFmtId="0" fontId="37" fillId="4" borderId="6" xfId="5" applyFont="1" applyFill="1" applyBorder="1" applyAlignment="1">
      <alignment horizontal="right" vertical="center"/>
    </xf>
    <xf numFmtId="0" fontId="62" fillId="0" borderId="11" xfId="6" applyFont="1" applyBorder="1" applyAlignment="1">
      <alignment horizontal="right" vertical="center" wrapText="1"/>
    </xf>
    <xf numFmtId="49" fontId="62" fillId="0" borderId="6" xfId="6" applyNumberFormat="1" applyFont="1" applyBorder="1" applyAlignment="1">
      <alignment horizontal="left" vertical="center" wrapText="1"/>
    </xf>
    <xf numFmtId="17" fontId="62" fillId="0" borderId="7" xfId="6" applyNumberFormat="1" applyFont="1" applyBorder="1" applyAlignment="1">
      <alignment horizontal="left" vertical="center" wrapText="1"/>
    </xf>
    <xf numFmtId="10" fontId="38" fillId="0" borderId="11" xfId="6" applyNumberFormat="1" applyFont="1" applyBorder="1" applyAlignment="1">
      <alignment horizontal="left" vertical="center" wrapText="1"/>
    </xf>
    <xf numFmtId="10" fontId="38" fillId="0" borderId="41" xfId="6" applyNumberFormat="1" applyFont="1" applyBorder="1" applyAlignment="1">
      <alignment horizontal="left" vertical="center" wrapText="1"/>
    </xf>
    <xf numFmtId="4" fontId="56" fillId="3" borderId="8" xfId="5" applyNumberFormat="1" applyFont="1" applyFill="1" applyBorder="1" applyAlignment="1">
      <alignment horizontal="center" vertical="center" wrapText="1"/>
    </xf>
    <xf numFmtId="0" fontId="62" fillId="0" borderId="6" xfId="6" applyFont="1" applyBorder="1" applyAlignment="1">
      <alignment horizontal="right" vertical="center" wrapText="1"/>
    </xf>
    <xf numFmtId="0" fontId="2" fillId="3" borderId="8" xfId="5" applyFont="1" applyFill="1" applyBorder="1" applyAlignment="1">
      <alignment horizontal="center" vertical="center" wrapText="1"/>
    </xf>
    <xf numFmtId="49" fontId="56" fillId="3" borderId="8" xfId="5" applyNumberFormat="1" applyFont="1" applyFill="1" applyBorder="1" applyAlignment="1">
      <alignment horizontal="center" vertical="center" wrapText="1"/>
    </xf>
    <xf numFmtId="0" fontId="56" fillId="3" borderId="8" xfId="5" applyFont="1" applyFill="1" applyBorder="1" applyAlignment="1">
      <alignment horizontal="center" vertical="center" wrapText="1"/>
    </xf>
    <xf numFmtId="165" fontId="56" fillId="3" borderId="8" xfId="5" applyNumberFormat="1" applyFont="1" applyFill="1" applyBorder="1" applyAlignment="1">
      <alignment horizontal="center" vertical="center" wrapText="1"/>
    </xf>
    <xf numFmtId="0" fontId="62" fillId="0" borderId="6" xfId="6" applyFont="1" applyBorder="1" applyAlignment="1">
      <alignment horizontal="left" vertical="center" wrapText="1"/>
    </xf>
    <xf numFmtId="0" fontId="62" fillId="0" borderId="7" xfId="6" applyFont="1" applyBorder="1" applyAlignment="1">
      <alignment horizontal="left" vertical="center" wrapText="1"/>
    </xf>
    <xf numFmtId="0" fontId="62" fillId="0" borderId="7" xfId="6" applyFont="1" applyBorder="1" applyAlignment="1">
      <alignment horizontal="center" vertical="center" wrapText="1"/>
    </xf>
    <xf numFmtId="0" fontId="62" fillId="0" borderId="8" xfId="6" applyFont="1" applyBorder="1" applyAlignment="1">
      <alignment horizontal="center" vertical="center" wrapText="1"/>
    </xf>
    <xf numFmtId="0" fontId="2" fillId="3" borderId="12" xfId="5" applyFont="1" applyFill="1" applyBorder="1" applyAlignment="1">
      <alignment horizontal="center" vertical="center"/>
    </xf>
    <xf numFmtId="0" fontId="2" fillId="3" borderId="6" xfId="5" applyFont="1" applyFill="1" applyBorder="1" applyAlignment="1">
      <alignment horizontal="center" vertical="center"/>
    </xf>
    <xf numFmtId="10" fontId="45" fillId="0" borderId="8" xfId="4" applyNumberFormat="1" applyFont="1" applyBorder="1" applyAlignment="1">
      <alignment horizontal="left" vertical="center" wrapText="1"/>
    </xf>
    <xf numFmtId="49" fontId="45" fillId="0" borderId="8" xfId="6" applyNumberFormat="1" applyFont="1" applyBorder="1" applyAlignment="1">
      <alignment horizontal="left" vertical="center" wrapText="1"/>
    </xf>
    <xf numFmtId="0" fontId="45" fillId="0" borderId="8" xfId="6" applyFont="1" applyBorder="1" applyAlignment="1">
      <alignment horizontal="left" vertical="center" wrapText="1"/>
    </xf>
    <xf numFmtId="0" fontId="42" fillId="3" borderId="12" xfId="5" applyFont="1" applyFill="1" applyBorder="1" applyAlignment="1">
      <alignment horizontal="right" vertical="center" wrapText="1"/>
    </xf>
    <xf numFmtId="0" fontId="42" fillId="3" borderId="6" xfId="5" applyFont="1" applyFill="1" applyBorder="1" applyAlignment="1">
      <alignment horizontal="right" vertical="center" wrapText="1"/>
    </xf>
    <xf numFmtId="4" fontId="42" fillId="3" borderId="10" xfId="5" applyNumberFormat="1" applyFont="1" applyFill="1" applyBorder="1" applyAlignment="1">
      <alignment horizontal="center" vertical="center"/>
    </xf>
    <xf numFmtId="4" fontId="42" fillId="3" borderId="11" xfId="5" applyNumberFormat="1" applyFont="1" applyFill="1" applyBorder="1" applyAlignment="1">
      <alignment horizontal="center" vertical="center"/>
    </xf>
    <xf numFmtId="4" fontId="42" fillId="3" borderId="44" xfId="5" applyNumberFormat="1" applyFont="1" applyFill="1" applyBorder="1" applyAlignment="1">
      <alignment horizontal="center" vertical="center"/>
    </xf>
    <xf numFmtId="4" fontId="42" fillId="3" borderId="43" xfId="5" applyNumberFormat="1" applyFont="1" applyFill="1" applyBorder="1" applyAlignment="1">
      <alignment horizontal="center" vertical="center"/>
    </xf>
    <xf numFmtId="49" fontId="42" fillId="3" borderId="8" xfId="5" applyNumberFormat="1" applyFont="1" applyFill="1" applyBorder="1" applyAlignment="1">
      <alignment horizontal="center" vertical="center"/>
    </xf>
    <xf numFmtId="0" fontId="42" fillId="3" borderId="8" xfId="5" applyFont="1" applyFill="1" applyBorder="1" applyAlignment="1">
      <alignment horizontal="center" vertical="center"/>
    </xf>
    <xf numFmtId="4" fontId="42" fillId="3" borderId="8" xfId="5" applyNumberFormat="1" applyFont="1" applyFill="1" applyBorder="1" applyAlignment="1">
      <alignment horizontal="center" vertical="center"/>
    </xf>
    <xf numFmtId="0" fontId="45" fillId="0" borderId="6" xfId="6" applyFont="1" applyBorder="1" applyAlignment="1">
      <alignment horizontal="right" vertical="center" wrapText="1"/>
    </xf>
    <xf numFmtId="0" fontId="2" fillId="3" borderId="8" xfId="5" applyFont="1" applyFill="1" applyBorder="1" applyAlignment="1">
      <alignment horizontal="center" vertical="center"/>
    </xf>
    <xf numFmtId="49" fontId="42" fillId="3" borderId="42" xfId="5" applyNumberFormat="1" applyFont="1" applyFill="1" applyBorder="1" applyAlignment="1">
      <alignment horizontal="center" vertical="center" wrapText="1"/>
    </xf>
    <xf numFmtId="49" fontId="42" fillId="3" borderId="46" xfId="5" applyNumberFormat="1" applyFont="1" applyFill="1" applyBorder="1" applyAlignment="1">
      <alignment horizontal="center" vertical="center" wrapText="1"/>
    </xf>
    <xf numFmtId="0" fontId="42" fillId="3" borderId="42" xfId="5" applyFont="1" applyFill="1" applyBorder="1" applyAlignment="1">
      <alignment horizontal="center" vertical="center" wrapText="1"/>
    </xf>
    <xf numFmtId="0" fontId="42" fillId="3" borderId="46" xfId="5" applyFont="1" applyFill="1" applyBorder="1" applyAlignment="1">
      <alignment horizontal="center" vertical="center" wrapText="1"/>
    </xf>
    <xf numFmtId="165" fontId="42" fillId="3" borderId="42" xfId="5" applyNumberFormat="1" applyFont="1" applyFill="1" applyBorder="1" applyAlignment="1">
      <alignment horizontal="center" vertical="center" wrapText="1"/>
    </xf>
    <xf numFmtId="165" fontId="42" fillId="3" borderId="46" xfId="5" applyNumberFormat="1" applyFont="1" applyFill="1" applyBorder="1" applyAlignment="1">
      <alignment horizontal="center" vertical="center" wrapText="1"/>
    </xf>
    <xf numFmtId="0" fontId="5" fillId="3" borderId="8" xfId="5" applyFont="1" applyFill="1" applyBorder="1" applyAlignment="1">
      <alignment horizontal="center" vertical="center"/>
    </xf>
    <xf numFmtId="0" fontId="45" fillId="5" borderId="6" xfId="6" applyFont="1" applyFill="1" applyBorder="1" applyAlignment="1">
      <alignment horizontal="right" vertical="center" wrapText="1"/>
    </xf>
    <xf numFmtId="0" fontId="45" fillId="5" borderId="11" xfId="6" applyFont="1" applyFill="1" applyBorder="1" applyAlignment="1">
      <alignment horizontal="right" vertical="center" wrapText="1"/>
    </xf>
    <xf numFmtId="0" fontId="38" fillId="2" borderId="12" xfId="9" applyFont="1" applyFill="1" applyBorder="1" applyAlignment="1">
      <alignment horizontal="center" vertical="center" wrapText="1"/>
    </xf>
    <xf numFmtId="0" fontId="38" fillId="2" borderId="6" xfId="9" applyFont="1" applyFill="1" applyBorder="1" applyAlignment="1">
      <alignment horizontal="center" vertical="center" wrapText="1"/>
    </xf>
    <xf numFmtId="0" fontId="38" fillId="2" borderId="7" xfId="9" applyFont="1" applyFill="1" applyBorder="1" applyAlignment="1">
      <alignment horizontal="center" vertical="center" wrapText="1"/>
    </xf>
    <xf numFmtId="0" fontId="45" fillId="0" borderId="11" xfId="6" applyFont="1" applyBorder="1" applyAlignment="1">
      <alignment horizontal="right" vertical="center" wrapText="1"/>
    </xf>
    <xf numFmtId="172" fontId="21" fillId="3" borderId="38" xfId="15" applyFont="1" applyFill="1" applyBorder="1" applyAlignment="1">
      <alignment horizontal="right" vertical="center"/>
    </xf>
    <xf numFmtId="172" fontId="21" fillId="3" borderId="39" xfId="15" applyFont="1" applyFill="1" applyBorder="1" applyAlignment="1">
      <alignment horizontal="right" vertical="center"/>
    </xf>
    <xf numFmtId="0" fontId="3" fillId="0" borderId="20" xfId="14" quotePrefix="1" applyBorder="1" applyAlignment="1">
      <alignment horizontal="left" vertical="center" wrapText="1"/>
    </xf>
    <xf numFmtId="0" fontId="27" fillId="0" borderId="20" xfId="14" applyFont="1" applyBorder="1" applyAlignment="1">
      <alignment horizontal="left" vertical="center" wrapText="1"/>
    </xf>
    <xf numFmtId="0" fontId="21" fillId="3" borderId="19" xfId="16" applyFont="1" applyFill="1" applyBorder="1" applyAlignment="1">
      <alignment horizontal="center" vertical="center" wrapText="1"/>
    </xf>
    <xf numFmtId="0" fontId="21" fillId="3" borderId="20" xfId="16" applyFont="1" applyFill="1" applyBorder="1" applyAlignment="1">
      <alignment horizontal="center" vertical="center"/>
    </xf>
    <xf numFmtId="0" fontId="21" fillId="3" borderId="21" xfId="16" applyFont="1" applyFill="1" applyBorder="1" applyAlignment="1">
      <alignment horizontal="center" vertical="center"/>
    </xf>
    <xf numFmtId="0" fontId="4" fillId="2" borderId="22" xfId="14" applyFont="1" applyFill="1" applyBorder="1" applyAlignment="1">
      <alignment horizontal="center" vertical="center"/>
    </xf>
    <xf numFmtId="0" fontId="4" fillId="2" borderId="2" xfId="14" applyFont="1" applyFill="1" applyBorder="1" applyAlignment="1">
      <alignment horizontal="center" vertical="center"/>
    </xf>
    <xf numFmtId="0" fontId="4" fillId="2" borderId="24" xfId="14" applyFont="1" applyFill="1" applyBorder="1" applyAlignment="1">
      <alignment horizontal="center" vertical="center"/>
    </xf>
    <xf numFmtId="0" fontId="4" fillId="2" borderId="18" xfId="14" applyFont="1" applyFill="1" applyBorder="1" applyAlignment="1">
      <alignment horizontal="center" vertical="center"/>
    </xf>
    <xf numFmtId="0" fontId="4" fillId="2" borderId="2" xfId="14" applyFont="1" applyFill="1" applyBorder="1" applyAlignment="1">
      <alignment horizontal="center" vertical="center" wrapText="1"/>
    </xf>
    <xf numFmtId="0" fontId="4" fillId="2" borderId="18" xfId="14" applyFont="1" applyFill="1" applyBorder="1" applyAlignment="1">
      <alignment horizontal="center" vertical="center" wrapText="1"/>
    </xf>
    <xf numFmtId="0" fontId="4" fillId="2" borderId="23" xfId="14" applyFont="1" applyFill="1" applyBorder="1" applyAlignment="1">
      <alignment horizontal="center" vertical="center" wrapText="1"/>
    </xf>
    <xf numFmtId="0" fontId="4" fillId="2" borderId="25" xfId="14" applyFont="1" applyFill="1" applyBorder="1" applyAlignment="1">
      <alignment horizontal="center" vertical="center" wrapText="1"/>
    </xf>
    <xf numFmtId="0" fontId="4" fillId="2" borderId="32" xfId="14" applyFont="1" applyFill="1" applyBorder="1" applyAlignment="1">
      <alignment horizontal="center" vertical="center"/>
    </xf>
    <xf numFmtId="0" fontId="4" fillId="2" borderId="9" xfId="14" applyFont="1" applyFill="1" applyBorder="1" applyAlignment="1">
      <alignment horizontal="center" vertical="center"/>
    </xf>
    <xf numFmtId="0" fontId="2" fillId="3" borderId="61" xfId="0" applyFont="1" applyFill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62" xfId="0" applyFont="1" applyFill="1" applyBorder="1" applyAlignment="1">
      <alignment horizontal="center" vertical="center"/>
    </xf>
    <xf numFmtId="0" fontId="15" fillId="0" borderId="0" xfId="0" quotePrefix="1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3" fillId="0" borderId="61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2" fillId="3" borderId="73" xfId="0" applyFont="1" applyFill="1" applyBorder="1" applyAlignment="1">
      <alignment horizontal="right" vertical="center"/>
    </xf>
    <xf numFmtId="0" fontId="2" fillId="3" borderId="74" xfId="0" applyFont="1" applyFill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/>
    </xf>
    <xf numFmtId="0" fontId="5" fillId="3" borderId="12" xfId="29" applyFont="1" applyFill="1" applyBorder="1" applyAlignment="1">
      <alignment horizontal="center" vertical="center"/>
    </xf>
    <xf numFmtId="0" fontId="5" fillId="3" borderId="6" xfId="29" applyFont="1" applyFill="1" applyBorder="1" applyAlignment="1">
      <alignment horizontal="center" vertical="center"/>
    </xf>
    <xf numFmtId="0" fontId="5" fillId="3" borderId="7" xfId="29" applyFont="1" applyFill="1" applyBorder="1" applyAlignment="1">
      <alignment horizontal="center" vertical="center"/>
    </xf>
    <xf numFmtId="0" fontId="43" fillId="3" borderId="12" xfId="29" applyFont="1" applyFill="1" applyBorder="1" applyAlignment="1">
      <alignment horizontal="center" vertical="center"/>
    </xf>
    <xf numFmtId="0" fontId="43" fillId="3" borderId="6" xfId="29" applyFont="1" applyFill="1" applyBorder="1" applyAlignment="1">
      <alignment horizontal="center" vertical="center"/>
    </xf>
    <xf numFmtId="0" fontId="43" fillId="3" borderId="7" xfId="29" applyFont="1" applyFill="1" applyBorder="1" applyAlignment="1">
      <alignment horizontal="center" vertical="center"/>
    </xf>
    <xf numFmtId="0" fontId="5" fillId="3" borderId="8" xfId="29" applyFont="1" applyFill="1" applyBorder="1" applyAlignment="1">
      <alignment horizontal="center" vertical="center" wrapText="1"/>
    </xf>
    <xf numFmtId="0" fontId="5" fillId="3" borderId="8" xfId="29" applyFont="1" applyFill="1" applyBorder="1" applyAlignment="1">
      <alignment horizontal="center" vertical="center"/>
    </xf>
    <xf numFmtId="0" fontId="42" fillId="3" borderId="44" xfId="19" applyFont="1" applyFill="1" applyBorder="1" applyAlignment="1">
      <alignment horizontal="center" vertical="center" wrapText="1"/>
    </xf>
    <xf numFmtId="0" fontId="42" fillId="3" borderId="43" xfId="19" applyFont="1" applyFill="1" applyBorder="1" applyAlignment="1">
      <alignment horizontal="center" vertical="center" wrapText="1"/>
    </xf>
    <xf numFmtId="0" fontId="42" fillId="3" borderId="45" xfId="19" applyFont="1" applyFill="1" applyBorder="1" applyAlignment="1">
      <alignment horizontal="center" vertical="center" wrapText="1"/>
    </xf>
    <xf numFmtId="171" fontId="42" fillId="3" borderId="12" xfId="19" quotePrefix="1" applyNumberFormat="1" applyFont="1" applyFill="1" applyBorder="1" applyAlignment="1">
      <alignment horizontal="right" vertical="center"/>
    </xf>
    <xf numFmtId="171" fontId="42" fillId="3" borderId="6" xfId="19" quotePrefix="1" applyNumberFormat="1" applyFont="1" applyFill="1" applyBorder="1" applyAlignment="1">
      <alignment horizontal="right" vertical="center"/>
    </xf>
    <xf numFmtId="0" fontId="39" fillId="2" borderId="12" xfId="19" applyFont="1" applyFill="1" applyBorder="1" applyAlignment="1">
      <alignment horizontal="left" vertical="center" wrapText="1"/>
    </xf>
    <xf numFmtId="0" fontId="39" fillId="2" borderId="6" xfId="19" applyFont="1" applyFill="1" applyBorder="1" applyAlignment="1">
      <alignment horizontal="left" vertical="center" wrapText="1"/>
    </xf>
    <xf numFmtId="0" fontId="39" fillId="2" borderId="7" xfId="19" applyFont="1" applyFill="1" applyBorder="1" applyAlignment="1">
      <alignment horizontal="left" vertical="center" wrapText="1"/>
    </xf>
    <xf numFmtId="49" fontId="39" fillId="2" borderId="12" xfId="21" applyNumberFormat="1" applyFont="1" applyFill="1" applyBorder="1" applyAlignment="1">
      <alignment horizontal="left" vertical="center" wrapText="1"/>
    </xf>
    <xf numFmtId="49" fontId="39" fillId="2" borderId="6" xfId="21" applyNumberFormat="1" applyFont="1" applyFill="1" applyBorder="1" applyAlignment="1">
      <alignment horizontal="left" vertical="center"/>
    </xf>
    <xf numFmtId="49" fontId="39" fillId="2" borderId="7" xfId="21" applyNumberFormat="1" applyFont="1" applyFill="1" applyBorder="1" applyAlignment="1">
      <alignment horizontal="left" vertical="center"/>
    </xf>
    <xf numFmtId="0" fontId="42" fillId="3" borderId="6" xfId="19" applyFont="1" applyFill="1" applyBorder="1" applyAlignment="1">
      <alignment horizontal="left" vertical="center"/>
    </xf>
    <xf numFmtId="0" fontId="42" fillId="3" borderId="12" xfId="19" applyFont="1" applyFill="1" applyBorder="1" applyAlignment="1">
      <alignment horizontal="center" vertical="center" wrapText="1"/>
    </xf>
    <xf numFmtId="0" fontId="42" fillId="3" borderId="6" xfId="19" applyFont="1" applyFill="1" applyBorder="1" applyAlignment="1">
      <alignment horizontal="center" vertical="center" wrapText="1"/>
    </xf>
    <xf numFmtId="0" fontId="42" fillId="3" borderId="7" xfId="19" applyFont="1" applyFill="1" applyBorder="1" applyAlignment="1">
      <alignment horizontal="center" vertical="center" wrapText="1"/>
    </xf>
    <xf numFmtId="0" fontId="35" fillId="2" borderId="6" xfId="19" applyFont="1" applyFill="1" applyBorder="1" applyAlignment="1">
      <alignment horizontal="left" vertical="center"/>
    </xf>
    <xf numFmtId="0" fontId="35" fillId="2" borderId="6" xfId="21" applyFont="1" applyFill="1" applyBorder="1" applyAlignment="1">
      <alignment horizontal="left" vertical="center"/>
    </xf>
    <xf numFmtId="0" fontId="42" fillId="3" borderId="12" xfId="19" applyFont="1" applyFill="1" applyBorder="1" applyAlignment="1">
      <alignment horizontal="right" vertical="center"/>
    </xf>
    <xf numFmtId="0" fontId="42" fillId="3" borderId="6" xfId="19" applyFont="1" applyFill="1" applyBorder="1" applyAlignment="1">
      <alignment horizontal="right" vertical="center"/>
    </xf>
    <xf numFmtId="0" fontId="39" fillId="2" borderId="12" xfId="19" applyFont="1" applyFill="1" applyBorder="1" applyAlignment="1">
      <alignment horizontal="left" vertical="center"/>
    </xf>
    <xf numFmtId="0" fontId="39" fillId="2" borderId="6" xfId="19" applyFont="1" applyFill="1" applyBorder="1" applyAlignment="1">
      <alignment horizontal="left" vertical="center"/>
    </xf>
    <xf numFmtId="0" fontId="39" fillId="2" borderId="7" xfId="19" applyFont="1" applyFill="1" applyBorder="1" applyAlignment="1">
      <alignment horizontal="left" vertical="center"/>
    </xf>
    <xf numFmtId="0" fontId="42" fillId="3" borderId="12" xfId="19" applyFont="1" applyFill="1" applyBorder="1" applyAlignment="1">
      <alignment horizontal="center" vertical="center"/>
    </xf>
    <xf numFmtId="0" fontId="42" fillId="3" borderId="6" xfId="19" applyFont="1" applyFill="1" applyBorder="1" applyAlignment="1">
      <alignment horizontal="center" vertical="center"/>
    </xf>
    <xf numFmtId="0" fontId="35" fillId="2" borderId="6" xfId="21" applyFont="1" applyFill="1" applyBorder="1" applyAlignment="1">
      <alignment horizontal="center" vertical="center"/>
    </xf>
    <xf numFmtId="0" fontId="39" fillId="2" borderId="6" xfId="21" applyFont="1" applyFill="1" applyBorder="1" applyAlignment="1">
      <alignment horizontal="center" vertical="center"/>
    </xf>
    <xf numFmtId="0" fontId="2" fillId="3" borderId="43" xfId="19" applyFont="1" applyFill="1" applyBorder="1" applyAlignment="1">
      <alignment horizontal="center" vertical="center" wrapText="1"/>
    </xf>
    <xf numFmtId="0" fontId="13" fillId="2" borderId="6" xfId="19" applyFont="1" applyFill="1" applyBorder="1" applyAlignment="1">
      <alignment horizontal="center" vertical="center"/>
    </xf>
    <xf numFmtId="173" fontId="13" fillId="2" borderId="6" xfId="21" applyNumberFormat="1" applyFont="1" applyFill="1" applyBorder="1" applyAlignment="1">
      <alignment horizontal="center" vertical="center"/>
    </xf>
    <xf numFmtId="0" fontId="3" fillId="2" borderId="6" xfId="19" applyFill="1" applyBorder="1" applyAlignment="1">
      <alignment horizontal="left" vertical="center"/>
    </xf>
    <xf numFmtId="0" fontId="35" fillId="4" borderId="6" xfId="27" applyFont="1" applyFill="1" applyBorder="1" applyAlignment="1">
      <alignment horizontal="center"/>
    </xf>
    <xf numFmtId="14" fontId="39" fillId="2" borderId="6" xfId="27" quotePrefix="1" applyNumberFormat="1" applyFont="1" applyFill="1" applyBorder="1" applyAlignment="1">
      <alignment horizontal="center" vertical="center"/>
    </xf>
    <xf numFmtId="14" fontId="39" fillId="2" borderId="6" xfId="27" applyNumberFormat="1" applyFont="1" applyFill="1" applyBorder="1" applyAlignment="1">
      <alignment horizontal="center" vertical="center"/>
    </xf>
    <xf numFmtId="40" fontId="35" fillId="4" borderId="6" xfId="26" applyFont="1" applyFill="1" applyBorder="1" applyAlignment="1">
      <alignment horizontal="center" vertical="center" wrapText="1"/>
    </xf>
    <xf numFmtId="40" fontId="35" fillId="4" borderId="7" xfId="26" applyFont="1" applyFill="1" applyBorder="1" applyAlignment="1">
      <alignment horizontal="center" vertical="center" wrapText="1"/>
    </xf>
    <xf numFmtId="0" fontId="21" fillId="3" borderId="4" xfId="23" applyFont="1" applyFill="1" applyBorder="1" applyAlignment="1">
      <alignment horizontal="center" vertical="center"/>
    </xf>
    <xf numFmtId="0" fontId="21" fillId="3" borderId="0" xfId="23" applyFont="1" applyFill="1" applyAlignment="1">
      <alignment horizontal="center" vertical="center"/>
    </xf>
    <xf numFmtId="0" fontId="21" fillId="3" borderId="5" xfId="23" applyFont="1" applyFill="1" applyBorder="1" applyAlignment="1">
      <alignment horizontal="center" vertical="center"/>
    </xf>
    <xf numFmtId="0" fontId="21" fillId="3" borderId="12" xfId="23" applyFont="1" applyFill="1" applyBorder="1" applyAlignment="1">
      <alignment horizontal="center" vertical="center"/>
    </xf>
    <xf numFmtId="0" fontId="21" fillId="3" borderId="6" xfId="23" applyFont="1" applyFill="1" applyBorder="1" applyAlignment="1">
      <alignment horizontal="center" vertical="center"/>
    </xf>
    <xf numFmtId="0" fontId="21" fillId="3" borderId="7" xfId="23" applyFont="1" applyFill="1" applyBorder="1" applyAlignment="1">
      <alignment horizontal="center" vertical="center"/>
    </xf>
    <xf numFmtId="0" fontId="39" fillId="2" borderId="10" xfId="27" applyFont="1" applyFill="1" applyBorder="1" applyAlignment="1">
      <alignment horizontal="center" vertical="center"/>
    </xf>
    <xf numFmtId="0" fontId="39" fillId="2" borderId="13" xfId="27" applyFont="1" applyFill="1" applyBorder="1" applyAlignment="1">
      <alignment horizontal="center" vertical="center"/>
    </xf>
    <xf numFmtId="0" fontId="39" fillId="2" borderId="44" xfId="27" applyFont="1" applyFill="1" applyBorder="1" applyAlignment="1">
      <alignment horizontal="center" vertical="center"/>
    </xf>
    <xf numFmtId="0" fontId="39" fillId="2" borderId="11" xfId="16" applyFont="1" applyFill="1" applyBorder="1" applyAlignment="1">
      <alignment horizontal="left" vertical="center" wrapText="1"/>
    </xf>
    <xf numFmtId="0" fontId="39" fillId="2" borderId="0" xfId="16" applyFont="1" applyFill="1" applyAlignment="1">
      <alignment horizontal="left" vertical="center" wrapText="1"/>
    </xf>
    <xf numFmtId="0" fontId="39" fillId="2" borderId="43" xfId="16" applyFont="1" applyFill="1" applyBorder="1" applyAlignment="1">
      <alignment horizontal="left" vertical="center" wrapText="1"/>
    </xf>
    <xf numFmtId="40" fontId="39" fillId="2" borderId="41" xfId="26" applyFont="1" applyFill="1" applyBorder="1" applyAlignment="1">
      <alignment horizontal="center" vertical="center"/>
    </xf>
    <xf numFmtId="40" fontId="39" fillId="2" borderId="14" xfId="26" applyFont="1" applyFill="1" applyBorder="1" applyAlignment="1">
      <alignment horizontal="center" vertical="center"/>
    </xf>
    <xf numFmtId="40" fontId="39" fillId="2" borderId="45" xfId="26" applyFont="1" applyFill="1" applyBorder="1" applyAlignment="1">
      <alignment horizontal="center" vertical="center"/>
    </xf>
    <xf numFmtId="0" fontId="36" fillId="4" borderId="6" xfId="22" applyFont="1" applyFill="1" applyBorder="1" applyAlignment="1">
      <alignment horizontal="center" vertical="center" wrapText="1"/>
    </xf>
    <xf numFmtId="0" fontId="36" fillId="4" borderId="6" xfId="22" applyFont="1" applyFill="1" applyBorder="1" applyAlignment="1">
      <alignment horizontal="center" vertical="center"/>
    </xf>
    <xf numFmtId="181" fontId="39" fillId="2" borderId="43" xfId="26" applyNumberFormat="1" applyFont="1" applyFill="1" applyBorder="1" applyAlignment="1">
      <alignment horizontal="center" vertical="center"/>
    </xf>
    <xf numFmtId="0" fontId="39" fillId="2" borderId="12" xfId="27" quotePrefix="1" applyFont="1" applyFill="1" applyBorder="1" applyAlignment="1">
      <alignment horizontal="left" vertical="center" wrapText="1"/>
    </xf>
    <xf numFmtId="0" fontId="39" fillId="2" borderId="6" xfId="27" applyFont="1" applyFill="1" applyBorder="1" applyAlignment="1">
      <alignment horizontal="left" vertical="center" wrapText="1"/>
    </xf>
    <xf numFmtId="0" fontId="39" fillId="2" borderId="7" xfId="27" applyFont="1" applyFill="1" applyBorder="1" applyAlignment="1">
      <alignment horizontal="left" vertical="center" wrapText="1"/>
    </xf>
    <xf numFmtId="0" fontId="39" fillId="2" borderId="11" xfId="27" quotePrefix="1" applyFont="1" applyFill="1" applyBorder="1" applyAlignment="1">
      <alignment horizontal="left" vertical="center"/>
    </xf>
    <xf numFmtId="0" fontId="39" fillId="2" borderId="11" xfId="27" applyFont="1" applyFill="1" applyBorder="1" applyAlignment="1">
      <alignment horizontal="left" vertical="center"/>
    </xf>
    <xf numFmtId="0" fontId="35" fillId="4" borderId="12" xfId="22" applyFont="1" applyFill="1" applyBorder="1" applyAlignment="1">
      <alignment horizontal="center" vertical="center"/>
    </xf>
    <xf numFmtId="0" fontId="35" fillId="4" borderId="6" xfId="22" applyFont="1" applyFill="1" applyBorder="1" applyAlignment="1">
      <alignment horizontal="center" vertical="center"/>
    </xf>
    <xf numFmtId="0" fontId="35" fillId="4" borderId="6" xfId="22" applyFont="1" applyFill="1" applyBorder="1" applyAlignment="1">
      <alignment horizontal="center" vertical="center" wrapText="1"/>
    </xf>
    <xf numFmtId="0" fontId="42" fillId="3" borderId="4" xfId="23" applyFont="1" applyFill="1" applyBorder="1" applyAlignment="1">
      <alignment horizontal="center" vertical="center"/>
    </xf>
    <xf numFmtId="0" fontId="42" fillId="3" borderId="0" xfId="23" applyFont="1" applyFill="1" applyAlignment="1">
      <alignment horizontal="center" vertical="center"/>
    </xf>
  </cellXfs>
  <cellStyles count="42">
    <cellStyle name="Hiperlink 2" xfId="12" xr:uid="{04078350-1783-4379-8334-7649F11604B0}"/>
    <cellStyle name="Moeda" xfId="2" builtinId="4"/>
    <cellStyle name="Moeda 2" xfId="35" xr:uid="{BBB6D5D3-FE68-4082-B619-CE13CECDD3CC}"/>
    <cellStyle name="Normal" xfId="0" builtinId="0"/>
    <cellStyle name="Normal 11" xfId="5" xr:uid="{1E28C9A1-0F0B-4904-9FAF-0993BBD80A4B}"/>
    <cellStyle name="Normal 11 10" xfId="8" xr:uid="{36DAB10A-D17E-40AC-8279-45E1273FD855}"/>
    <cellStyle name="Normal 11 6 2" xfId="7" xr:uid="{6367419D-D45C-4D2D-82FE-3C391B129FEC}"/>
    <cellStyle name="Normal 11 6 2 3" xfId="10" xr:uid="{EBA91D12-E5EC-4C00-89FF-51B9329DBA4D}"/>
    <cellStyle name="Normal 12" xfId="17" xr:uid="{32CE651D-D927-4292-BFAF-BA89EBD0DC34}"/>
    <cellStyle name="Normal 2" xfId="11" xr:uid="{A09B0B62-DFF5-4D76-8A2A-4F247DCB61A4}"/>
    <cellStyle name="Normal 2 2" xfId="19" xr:uid="{63CEFC80-707A-4CBF-B428-40F0B0F94EC7}"/>
    <cellStyle name="Normal 2 2 2" xfId="22" xr:uid="{0E8FC804-DFB9-48D8-8C5B-608B1393F6FA}"/>
    <cellStyle name="Normal 3" xfId="13" xr:uid="{20C4A331-26E2-4C55-9F9E-6F0919D49B6C}"/>
    <cellStyle name="Normal 4" xfId="18" xr:uid="{AF1063A0-34CE-4BA6-B72F-FFC2D83EB186}"/>
    <cellStyle name="Normal 4 2" xfId="37" xr:uid="{C3172EE2-54EB-4DA0-83FD-0A7B976E5B63}"/>
    <cellStyle name="Normal 5" xfId="33" xr:uid="{060E1BCE-C9F6-4C7F-B4F9-EC4525D95029}"/>
    <cellStyle name="Normal 6 2" xfId="3" xr:uid="{2FE14C4E-FB11-4FD3-B766-BA51D62EF0B4}"/>
    <cellStyle name="Normal 7" xfId="21" xr:uid="{A1C2B698-F399-4196-B27C-A86FB189404F}"/>
    <cellStyle name="Normal 9" xfId="29" xr:uid="{8834763D-6013-4F55-A85F-F230A8C2C78A}"/>
    <cellStyle name="Normal 9 2" xfId="30" xr:uid="{BB188D9E-06DB-413B-8FA7-4837FF81DD38}"/>
    <cellStyle name="Normal_4.000 Custo Canteiro e 5.000 Mobilização" xfId="25" xr:uid="{DB0B06C1-4DC9-46A8-B11B-B80EE5DFBA88}"/>
    <cellStyle name="Normal_4.000 Custo Canteiro e 5.000 Mobilização 2" xfId="27" xr:uid="{254FAFCB-EFCE-4059-AADF-2A83335A17F8}"/>
    <cellStyle name="Normal_Composição de custos 2" xfId="14" xr:uid="{4262BEC3-8B69-4FF9-AF93-44C708832025}"/>
    <cellStyle name="Normal_Composição de custos 2 2" xfId="16" xr:uid="{7742F60F-E667-4E2F-BA9B-8831758D369A}"/>
    <cellStyle name="Normal_Custos Unitários-CBUQ Nov07_CRAS_CGde" xfId="23" xr:uid="{3B1C0B0F-DAC0-4C52-8AB1-20869A33A4E9}"/>
    <cellStyle name="Normal_Lagoa  - 12-09-2007_Comparativo" xfId="24" xr:uid="{56A99AC5-46D8-4D1D-9106-B04936924897}"/>
    <cellStyle name="Normal_Mirassol" xfId="6" xr:uid="{8A44117D-DD9C-4B5F-9434-E0EEB77E82DD}"/>
    <cellStyle name="Normal_Mirassol 2" xfId="20" xr:uid="{99D6E673-5D9B-46D3-9530-D359D5145445}"/>
    <cellStyle name="Normal_QQ Sinalização - JuizS1 2" xfId="9" xr:uid="{8938AD38-AD47-4A86-8D8A-77A9F3C1368A}"/>
    <cellStyle name="Porcentagem" xfId="4" builtinId="5"/>
    <cellStyle name="Porcentagem 2" xfId="32" xr:uid="{1330B3B9-7007-43DE-B7C5-9DD3D3B56EA8}"/>
    <cellStyle name="Separador de milhares 2" xfId="15" xr:uid="{5DFAFD88-DCA4-45A2-871F-FA68B5F27C13}"/>
    <cellStyle name="Separador de milhares 2 2" xfId="36" xr:uid="{87996836-EF42-47A8-B7C5-27FABD444E5A}"/>
    <cellStyle name="Separador de milhares 2 2 2" xfId="40" xr:uid="{07417C10-2187-4AD4-8345-B4E2EA99D66B}"/>
    <cellStyle name="Separador de milhares_4.000 Custo Canteiro e 5.000 Mobilização 2" xfId="26" xr:uid="{E12FA7A4-B961-40AE-B97A-74C021C75F34}"/>
    <cellStyle name="Vírgula" xfId="1" builtinId="3"/>
    <cellStyle name="Vírgula 2" xfId="28" xr:uid="{352352B8-9C7E-4949-90EC-0006F41918D6}"/>
    <cellStyle name="Vírgula 2 2" xfId="38" xr:uid="{6FCC8CA1-EC5D-403A-94BC-110F4ED21F2A}"/>
    <cellStyle name="Vírgula 2 2 2" xfId="41" xr:uid="{49AB7BD7-549E-4054-B7E8-DC10C508CF3E}"/>
    <cellStyle name="Vírgula 3" xfId="31" xr:uid="{40779EF7-F7F1-4EF1-B708-0BFF67FB016E}"/>
    <cellStyle name="Vírgula 3 2" xfId="39" xr:uid="{7B246F43-3C37-4B13-BA30-17A157B6BC58}"/>
    <cellStyle name="Vírgula 4" xfId="34" xr:uid="{5E6C0A35-F8CC-4ECE-AB22-A22275CDA443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Histograma de Mão de Obra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'HIST-MO'!$A$6</c:f>
              <c:strCache>
                <c:ptCount val="1"/>
                <c:pt idx="0">
                  <c:v>P9801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'HIST-MO'!$C$6:$G$6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54-4D54-AB46-DCC99DFA1C14}"/>
            </c:ext>
          </c:extLst>
        </c:ser>
        <c:ser>
          <c:idx val="1"/>
          <c:order val="1"/>
          <c:tx>
            <c:strRef>
              <c:f>'HIST-MO'!$A$7</c:f>
              <c:strCache>
                <c:ptCount val="1"/>
                <c:pt idx="0">
                  <c:v>P9805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'HIST-MO'!$C$7:$G$7</c:f>
              <c:numCache>
                <c:formatCode>General</c:formatCode>
                <c:ptCount val="5"/>
                <c:pt idx="0">
                  <c:v>0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54-4D54-AB46-DCC99DFA1C14}"/>
            </c:ext>
          </c:extLst>
        </c:ser>
        <c:ser>
          <c:idx val="2"/>
          <c:order val="2"/>
          <c:tx>
            <c:strRef>
              <c:f>'HIST-MO'!$A$8</c:f>
              <c:strCache>
                <c:ptCount val="1"/>
                <c:pt idx="0">
                  <c:v>P9807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'HIST-MO'!$C$8:$G$8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54-4D54-AB46-DCC99DFA1C14}"/>
            </c:ext>
          </c:extLst>
        </c:ser>
        <c:ser>
          <c:idx val="3"/>
          <c:order val="3"/>
          <c:tx>
            <c:strRef>
              <c:f>'HIST-MO'!$A$9</c:f>
              <c:strCache>
                <c:ptCount val="1"/>
                <c:pt idx="0">
                  <c:v>P9808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'HIST-MO'!$C$9:$G$9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54-4D54-AB46-DCC99DFA1C14}"/>
            </c:ext>
          </c:extLst>
        </c:ser>
        <c:ser>
          <c:idx val="4"/>
          <c:order val="4"/>
          <c:tx>
            <c:strRef>
              <c:f>'HIST-MO'!$A$10</c:f>
              <c:strCache>
                <c:ptCount val="1"/>
                <c:pt idx="0">
                  <c:v>P9810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'HIST-MO'!$C$10:$G$10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54-4D54-AB46-DCC99DFA1C14}"/>
            </c:ext>
          </c:extLst>
        </c:ser>
        <c:ser>
          <c:idx val="5"/>
          <c:order val="5"/>
          <c:tx>
            <c:strRef>
              <c:f>'HIST-MO'!$A$11</c:f>
              <c:strCache>
                <c:ptCount val="1"/>
                <c:pt idx="0">
                  <c:v>P9821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'HIST-MO'!$C$11:$G$11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354-4D54-AB46-DCC99DFA1C14}"/>
            </c:ext>
          </c:extLst>
        </c:ser>
        <c:ser>
          <c:idx val="6"/>
          <c:order val="6"/>
          <c:tx>
            <c:strRef>
              <c:f>'HIST-MO'!$A$12</c:f>
              <c:strCache>
                <c:ptCount val="1"/>
                <c:pt idx="0">
                  <c:v>P9822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'HIST-MO'!$C$12:$G$12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354-4D54-AB46-DCC99DFA1C14}"/>
            </c:ext>
          </c:extLst>
        </c:ser>
        <c:ser>
          <c:idx val="7"/>
          <c:order val="7"/>
          <c:tx>
            <c:strRef>
              <c:f>'HIST-MO'!$A$13</c:f>
              <c:strCache>
                <c:ptCount val="1"/>
                <c:pt idx="0">
                  <c:v>P9823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'HIST-MO'!$C$13:$G$13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354-4D54-AB46-DCC99DFA1C14}"/>
            </c:ext>
          </c:extLst>
        </c:ser>
        <c:ser>
          <c:idx val="8"/>
          <c:order val="8"/>
          <c:tx>
            <c:strRef>
              <c:f>'HIST-MO'!$A$14</c:f>
              <c:strCache>
                <c:ptCount val="1"/>
                <c:pt idx="0">
                  <c:v>P9824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'HIST-MO'!$C$14:$G$14</c:f>
              <c:numCache>
                <c:formatCode>General</c:formatCode>
                <c:ptCount val="5"/>
                <c:pt idx="0">
                  <c:v>0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354-4D54-AB46-DCC99DFA1C14}"/>
            </c:ext>
          </c:extLst>
        </c:ser>
        <c:ser>
          <c:idx val="9"/>
          <c:order val="9"/>
          <c:tx>
            <c:strRef>
              <c:f>'HIST-MO'!$A$15</c:f>
              <c:strCache>
                <c:ptCount val="1"/>
                <c:pt idx="0">
                  <c:v>P9825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'HIST-MO'!$C$15:$G$15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354-4D54-AB46-DCC99DFA1C14}"/>
            </c:ext>
          </c:extLst>
        </c:ser>
        <c:ser>
          <c:idx val="10"/>
          <c:order val="10"/>
          <c:tx>
            <c:strRef>
              <c:f>'HIST-MO'!$A$16</c:f>
              <c:strCache>
                <c:ptCount val="1"/>
                <c:pt idx="0">
                  <c:v>P9830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'HIST-MO'!$C$16:$G$16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354-4D54-AB46-DCC99DFA1C14}"/>
            </c:ext>
          </c:extLst>
        </c:ser>
        <c:ser>
          <c:idx val="11"/>
          <c:order val="11"/>
          <c:tx>
            <c:strRef>
              <c:f>'HIST-MO'!$A$17</c:f>
              <c:strCache>
                <c:ptCount val="1"/>
                <c:pt idx="0">
                  <c:v>P9843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'HIST-MO'!$C$17:$G$17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354-4D54-AB46-DCC99DFA1C14}"/>
            </c:ext>
          </c:extLst>
        </c:ser>
        <c:ser>
          <c:idx val="12"/>
          <c:order val="12"/>
          <c:tx>
            <c:strRef>
              <c:f>'HIST-MO'!$A$18</c:f>
              <c:strCache>
                <c:ptCount val="1"/>
                <c:pt idx="0">
                  <c:v>P9846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'HIST-MO'!$C$18:$G$18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354-4D54-AB46-DCC99DFA1C14}"/>
            </c:ext>
          </c:extLst>
        </c:ser>
        <c:ser>
          <c:idx val="13"/>
          <c:order val="13"/>
          <c:tx>
            <c:strRef>
              <c:f>'HIST-MO'!$A$19</c:f>
              <c:strCache>
                <c:ptCount val="1"/>
                <c:pt idx="0">
                  <c:v>P9845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'HIST-MO'!$C$19:$G$19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354-4D54-AB46-DCC99DFA1C14}"/>
            </c:ext>
          </c:extLst>
        </c:ser>
        <c:ser>
          <c:idx val="14"/>
          <c:order val="14"/>
          <c:tx>
            <c:strRef>
              <c:f>'HIST-MO'!$A$20</c:f>
              <c:strCache>
                <c:ptCount val="1"/>
                <c:pt idx="0">
                  <c:v>P9871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'HIST-MO'!$C$20:$G$20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354-4D54-AB46-DCC99DFA1C14}"/>
            </c:ext>
          </c:extLst>
        </c:ser>
        <c:ser>
          <c:idx val="15"/>
          <c:order val="15"/>
          <c:tx>
            <c:strRef>
              <c:f>'HIST-MO'!$A$21</c:f>
              <c:strCache>
                <c:ptCount val="1"/>
                <c:pt idx="0">
                  <c:v>P9866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'HIST-MO'!$C$5:$G$5</c:f>
              <c:strCache>
                <c:ptCount val="5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</c:strCache>
            </c:strRef>
          </c:cat>
          <c:val>
            <c:numRef>
              <c:f>'HIST-MO'!$C$21:$G$21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354-4D54-AB46-DCC99DFA1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3682895"/>
        <c:axId val="1023689135"/>
      </c:barChart>
      <c:catAx>
        <c:axId val="1023682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23689135"/>
        <c:crosses val="autoZero"/>
        <c:auto val="1"/>
        <c:lblAlgn val="ctr"/>
        <c:lblOffset val="100"/>
        <c:noMultiLvlLbl val="0"/>
      </c:catAx>
      <c:valAx>
        <c:axId val="1023689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23682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Histograma de Equipamentos de Pequeno Porte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'HIST-EQUIP'!$A$79</c:f>
              <c:strCache>
                <c:ptCount val="1"/>
                <c:pt idx="0">
                  <c:v>E9010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'HIST-EQUIP'!$C$79:$H$79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AC-4D2C-82BE-4D687A794124}"/>
            </c:ext>
          </c:extLst>
        </c:ser>
        <c:ser>
          <c:idx val="1"/>
          <c:order val="1"/>
          <c:tx>
            <c:strRef>
              <c:f>'HIST-EQUIP'!$A$80</c:f>
              <c:strCache>
                <c:ptCount val="1"/>
                <c:pt idx="0">
                  <c:v>E9064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'HIST-EQUIP'!$C$80:$H$80</c:f>
              <c:numCache>
                <c:formatCode>General</c:formatCode>
                <c:ptCount val="6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AC-4D2C-82BE-4D687A794124}"/>
            </c:ext>
          </c:extLst>
        </c:ser>
        <c:ser>
          <c:idx val="2"/>
          <c:order val="2"/>
          <c:tx>
            <c:strRef>
              <c:f>'HIST-EQUIP'!$A$81</c:f>
              <c:strCache>
                <c:ptCount val="1"/>
                <c:pt idx="0">
                  <c:v>E9066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'HIST-EQUIP'!$C$81:$H$81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AC-4D2C-82BE-4D687A794124}"/>
            </c:ext>
          </c:extLst>
        </c:ser>
        <c:ser>
          <c:idx val="3"/>
          <c:order val="3"/>
          <c:tx>
            <c:strRef>
              <c:f>'HIST-EQUIP'!$A$82</c:f>
              <c:strCache>
                <c:ptCount val="1"/>
                <c:pt idx="0">
                  <c:v>E9069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'HIST-EQUIP'!$C$82:$H$82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AC-4D2C-82BE-4D687A794124}"/>
            </c:ext>
          </c:extLst>
        </c:ser>
        <c:ser>
          <c:idx val="4"/>
          <c:order val="4"/>
          <c:tx>
            <c:strRef>
              <c:f>'HIST-EQUIP'!$A$83</c:f>
              <c:strCache>
                <c:ptCount val="1"/>
                <c:pt idx="0">
                  <c:v>E9071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'HIST-EQUIP'!$C$83:$H$83</c:f>
              <c:numCache>
                <c:formatCode>General</c:formatCode>
                <c:ptCount val="6"/>
                <c:pt idx="0">
                  <c:v>0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AC-4D2C-82BE-4D687A794124}"/>
            </c:ext>
          </c:extLst>
        </c:ser>
        <c:ser>
          <c:idx val="5"/>
          <c:order val="5"/>
          <c:tx>
            <c:strRef>
              <c:f>'HIST-EQUIP'!$A$84</c:f>
              <c:strCache>
                <c:ptCount val="1"/>
                <c:pt idx="0">
                  <c:v>E9507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'HIST-EQUIP'!$C$84:$H$84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AC-4D2C-82BE-4D687A794124}"/>
            </c:ext>
          </c:extLst>
        </c:ser>
        <c:ser>
          <c:idx val="6"/>
          <c:order val="6"/>
          <c:tx>
            <c:strRef>
              <c:f>'HIST-EQUIP'!$A$85</c:f>
              <c:strCache>
                <c:ptCount val="1"/>
                <c:pt idx="0">
                  <c:v>E9518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'HIST-EQUIP'!$C$85:$H$85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AC-4D2C-82BE-4D687A794124}"/>
            </c:ext>
          </c:extLst>
        </c:ser>
        <c:ser>
          <c:idx val="7"/>
          <c:order val="7"/>
          <c:tx>
            <c:strRef>
              <c:f>'HIST-EQUIP'!$A$86</c:f>
              <c:strCache>
                <c:ptCount val="1"/>
                <c:pt idx="0">
                  <c:v>E9519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'HIST-EQUIP'!$C$86:$H$86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2AC-4D2C-82BE-4D687A794124}"/>
            </c:ext>
          </c:extLst>
        </c:ser>
        <c:ser>
          <c:idx val="8"/>
          <c:order val="8"/>
          <c:tx>
            <c:strRef>
              <c:f>'HIST-EQUIP'!$A$87</c:f>
              <c:strCache>
                <c:ptCount val="1"/>
                <c:pt idx="0">
                  <c:v>E9535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'HIST-EQUIP'!$C$87:$H$87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AC-4D2C-82BE-4D687A794124}"/>
            </c:ext>
          </c:extLst>
        </c:ser>
        <c:ser>
          <c:idx val="9"/>
          <c:order val="9"/>
          <c:tx>
            <c:strRef>
              <c:f>'HIST-EQUIP'!$A$88</c:f>
              <c:strCache>
                <c:ptCount val="1"/>
                <c:pt idx="0">
                  <c:v>E9547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'HIST-EQUIP'!$C$88:$H$88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2AC-4D2C-82BE-4D687A794124}"/>
            </c:ext>
          </c:extLst>
        </c:ser>
        <c:ser>
          <c:idx val="10"/>
          <c:order val="10"/>
          <c:tx>
            <c:strRef>
              <c:f>'HIST-EQUIP'!$A$89</c:f>
              <c:strCache>
                <c:ptCount val="1"/>
                <c:pt idx="0">
                  <c:v>E9568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'HIST-EQUIP'!$C$89:$H$89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2AC-4D2C-82BE-4D687A794124}"/>
            </c:ext>
          </c:extLst>
        </c:ser>
        <c:ser>
          <c:idx val="11"/>
          <c:order val="11"/>
          <c:tx>
            <c:strRef>
              <c:f>'HIST-EQUIP'!$A$90</c:f>
              <c:strCache>
                <c:ptCount val="1"/>
                <c:pt idx="0">
                  <c:v>E9591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'HIST-EQUIP'!$C$90:$H$90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2AC-4D2C-82BE-4D687A794124}"/>
            </c:ext>
          </c:extLst>
        </c:ser>
        <c:ser>
          <c:idx val="12"/>
          <c:order val="12"/>
          <c:tx>
            <c:strRef>
              <c:f>'HIST-EQUIP'!$A$91</c:f>
              <c:strCache>
                <c:ptCount val="1"/>
                <c:pt idx="0">
                  <c:v>E9622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'HIST-EQUIP'!$C$91:$H$91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2AC-4D2C-82BE-4D687A794124}"/>
            </c:ext>
          </c:extLst>
        </c:ser>
        <c:ser>
          <c:idx val="13"/>
          <c:order val="13"/>
          <c:tx>
            <c:strRef>
              <c:f>'HIST-EQUIP'!$A$92</c:f>
              <c:strCache>
                <c:ptCount val="1"/>
                <c:pt idx="0">
                  <c:v>E9623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'HIST-EQUIP'!$C$92:$H$92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2AC-4D2C-82BE-4D687A794124}"/>
            </c:ext>
          </c:extLst>
        </c:ser>
        <c:ser>
          <c:idx val="14"/>
          <c:order val="14"/>
          <c:tx>
            <c:strRef>
              <c:f>'HIST-EQUIP'!$A$93</c:f>
              <c:strCache>
                <c:ptCount val="1"/>
                <c:pt idx="0">
                  <c:v>E9630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'HIST-EQUIP'!$C$93:$H$93</c:f>
              <c:numCache>
                <c:formatCode>General</c:formatCode>
                <c:ptCount val="6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2AC-4D2C-82BE-4D687A794124}"/>
            </c:ext>
          </c:extLst>
        </c:ser>
        <c:ser>
          <c:idx val="15"/>
          <c:order val="15"/>
          <c:tx>
            <c:strRef>
              <c:f>'HIST-EQUIP'!$A$94</c:f>
              <c:strCache>
                <c:ptCount val="1"/>
                <c:pt idx="0">
                  <c:v>E9647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'HIST-EQUIP'!$C$94:$H$94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2AC-4D2C-82BE-4D687A794124}"/>
            </c:ext>
          </c:extLst>
        </c:ser>
        <c:ser>
          <c:idx val="16"/>
          <c:order val="16"/>
          <c:tx>
            <c:strRef>
              <c:f>'HIST-EQUIP'!$A$95</c:f>
              <c:strCache>
                <c:ptCount val="1"/>
                <c:pt idx="0">
                  <c:v>E9662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'HIST-EQUIP'!$C$95:$H$95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2AC-4D2C-82BE-4D687A794124}"/>
            </c:ext>
          </c:extLst>
        </c:ser>
        <c:ser>
          <c:idx val="17"/>
          <c:order val="17"/>
          <c:tx>
            <c:strRef>
              <c:f>'HIST-EQUIP'!$A$96</c:f>
              <c:strCache>
                <c:ptCount val="1"/>
                <c:pt idx="0">
                  <c:v>E9675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'HIST-EQUIP'!$C$96:$H$96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2AC-4D2C-82BE-4D687A794124}"/>
            </c:ext>
          </c:extLst>
        </c:ser>
        <c:ser>
          <c:idx val="18"/>
          <c:order val="18"/>
          <c:tx>
            <c:strRef>
              <c:f>'HIST-EQUIP'!$A$97</c:f>
              <c:strCache>
                <c:ptCount val="1"/>
                <c:pt idx="0">
                  <c:v>E9717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'HIST-EQUIP'!$C$97:$H$97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2AC-4D2C-82BE-4D687A794124}"/>
            </c:ext>
          </c:extLst>
        </c:ser>
        <c:ser>
          <c:idx val="19"/>
          <c:order val="19"/>
          <c:tx>
            <c:strRef>
              <c:f>'HIST-EQUIP'!$A$98</c:f>
              <c:strCache>
                <c:ptCount val="1"/>
                <c:pt idx="0">
                  <c:v>E9720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'HIST-EQUIP'!$C$98:$H$98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2AC-4D2C-82BE-4D687A794124}"/>
            </c:ext>
          </c:extLst>
        </c:ser>
        <c:ser>
          <c:idx val="20"/>
          <c:order val="20"/>
          <c:tx>
            <c:strRef>
              <c:f>'HIST-EQUIP'!$A$99</c:f>
              <c:strCache>
                <c:ptCount val="1"/>
                <c:pt idx="0">
                  <c:v>E9753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'HIST-EQUIP'!$C$99:$H$99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2AC-4D2C-82BE-4D687A794124}"/>
            </c:ext>
          </c:extLst>
        </c:ser>
        <c:ser>
          <c:idx val="21"/>
          <c:order val="21"/>
          <c:tx>
            <c:strRef>
              <c:f>'HIST-EQUIP'!$A$100</c:f>
              <c:strCache>
                <c:ptCount val="1"/>
                <c:pt idx="0">
                  <c:v>E9764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'HIST-EQUIP'!$C$100:$H$100</c:f>
              <c:numCache>
                <c:formatCode>General</c:formatCode>
                <c:ptCount val="6"/>
                <c:pt idx="0">
                  <c:v>0</c:v>
                </c:pt>
                <c:pt idx="1">
                  <c:v>11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2AC-4D2C-82BE-4D687A794124}"/>
            </c:ext>
          </c:extLst>
        </c:ser>
        <c:ser>
          <c:idx val="22"/>
          <c:order val="22"/>
          <c:tx>
            <c:strRef>
              <c:f>'HIST-EQUIP'!$A$101</c:f>
              <c:strCache>
                <c:ptCount val="1"/>
                <c:pt idx="0">
                  <c:v>E9621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'HIST-EQUIP'!$C$101:$H$101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2AC-4D2C-82BE-4D687A794124}"/>
            </c:ext>
          </c:extLst>
        </c:ser>
        <c:ser>
          <c:idx val="23"/>
          <c:order val="23"/>
          <c:tx>
            <c:strRef>
              <c:f>'HIST-EQUIP'!$A$102</c:f>
              <c:strCache>
                <c:ptCount val="1"/>
                <c:pt idx="0">
                  <c:v>E9788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'HIST-EQUIP'!$C$78:$H$78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'HIST-EQUIP'!$C$102:$H$102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82AC-4D2C-82BE-4D687A7941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3990816"/>
        <c:axId val="953989376"/>
      </c:barChart>
      <c:catAx>
        <c:axId val="9539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53989376"/>
        <c:crosses val="autoZero"/>
        <c:auto val="1"/>
        <c:lblAlgn val="ctr"/>
        <c:lblOffset val="100"/>
        <c:noMultiLvlLbl val="0"/>
      </c:catAx>
      <c:valAx>
        <c:axId val="95398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5399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Histograma de Equipamentos Rodantes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'HIST-EQUIP'!$A$44</c:f>
              <c:strCache>
                <c:ptCount val="1"/>
                <c:pt idx="0">
                  <c:v>E9686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'HIST-EQUIP'!$C$44:$H$44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D1-4B35-ADE1-D595F84753D4}"/>
            </c:ext>
          </c:extLst>
        </c:ser>
        <c:ser>
          <c:idx val="1"/>
          <c:order val="1"/>
          <c:tx>
            <c:strRef>
              <c:f>'HIST-EQUIP'!$A$45</c:f>
              <c:strCache>
                <c:ptCount val="1"/>
                <c:pt idx="0">
                  <c:v>E9041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'HIST-EQUIP'!$C$45:$H$45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D1-4B35-ADE1-D595F84753D4}"/>
            </c:ext>
          </c:extLst>
        </c:ser>
        <c:ser>
          <c:idx val="2"/>
          <c:order val="2"/>
          <c:tx>
            <c:strRef>
              <c:f>'HIST-EQUIP'!$A$46</c:f>
              <c:strCache>
                <c:ptCount val="1"/>
                <c:pt idx="0">
                  <c:v>E9094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'HIST-EQUIP'!$C$46:$H$46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D1-4B35-ADE1-D595F84753D4}"/>
            </c:ext>
          </c:extLst>
        </c:ser>
        <c:ser>
          <c:idx val="3"/>
          <c:order val="3"/>
          <c:tx>
            <c:strRef>
              <c:f>'HIST-EQUIP'!$A$47</c:f>
              <c:strCache>
                <c:ptCount val="1"/>
                <c:pt idx="0">
                  <c:v>E9169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'HIST-EQUIP'!$C$47:$H$47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D1-4B35-ADE1-D595F84753D4}"/>
            </c:ext>
          </c:extLst>
        </c:ser>
        <c:ser>
          <c:idx val="4"/>
          <c:order val="4"/>
          <c:tx>
            <c:strRef>
              <c:f>'HIST-EQUIP'!$A$48</c:f>
              <c:strCache>
                <c:ptCount val="1"/>
                <c:pt idx="0">
                  <c:v>E9571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'HIST-EQUIP'!$C$48:$H$48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D1-4B35-ADE1-D595F84753D4}"/>
            </c:ext>
          </c:extLst>
        </c:ser>
        <c:ser>
          <c:idx val="5"/>
          <c:order val="5"/>
          <c:tx>
            <c:strRef>
              <c:f>'HIST-EQUIP'!$A$49</c:f>
              <c:strCache>
                <c:ptCount val="1"/>
                <c:pt idx="0">
                  <c:v>E9667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'HIST-EQUIP'!$C$49:$H$49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D1-4B35-ADE1-D595F84753D4}"/>
            </c:ext>
          </c:extLst>
        </c:ser>
        <c:ser>
          <c:idx val="6"/>
          <c:order val="6"/>
          <c:tx>
            <c:strRef>
              <c:f>'HIST-EQUIP'!$A$50</c:f>
              <c:strCache>
                <c:ptCount val="1"/>
                <c:pt idx="0">
                  <c:v>E9605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'HIST-EQUIP'!$C$50:$H$50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3D1-4B35-ADE1-D595F84753D4}"/>
            </c:ext>
          </c:extLst>
        </c:ser>
        <c:ser>
          <c:idx val="7"/>
          <c:order val="7"/>
          <c:tx>
            <c:strRef>
              <c:f>'HIST-EQUIP'!$A$51</c:f>
              <c:strCache>
                <c:ptCount val="1"/>
                <c:pt idx="0">
                  <c:v>E9687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'HIST-EQUIP'!$C$43:$H$43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'HIST-EQUIP'!$C$51:$H$51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3D1-4B35-ADE1-D595F84753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53825792"/>
        <c:axId val="1153826272"/>
      </c:barChart>
      <c:catAx>
        <c:axId val="115382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53826272"/>
        <c:crosses val="autoZero"/>
        <c:auto val="1"/>
        <c:lblAlgn val="ctr"/>
        <c:lblOffset val="100"/>
        <c:noMultiLvlLbl val="0"/>
      </c:catAx>
      <c:valAx>
        <c:axId val="115382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15382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Histograma de Equipamentos Pesados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'HIST-EQUIP'!$A$7</c:f>
              <c:strCache>
                <c:ptCount val="1"/>
                <c:pt idx="0">
                  <c:v>E9076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'HIST-EQUIP'!$C$7:$H$7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8-4533-96E4-363B81CF52F3}"/>
            </c:ext>
          </c:extLst>
        </c:ser>
        <c:ser>
          <c:idx val="1"/>
          <c:order val="1"/>
          <c:tx>
            <c:strRef>
              <c:f>'HIST-EQUIP'!$A$8</c:f>
              <c:strCache>
                <c:ptCount val="1"/>
                <c:pt idx="0">
                  <c:v>E9502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'HIST-EQUIP'!$C$8:$H$8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8-4533-96E4-363B81CF52F3}"/>
            </c:ext>
          </c:extLst>
        </c:ser>
        <c:ser>
          <c:idx val="2"/>
          <c:order val="2"/>
          <c:tx>
            <c:strRef>
              <c:f>'HIST-EQUIP'!$A$9</c:f>
              <c:strCache>
                <c:ptCount val="1"/>
                <c:pt idx="0">
                  <c:v>E9515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'HIST-EQUIP'!$C$9:$H$9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38-4533-96E4-363B81CF52F3}"/>
            </c:ext>
          </c:extLst>
        </c:ser>
        <c:ser>
          <c:idx val="3"/>
          <c:order val="3"/>
          <c:tx>
            <c:strRef>
              <c:f>'HIST-EQUIP'!$A$10</c:f>
              <c:strCache>
                <c:ptCount val="1"/>
                <c:pt idx="0">
                  <c:v>E9524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'HIST-EQUIP'!$C$10:$H$10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38-4533-96E4-363B81CF52F3}"/>
            </c:ext>
          </c:extLst>
        </c:ser>
        <c:ser>
          <c:idx val="4"/>
          <c:order val="4"/>
          <c:tx>
            <c:strRef>
              <c:f>'HIST-EQUIP'!$A$11</c:f>
              <c:strCache>
                <c:ptCount val="1"/>
                <c:pt idx="0">
                  <c:v>E9526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'HIST-EQUIP'!$C$11:$H$11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B38-4533-96E4-363B81CF52F3}"/>
            </c:ext>
          </c:extLst>
        </c:ser>
        <c:ser>
          <c:idx val="5"/>
          <c:order val="5"/>
          <c:tx>
            <c:strRef>
              <c:f>'HIST-EQUIP'!$A$12</c:f>
              <c:strCache>
                <c:ptCount val="1"/>
                <c:pt idx="0">
                  <c:v>E9530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'HIST-EQUIP'!$C$12:$H$12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B38-4533-96E4-363B81CF52F3}"/>
            </c:ext>
          </c:extLst>
        </c:ser>
        <c:ser>
          <c:idx val="6"/>
          <c:order val="6"/>
          <c:tx>
            <c:strRef>
              <c:f>'HIST-EQUIP'!$A$13</c:f>
              <c:strCache>
                <c:ptCount val="1"/>
                <c:pt idx="0">
                  <c:v>E9540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'HIST-EQUIP'!$C$13:$H$13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B38-4533-96E4-363B81CF52F3}"/>
            </c:ext>
          </c:extLst>
        </c:ser>
        <c:ser>
          <c:idx val="7"/>
          <c:order val="7"/>
          <c:tx>
            <c:strRef>
              <c:f>'HIST-EQUIP'!$A$14</c:f>
              <c:strCache>
                <c:ptCount val="1"/>
                <c:pt idx="0">
                  <c:v>E9541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'HIST-EQUIP'!$C$14:$H$14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B38-4533-96E4-363B81CF52F3}"/>
            </c:ext>
          </c:extLst>
        </c:ser>
        <c:ser>
          <c:idx val="8"/>
          <c:order val="8"/>
          <c:tx>
            <c:strRef>
              <c:f>'HIST-EQUIP'!$A$15</c:f>
              <c:strCache>
                <c:ptCount val="1"/>
                <c:pt idx="0">
                  <c:v>E9577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'HIST-EQUIP'!$C$15:$H$15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B38-4533-96E4-363B81CF52F3}"/>
            </c:ext>
          </c:extLst>
        </c:ser>
        <c:ser>
          <c:idx val="9"/>
          <c:order val="9"/>
          <c:tx>
            <c:strRef>
              <c:f>'HIST-EQUIP'!$A$16</c:f>
              <c:strCache>
                <c:ptCount val="1"/>
                <c:pt idx="0">
                  <c:v>E9685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'HIST-EQUIP'!$C$16:$H$16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B38-4533-96E4-363B81CF52F3}"/>
            </c:ext>
          </c:extLst>
        </c:ser>
        <c:ser>
          <c:idx val="10"/>
          <c:order val="10"/>
          <c:tx>
            <c:strRef>
              <c:f>'HIST-EQUIP'!$A$17</c:f>
              <c:strCache>
                <c:ptCount val="1"/>
                <c:pt idx="0">
                  <c:v>E9042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'HIST-EQUIP'!$C$6:$H$6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cat>
          <c:val>
            <c:numRef>
              <c:f>'HIST-EQUIP'!$C$17:$H$17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B38-4533-96E4-363B81CF5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0766000"/>
        <c:axId val="1040766480"/>
      </c:barChart>
      <c:catAx>
        <c:axId val="1040766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40766480"/>
        <c:crosses val="autoZero"/>
        <c:auto val="1"/>
        <c:lblAlgn val="ctr"/>
        <c:lblOffset val="100"/>
        <c:noMultiLvlLbl val="0"/>
      </c:catAx>
      <c:valAx>
        <c:axId val="104076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040766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C345516-7567-4FBC-8269-9CBE901C3912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EE40E3A-E431-4B14-992B-E1E4F5C2E1B1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E950A45-C4B1-490A-8420-20B0F627B3AE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57FC484-0920-4D4D-9524-A6AE3B08CF31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71A1FC9-FE7C-40E1-82EC-246E7F89DE2F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60429F7F-E3A3-4C5D-9E89-DC353D2774F7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A8BE6F2C-957C-49C4-8DA9-DF34794B7B0A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B1BA401B-AA61-4A81-9D41-596E8DB706E3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A61E775F-4177-4301-8206-FC2B1EFA55DC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7C06C985-1CAC-4B67-9F9A-E3BD4F9155B9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E3329D5-BEFA-41BF-9135-93297C72CADC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D6B21D92-F6CC-482E-AC77-A5F9D7922A38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EB393BB9-EB8E-4325-A4A4-4FEE0581BA1D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5E8EC677-11F2-4240-A5FC-05561F1B248C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1059CC06-7D8D-4C0F-9ACA-3651266679A7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3E0B2002-8729-4870-95E1-A34860272C38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22EF9E5C-C474-4973-B3A5-E70FDFF8CC1D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A967D7A7-AFAA-41BB-947D-E9BD419FB7EE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48B7932-B865-479C-A002-4074500E41A3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2407D4C2-A9EA-4F78-9F4F-F4F302E36D15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98D8CE2-AACD-4539-BA48-7B74546AF776}"/>
            </a:ext>
          </a:extLst>
        </xdr:cNvPr>
        <xdr:cNvSpPr>
          <a:spLocks noChangeArrowheads="1"/>
        </xdr:cNvSpPr>
      </xdr:nvSpPr>
      <xdr:spPr bwMode="auto">
        <a:xfrm>
          <a:off x="3303270" y="0"/>
          <a:ext cx="69342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1379220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7B67CCA3-3CCC-4D24-AEE5-CE5EDE8C1BD3}"/>
            </a:ext>
          </a:extLst>
        </xdr:cNvPr>
        <xdr:cNvSpPr>
          <a:spLocks noChangeArrowheads="1"/>
        </xdr:cNvSpPr>
      </xdr:nvSpPr>
      <xdr:spPr bwMode="auto">
        <a:xfrm>
          <a:off x="3998595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EC43BAAD-77AF-4041-BD27-0DC79E735EA5}"/>
            </a:ext>
          </a:extLst>
        </xdr:cNvPr>
        <xdr:cNvSpPr>
          <a:spLocks noChangeArrowheads="1"/>
        </xdr:cNvSpPr>
      </xdr:nvSpPr>
      <xdr:spPr bwMode="auto">
        <a:xfrm>
          <a:off x="3288030" y="0"/>
          <a:ext cx="71247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1447800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DD748524-8AE7-43AC-972D-20A6E8E15C34}"/>
            </a:ext>
          </a:extLst>
        </xdr:cNvPr>
        <xdr:cNvSpPr>
          <a:spLocks noChangeArrowheads="1"/>
        </xdr:cNvSpPr>
      </xdr:nvSpPr>
      <xdr:spPr bwMode="auto">
        <a:xfrm>
          <a:off x="400050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1805940</xdr:colOff>
      <xdr:row>0</xdr:row>
      <xdr:rowOff>0</xdr:rowOff>
    </xdr:from>
    <xdr:to>
      <xdr:col>2</xdr:col>
      <xdr:colOff>739140</xdr:colOff>
      <xdr:row>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45EF5BA5-1260-4E4F-BA6E-46CCB86D850F}"/>
            </a:ext>
          </a:extLst>
        </xdr:cNvPr>
        <xdr:cNvSpPr>
          <a:spLocks noChangeArrowheads="1"/>
        </xdr:cNvSpPr>
      </xdr:nvSpPr>
      <xdr:spPr bwMode="auto">
        <a:xfrm>
          <a:off x="3996690" y="0"/>
          <a:ext cx="0" cy="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85725</xdr:colOff>
      <xdr:row>0</xdr:row>
      <xdr:rowOff>190500</xdr:rowOff>
    </xdr:from>
    <xdr:to>
      <xdr:col>19</xdr:col>
      <xdr:colOff>344232</xdr:colOff>
      <xdr:row>21</xdr:row>
      <xdr:rowOff>734244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82663CEC-C63E-4F0A-9525-CB64C47A3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0" y="190500"/>
          <a:ext cx="9545382" cy="5868219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21</xdr:row>
      <xdr:rowOff>1143000</xdr:rowOff>
    </xdr:from>
    <xdr:to>
      <xdr:col>19</xdr:col>
      <xdr:colOff>620465</xdr:colOff>
      <xdr:row>45</xdr:row>
      <xdr:rowOff>19914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158E7D4C-8D5C-4EC8-A004-EB85B15B5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38875" y="6467475"/>
          <a:ext cx="9602540" cy="61921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</xdr:row>
      <xdr:rowOff>9525</xdr:rowOff>
    </xdr:from>
    <xdr:to>
      <xdr:col>22</xdr:col>
      <xdr:colOff>553798</xdr:colOff>
      <xdr:row>15</xdr:row>
      <xdr:rowOff>181781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FE5C80-FF2D-44CB-AC6B-9AF1BA0FA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6375" y="209550"/>
          <a:ext cx="9659698" cy="577295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22</xdr:col>
      <xdr:colOff>487119</xdr:colOff>
      <xdr:row>31</xdr:row>
      <xdr:rowOff>391372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7FACBB9-A35D-4750-838B-8232913A9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68275" y="6200775"/>
          <a:ext cx="9631119" cy="606827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13</xdr:col>
      <xdr:colOff>162458</xdr:colOff>
      <xdr:row>43</xdr:row>
      <xdr:rowOff>219552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3481DB9-8FB5-4A99-A44F-F615A3B7C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8275" y="12677775"/>
          <a:ext cx="3820058" cy="3419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228601</xdr:colOff>
      <xdr:row>92</xdr:row>
      <xdr:rowOff>66675</xdr:rowOff>
    </xdr:from>
    <xdr:ext cx="3676650" cy="595409"/>
    <xdr:pic>
      <xdr:nvPicPr>
        <xdr:cNvPr id="3" name="Imagem 2">
          <a:extLst>
            <a:ext uri="{FF2B5EF4-FFF2-40B4-BE49-F238E27FC236}">
              <a16:creationId xmlns:a16="http://schemas.microsoft.com/office/drawing/2014/main" id="{ABFA6F46-D5D6-455C-9B11-F6649E9A7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1" y="22536150"/>
          <a:ext cx="3676650" cy="59540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990600</xdr:colOff>
      <xdr:row>68</xdr:row>
      <xdr:rowOff>38100</xdr:rowOff>
    </xdr:from>
    <xdr:to>
      <xdr:col>36</xdr:col>
      <xdr:colOff>363559</xdr:colOff>
      <xdr:row>121</xdr:row>
      <xdr:rowOff>77342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AAAA7E7-FE79-A9A2-4DD1-9A97BDE57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9450" y="16211550"/>
          <a:ext cx="11526859" cy="818311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23</xdr:row>
      <xdr:rowOff>119062</xdr:rowOff>
    </xdr:from>
    <xdr:to>
      <xdr:col>8</xdr:col>
      <xdr:colOff>600075</xdr:colOff>
      <xdr:row>43</xdr:row>
      <xdr:rowOff>4762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AAB71E5-BD9F-074B-3800-E1BE6AB8A6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105</xdr:row>
      <xdr:rowOff>128587</xdr:rowOff>
    </xdr:from>
    <xdr:to>
      <xdr:col>8</xdr:col>
      <xdr:colOff>209550</xdr:colOff>
      <xdr:row>139</xdr:row>
      <xdr:rowOff>123825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825D2986-E900-9631-059F-95E82B3C28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266700</xdr:colOff>
      <xdr:row>54</xdr:row>
      <xdr:rowOff>23812</xdr:rowOff>
    </xdr:from>
    <xdr:to>
      <xdr:col>8</xdr:col>
      <xdr:colOff>209550</xdr:colOff>
      <xdr:row>73</xdr:row>
      <xdr:rowOff>52387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8DB57CAD-532C-00E6-AF4A-A5FA96D973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276225</xdr:colOff>
      <xdr:row>20</xdr:row>
      <xdr:rowOff>14287</xdr:rowOff>
    </xdr:from>
    <xdr:to>
      <xdr:col>8</xdr:col>
      <xdr:colOff>219075</xdr:colOff>
      <xdr:row>39</xdr:row>
      <xdr:rowOff>42862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6018DF29-C2A3-12B4-2250-7BB519482E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21B6-B47F-4121-97EB-C65C37E53119}">
  <sheetPr codeName="Planilha1">
    <tabColor theme="1"/>
  </sheetPr>
  <dimension ref="A1:B7"/>
  <sheetViews>
    <sheetView workbookViewId="0">
      <selection activeCell="B15" sqref="B15"/>
    </sheetView>
  </sheetViews>
  <sheetFormatPr defaultRowHeight="15" x14ac:dyDescent="0.25"/>
  <cols>
    <col min="1" max="1" width="72.85546875" customWidth="1"/>
    <col min="2" max="2" width="40.7109375" customWidth="1"/>
  </cols>
  <sheetData>
    <row r="1" spans="1:2" x14ac:dyDescent="0.25">
      <c r="A1" s="1" t="s">
        <v>5006</v>
      </c>
      <c r="B1" s="2"/>
    </row>
    <row r="2" spans="1:2" x14ac:dyDescent="0.25">
      <c r="A2" s="3" t="s">
        <v>5008</v>
      </c>
      <c r="B2" s="4"/>
    </row>
    <row r="3" spans="1:2" x14ac:dyDescent="0.25">
      <c r="A3" s="3" t="s">
        <v>5007</v>
      </c>
      <c r="B3" s="4"/>
    </row>
    <row r="4" spans="1:2" x14ac:dyDescent="0.25">
      <c r="A4" s="3"/>
      <c r="B4" s="4"/>
    </row>
    <row r="5" spans="1:2" x14ac:dyDescent="0.25">
      <c r="A5" s="7"/>
      <c r="B5" s="5"/>
    </row>
    <row r="6" spans="1:2" x14ac:dyDescent="0.25">
      <c r="A6" s="7" t="s">
        <v>2</v>
      </c>
      <c r="B6" s="5" t="s">
        <v>5502</v>
      </c>
    </row>
    <row r="7" spans="1:2" x14ac:dyDescent="0.25">
      <c r="A7" s="7" t="s">
        <v>3</v>
      </c>
      <c r="B7" s="6" t="s">
        <v>117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E62E-919F-4FF0-8A14-58C5A9567C86}">
  <sheetPr>
    <tabColor theme="1"/>
  </sheetPr>
  <dimension ref="A1:Q1694"/>
  <sheetViews>
    <sheetView topLeftCell="A1591" zoomScaleNormal="100" workbookViewId="0">
      <selection activeCell="B15" sqref="B15"/>
    </sheetView>
  </sheetViews>
  <sheetFormatPr defaultColWidth="9.140625" defaultRowHeight="12.75" x14ac:dyDescent="0.2"/>
  <cols>
    <col min="1" max="1" width="9.140625" style="201"/>
    <col min="2" max="2" width="29.140625" style="201" customWidth="1"/>
    <col min="3" max="3" width="9.140625" style="201"/>
    <col min="4" max="4" width="14.5703125" style="201" customWidth="1"/>
    <col min="5" max="6" width="9.140625" style="201"/>
    <col min="7" max="7" width="12.5703125" style="201" customWidth="1"/>
    <col min="8" max="8" width="37.7109375" style="201" customWidth="1"/>
    <col min="9" max="9" width="13" style="201" bestFit="1" customWidth="1"/>
    <col min="10" max="11" width="17" style="201" bestFit="1" customWidth="1"/>
    <col min="12" max="12" width="9.140625" style="381"/>
    <col min="13" max="14" width="9.140625" style="201"/>
    <col min="15" max="15" width="65.28515625" style="201" customWidth="1"/>
    <col min="16" max="16" width="9.140625" style="201"/>
    <col min="17" max="17" width="15.85546875" style="201" customWidth="1"/>
    <col min="18" max="16384" width="9.140625" style="201"/>
  </cols>
  <sheetData>
    <row r="1" spans="1:17" x14ac:dyDescent="0.2">
      <c r="A1" s="697" t="s">
        <v>5009</v>
      </c>
      <c r="B1" s="697"/>
      <c r="C1" s="697"/>
      <c r="D1" s="697"/>
      <c r="H1" s="698" t="s">
        <v>5281</v>
      </c>
      <c r="I1" s="698"/>
      <c r="J1" s="698"/>
      <c r="N1" s="698" t="s">
        <v>5010</v>
      </c>
      <c r="O1" s="698"/>
      <c r="P1" s="698"/>
    </row>
    <row r="2" spans="1:17" x14ac:dyDescent="0.2">
      <c r="A2" s="697" t="s">
        <v>5283</v>
      </c>
      <c r="B2" s="697"/>
      <c r="C2" s="697"/>
      <c r="D2" s="697"/>
      <c r="G2" s="697" t="s">
        <v>5280</v>
      </c>
      <c r="H2" s="697"/>
      <c r="I2" s="697"/>
      <c r="J2" s="697"/>
      <c r="K2" s="697"/>
      <c r="O2" s="201" t="s">
        <v>5282</v>
      </c>
    </row>
    <row r="3" spans="1:17" ht="38.25" x14ac:dyDescent="0.2">
      <c r="A3" s="309" t="s">
        <v>351</v>
      </c>
      <c r="B3" s="309" t="s">
        <v>352</v>
      </c>
      <c r="C3" s="309" t="s">
        <v>29</v>
      </c>
      <c r="D3" s="309" t="s">
        <v>121</v>
      </c>
      <c r="G3" s="202" t="s">
        <v>351</v>
      </c>
      <c r="H3" s="202" t="s">
        <v>352</v>
      </c>
      <c r="I3" s="202" t="s">
        <v>353</v>
      </c>
      <c r="J3" s="202" t="s">
        <v>354</v>
      </c>
      <c r="K3" s="202" t="s">
        <v>355</v>
      </c>
      <c r="N3" s="526" t="s">
        <v>351</v>
      </c>
      <c r="O3" s="527" t="s">
        <v>352</v>
      </c>
      <c r="P3" s="528" t="s">
        <v>29</v>
      </c>
      <c r="Q3" s="529" t="s">
        <v>1748</v>
      </c>
    </row>
    <row r="4" spans="1:17" ht="38.25" x14ac:dyDescent="0.2">
      <c r="A4" s="593" t="s">
        <v>306</v>
      </c>
      <c r="B4" s="594" t="s">
        <v>356</v>
      </c>
      <c r="C4" s="595" t="s">
        <v>357</v>
      </c>
      <c r="D4" s="596">
        <v>26.154299999999999</v>
      </c>
      <c r="G4" s="582" t="s">
        <v>358</v>
      </c>
      <c r="H4" s="586" t="s">
        <v>359</v>
      </c>
      <c r="I4" s="587">
        <v>0</v>
      </c>
      <c r="J4" s="587">
        <v>18.455400000000001</v>
      </c>
      <c r="K4" s="587">
        <v>11.1866</v>
      </c>
      <c r="L4" s="381" t="str">
        <f>IF(LEFT(G4,1)="A","A","")</f>
        <v/>
      </c>
      <c r="N4" s="530" t="s">
        <v>1749</v>
      </c>
      <c r="O4" s="586" t="s">
        <v>1750</v>
      </c>
      <c r="P4" s="530" t="s">
        <v>40</v>
      </c>
      <c r="Q4" s="531">
        <v>7.7515000000000001</v>
      </c>
    </row>
    <row r="5" spans="1:17" ht="38.25" x14ac:dyDescent="0.2">
      <c r="A5" s="593" t="s">
        <v>341</v>
      </c>
      <c r="B5" s="594" t="s">
        <v>360</v>
      </c>
      <c r="C5" s="595" t="s">
        <v>357</v>
      </c>
      <c r="D5" s="596">
        <v>30.4788</v>
      </c>
      <c r="G5" s="582" t="s">
        <v>361</v>
      </c>
      <c r="H5" s="586" t="s">
        <v>362</v>
      </c>
      <c r="I5" s="587">
        <v>0</v>
      </c>
      <c r="J5" s="587">
        <v>24.2745</v>
      </c>
      <c r="K5" s="587">
        <v>14.713800000000001</v>
      </c>
      <c r="L5" s="381" t="str">
        <f t="shared" ref="L5:L68" si="0">IF(LEFT(G5,1)="A","A","")</f>
        <v/>
      </c>
      <c r="N5" s="530" t="s">
        <v>1441</v>
      </c>
      <c r="O5" s="586" t="s">
        <v>1751</v>
      </c>
      <c r="P5" s="530" t="s">
        <v>40</v>
      </c>
      <c r="Q5" s="531">
        <v>7.7377000000000002</v>
      </c>
    </row>
    <row r="6" spans="1:17" ht="38.25" x14ac:dyDescent="0.2">
      <c r="A6" s="593" t="s">
        <v>363</v>
      </c>
      <c r="B6" s="594" t="s">
        <v>5389</v>
      </c>
      <c r="C6" s="595" t="s">
        <v>140</v>
      </c>
      <c r="D6" s="596">
        <v>5495.1598000000004</v>
      </c>
      <c r="G6" s="582" t="s">
        <v>365</v>
      </c>
      <c r="H6" s="586" t="s">
        <v>366</v>
      </c>
      <c r="I6" s="587">
        <v>0</v>
      </c>
      <c r="J6" s="587">
        <v>25.379100000000001</v>
      </c>
      <c r="K6" s="587">
        <v>15.3834</v>
      </c>
      <c r="L6" s="381" t="str">
        <f t="shared" si="0"/>
        <v/>
      </c>
      <c r="N6" s="530" t="s">
        <v>1752</v>
      </c>
      <c r="O6" s="586" t="s">
        <v>1753</v>
      </c>
      <c r="P6" s="530" t="s">
        <v>17</v>
      </c>
      <c r="Q6" s="531">
        <v>130.5907</v>
      </c>
    </row>
    <row r="7" spans="1:17" ht="38.25" x14ac:dyDescent="0.2">
      <c r="A7" s="593" t="s">
        <v>152</v>
      </c>
      <c r="B7" s="594" t="s">
        <v>5390</v>
      </c>
      <c r="C7" s="595" t="s">
        <v>140</v>
      </c>
      <c r="D7" s="596">
        <v>5124.3074999999999</v>
      </c>
      <c r="G7" s="582" t="s">
        <v>367</v>
      </c>
      <c r="H7" s="586" t="s">
        <v>368</v>
      </c>
      <c r="I7" s="587">
        <v>0</v>
      </c>
      <c r="J7" s="587">
        <v>32.067599999999999</v>
      </c>
      <c r="K7" s="587">
        <v>19.4376</v>
      </c>
      <c r="L7" s="381" t="str">
        <f t="shared" si="0"/>
        <v/>
      </c>
      <c r="N7" s="530" t="s">
        <v>1754</v>
      </c>
      <c r="O7" s="586" t="s">
        <v>1755</v>
      </c>
      <c r="P7" s="530" t="s">
        <v>40</v>
      </c>
      <c r="Q7" s="531">
        <v>27.485900000000001</v>
      </c>
    </row>
    <row r="8" spans="1:17" ht="38.25" x14ac:dyDescent="0.2">
      <c r="A8" s="593" t="s">
        <v>309</v>
      </c>
      <c r="B8" s="594" t="s">
        <v>369</v>
      </c>
      <c r="C8" s="595" t="s">
        <v>357</v>
      </c>
      <c r="D8" s="596">
        <v>33.830199999999998</v>
      </c>
      <c r="G8" s="582" t="s">
        <v>370</v>
      </c>
      <c r="H8" s="586" t="s">
        <v>371</v>
      </c>
      <c r="I8" s="587">
        <v>0</v>
      </c>
      <c r="J8" s="587">
        <v>37.881799999999998</v>
      </c>
      <c r="K8" s="587">
        <v>22.9618</v>
      </c>
      <c r="L8" s="381" t="str">
        <f t="shared" si="0"/>
        <v/>
      </c>
      <c r="N8" s="530" t="s">
        <v>1756</v>
      </c>
      <c r="O8" s="586" t="s">
        <v>1757</v>
      </c>
      <c r="P8" s="530" t="s">
        <v>40</v>
      </c>
      <c r="Q8" s="531">
        <v>16.7652</v>
      </c>
    </row>
    <row r="9" spans="1:17" x14ac:dyDescent="0.2">
      <c r="A9" s="593" t="s">
        <v>147</v>
      </c>
      <c r="B9" s="594" t="s">
        <v>5391</v>
      </c>
      <c r="C9" s="595" t="s">
        <v>140</v>
      </c>
      <c r="D9" s="596">
        <v>5104.4897000000001</v>
      </c>
      <c r="G9" s="582" t="s">
        <v>372</v>
      </c>
      <c r="H9" s="586" t="s">
        <v>373</v>
      </c>
      <c r="I9" s="587">
        <v>0</v>
      </c>
      <c r="J9" s="587">
        <v>1.4715</v>
      </c>
      <c r="K9" s="587">
        <v>0.96689999999999998</v>
      </c>
      <c r="L9" s="381" t="str">
        <f t="shared" si="0"/>
        <v/>
      </c>
      <c r="N9" s="530" t="s">
        <v>1758</v>
      </c>
      <c r="O9" s="586" t="s">
        <v>1759</v>
      </c>
      <c r="P9" s="530" t="s">
        <v>1760</v>
      </c>
      <c r="Q9" s="531">
        <v>4.1271000000000004</v>
      </c>
    </row>
    <row r="10" spans="1:17" ht="25.5" x14ac:dyDescent="0.2">
      <c r="A10" s="593" t="s">
        <v>374</v>
      </c>
      <c r="B10" s="594" t="s">
        <v>375</v>
      </c>
      <c r="C10" s="595" t="s">
        <v>357</v>
      </c>
      <c r="D10" s="596">
        <v>34.372999999999998</v>
      </c>
      <c r="G10" s="582" t="s">
        <v>376</v>
      </c>
      <c r="H10" s="586" t="s">
        <v>377</v>
      </c>
      <c r="I10" s="587">
        <v>0</v>
      </c>
      <c r="J10" s="587">
        <v>43.143300000000004</v>
      </c>
      <c r="K10" s="587">
        <v>19.7913</v>
      </c>
      <c r="L10" s="381" t="str">
        <f t="shared" si="0"/>
        <v/>
      </c>
      <c r="N10" s="530" t="s">
        <v>1761</v>
      </c>
      <c r="O10" s="586" t="s">
        <v>1762</v>
      </c>
      <c r="P10" s="530" t="s">
        <v>40</v>
      </c>
      <c r="Q10" s="531">
        <v>9.4014000000000006</v>
      </c>
    </row>
    <row r="11" spans="1:17" ht="25.5" x14ac:dyDescent="0.2">
      <c r="A11" s="593" t="s">
        <v>305</v>
      </c>
      <c r="B11" s="594" t="s">
        <v>378</v>
      </c>
      <c r="C11" s="595" t="s">
        <v>357</v>
      </c>
      <c r="D11" s="596">
        <v>29.221699999999998</v>
      </c>
      <c r="G11" s="582" t="s">
        <v>379</v>
      </c>
      <c r="H11" s="586" t="s">
        <v>380</v>
      </c>
      <c r="I11" s="587">
        <v>0</v>
      </c>
      <c r="J11" s="587">
        <v>2.2730000000000001</v>
      </c>
      <c r="K11" s="587">
        <v>1.4872000000000001</v>
      </c>
      <c r="L11" s="381" t="str">
        <f t="shared" si="0"/>
        <v/>
      </c>
      <c r="N11" s="530" t="s">
        <v>1763</v>
      </c>
      <c r="O11" s="586" t="s">
        <v>5464</v>
      </c>
      <c r="P11" s="530" t="s">
        <v>40</v>
      </c>
      <c r="Q11" s="531">
        <v>13.190799999999999</v>
      </c>
    </row>
    <row r="12" spans="1:17" x14ac:dyDescent="0.2">
      <c r="A12" s="593" t="s">
        <v>216</v>
      </c>
      <c r="B12" s="594" t="s">
        <v>5392</v>
      </c>
      <c r="C12" s="595" t="s">
        <v>140</v>
      </c>
      <c r="D12" s="596">
        <v>8397.0328000000009</v>
      </c>
      <c r="G12" s="582" t="s">
        <v>381</v>
      </c>
      <c r="H12" s="586" t="s">
        <v>382</v>
      </c>
      <c r="I12" s="587">
        <v>135.9683</v>
      </c>
      <c r="J12" s="587">
        <v>451.5779</v>
      </c>
      <c r="K12" s="587">
        <v>146.8152</v>
      </c>
      <c r="L12" s="381" t="str">
        <f t="shared" si="0"/>
        <v/>
      </c>
      <c r="N12" s="530" t="s">
        <v>1764</v>
      </c>
      <c r="O12" s="586" t="s">
        <v>1765</v>
      </c>
      <c r="P12" s="530" t="s">
        <v>40</v>
      </c>
      <c r="Q12" s="531">
        <v>9.0664999999999996</v>
      </c>
    </row>
    <row r="13" spans="1:17" ht="38.25" x14ac:dyDescent="0.2">
      <c r="A13" s="593" t="s">
        <v>342</v>
      </c>
      <c r="B13" s="594" t="s">
        <v>198</v>
      </c>
      <c r="C13" s="595" t="s">
        <v>357</v>
      </c>
      <c r="D13" s="596">
        <v>34.059699999999999</v>
      </c>
      <c r="G13" s="582" t="s">
        <v>383</v>
      </c>
      <c r="H13" s="586" t="s">
        <v>384</v>
      </c>
      <c r="I13" s="587">
        <v>0</v>
      </c>
      <c r="J13" s="587">
        <v>1.0943000000000001</v>
      </c>
      <c r="K13" s="587">
        <v>0.73509999999999998</v>
      </c>
      <c r="L13" s="381" t="str">
        <f t="shared" si="0"/>
        <v/>
      </c>
      <c r="N13" s="530" t="s">
        <v>1766</v>
      </c>
      <c r="O13" s="586" t="s">
        <v>1767</v>
      </c>
      <c r="P13" s="530" t="s">
        <v>40</v>
      </c>
      <c r="Q13" s="531">
        <v>2.0183</v>
      </c>
    </row>
    <row r="14" spans="1:17" ht="25.5" x14ac:dyDescent="0.2">
      <c r="A14" s="593" t="s">
        <v>385</v>
      </c>
      <c r="B14" s="594" t="s">
        <v>5393</v>
      </c>
      <c r="C14" s="595" t="s">
        <v>140</v>
      </c>
      <c r="D14" s="596">
        <v>8883.9058999999997</v>
      </c>
      <c r="G14" s="582" t="s">
        <v>387</v>
      </c>
      <c r="H14" s="586" t="s">
        <v>388</v>
      </c>
      <c r="I14" s="587">
        <v>0</v>
      </c>
      <c r="J14" s="587">
        <v>0.51870000000000005</v>
      </c>
      <c r="K14" s="587">
        <v>0.34670000000000001</v>
      </c>
      <c r="L14" s="381" t="str">
        <f t="shared" si="0"/>
        <v/>
      </c>
      <c r="N14" s="530" t="s">
        <v>1768</v>
      </c>
      <c r="O14" s="586" t="s">
        <v>1769</v>
      </c>
      <c r="P14" s="530" t="s">
        <v>40</v>
      </c>
      <c r="Q14" s="531">
        <v>7.4960000000000004</v>
      </c>
    </row>
    <row r="15" spans="1:17" ht="38.25" x14ac:dyDescent="0.2">
      <c r="A15" s="593" t="s">
        <v>389</v>
      </c>
      <c r="B15" s="594" t="s">
        <v>5394</v>
      </c>
      <c r="C15" s="595" t="s">
        <v>140</v>
      </c>
      <c r="D15" s="596">
        <v>26972.094400000002</v>
      </c>
      <c r="G15" s="582" t="s">
        <v>391</v>
      </c>
      <c r="H15" s="586" t="s">
        <v>392</v>
      </c>
      <c r="I15" s="587">
        <v>37.328000000000003</v>
      </c>
      <c r="J15" s="587">
        <v>377.7833</v>
      </c>
      <c r="K15" s="587">
        <v>263.15960000000001</v>
      </c>
      <c r="L15" s="381" t="str">
        <f t="shared" si="0"/>
        <v/>
      </c>
      <c r="N15" s="530" t="s">
        <v>1457</v>
      </c>
      <c r="O15" s="586" t="s">
        <v>1770</v>
      </c>
      <c r="P15" s="530" t="s">
        <v>40</v>
      </c>
      <c r="Q15" s="531">
        <v>8.5860000000000003</v>
      </c>
    </row>
    <row r="16" spans="1:17" ht="25.5" x14ac:dyDescent="0.2">
      <c r="A16" s="593" t="s">
        <v>5343</v>
      </c>
      <c r="B16" s="594" t="s">
        <v>364</v>
      </c>
      <c r="C16" s="595" t="s">
        <v>357</v>
      </c>
      <c r="D16" s="596">
        <v>29.792899999999999</v>
      </c>
      <c r="G16" s="582" t="s">
        <v>395</v>
      </c>
      <c r="H16" s="586" t="s">
        <v>396</v>
      </c>
      <c r="I16" s="587">
        <v>25.9895</v>
      </c>
      <c r="J16" s="587">
        <v>37.461199999999998</v>
      </c>
      <c r="K16" s="587">
        <v>32.695799999999998</v>
      </c>
      <c r="L16" s="381" t="str">
        <f t="shared" si="0"/>
        <v/>
      </c>
      <c r="N16" s="530" t="s">
        <v>1771</v>
      </c>
      <c r="O16" s="586" t="s">
        <v>1772</v>
      </c>
      <c r="P16" s="530" t="s">
        <v>16</v>
      </c>
      <c r="Q16" s="531">
        <v>22.424700000000001</v>
      </c>
    </row>
    <row r="17" spans="1:17" ht="38.25" x14ac:dyDescent="0.2">
      <c r="A17" s="593" t="s">
        <v>393</v>
      </c>
      <c r="B17" s="594" t="s">
        <v>5395</v>
      </c>
      <c r="C17" s="595" t="s">
        <v>140</v>
      </c>
      <c r="D17" s="596">
        <v>4299.4062000000004</v>
      </c>
      <c r="G17" s="582" t="s">
        <v>399</v>
      </c>
      <c r="H17" s="586" t="s">
        <v>1435</v>
      </c>
      <c r="I17" s="587">
        <v>44.628900000000002</v>
      </c>
      <c r="J17" s="587">
        <v>3836.3222999999998</v>
      </c>
      <c r="K17" s="587">
        <v>1789.7365</v>
      </c>
      <c r="L17" s="381" t="str">
        <f t="shared" si="0"/>
        <v/>
      </c>
      <c r="N17" s="530" t="s">
        <v>1773</v>
      </c>
      <c r="O17" s="586" t="s">
        <v>1774</v>
      </c>
      <c r="P17" s="530" t="s">
        <v>16</v>
      </c>
      <c r="Q17" s="531">
        <v>38.720399999999998</v>
      </c>
    </row>
    <row r="18" spans="1:17" ht="25.5" x14ac:dyDescent="0.2">
      <c r="A18" s="593" t="s">
        <v>397</v>
      </c>
      <c r="B18" s="594" t="s">
        <v>398</v>
      </c>
      <c r="C18" s="595" t="s">
        <v>357</v>
      </c>
      <c r="D18" s="596">
        <v>30.9285</v>
      </c>
      <c r="G18" s="582" t="s">
        <v>400</v>
      </c>
      <c r="H18" s="586" t="s">
        <v>401</v>
      </c>
      <c r="I18" s="587">
        <v>33.314799999999998</v>
      </c>
      <c r="J18" s="587">
        <v>202.18729999999999</v>
      </c>
      <c r="K18" s="587">
        <v>100.4734</v>
      </c>
      <c r="L18" s="381" t="str">
        <f t="shared" si="0"/>
        <v/>
      </c>
      <c r="N18" s="530" t="s">
        <v>1447</v>
      </c>
      <c r="O18" s="586" t="s">
        <v>1775</v>
      </c>
      <c r="P18" s="530" t="s">
        <v>16</v>
      </c>
      <c r="Q18" s="531">
        <v>2.4752000000000001</v>
      </c>
    </row>
    <row r="19" spans="1:17" x14ac:dyDescent="0.2">
      <c r="A19" s="593" t="s">
        <v>5344</v>
      </c>
      <c r="B19" s="594" t="s">
        <v>153</v>
      </c>
      <c r="C19" s="595" t="s">
        <v>357</v>
      </c>
      <c r="D19" s="596">
        <v>27.6173</v>
      </c>
      <c r="G19" s="582" t="s">
        <v>402</v>
      </c>
      <c r="H19" s="586" t="s">
        <v>403</v>
      </c>
      <c r="I19" s="587">
        <v>44.628900000000002</v>
      </c>
      <c r="J19" s="587">
        <v>2698.6716999999999</v>
      </c>
      <c r="K19" s="587">
        <v>1000.1229</v>
      </c>
      <c r="L19" s="381" t="str">
        <f t="shared" si="0"/>
        <v/>
      </c>
      <c r="N19" s="530" t="s">
        <v>1776</v>
      </c>
      <c r="O19" s="586" t="s">
        <v>1777</v>
      </c>
      <c r="P19" s="530" t="s">
        <v>16</v>
      </c>
      <c r="Q19" s="531">
        <v>20.934000000000001</v>
      </c>
    </row>
    <row r="20" spans="1:17" x14ac:dyDescent="0.2">
      <c r="A20" s="593" t="s">
        <v>5345</v>
      </c>
      <c r="B20" s="594" t="s">
        <v>148</v>
      </c>
      <c r="C20" s="595" t="s">
        <v>357</v>
      </c>
      <c r="D20" s="596">
        <v>27.7059</v>
      </c>
      <c r="G20" s="582" t="s">
        <v>405</v>
      </c>
      <c r="H20" s="586" t="s">
        <v>406</v>
      </c>
      <c r="I20" s="587">
        <v>0</v>
      </c>
      <c r="J20" s="587">
        <v>439.35239999999999</v>
      </c>
      <c r="K20" s="587">
        <v>29.482800000000001</v>
      </c>
      <c r="L20" s="381" t="str">
        <f t="shared" si="0"/>
        <v/>
      </c>
      <c r="N20" s="530" t="s">
        <v>1778</v>
      </c>
      <c r="O20" s="586" t="s">
        <v>1779</v>
      </c>
      <c r="P20" s="530" t="s">
        <v>16</v>
      </c>
      <c r="Q20" s="531">
        <v>135.5198</v>
      </c>
    </row>
    <row r="21" spans="1:17" ht="25.5" x14ac:dyDescent="0.2">
      <c r="A21" s="593" t="s">
        <v>138</v>
      </c>
      <c r="B21" s="594" t="s">
        <v>5396</v>
      </c>
      <c r="C21" s="595" t="s">
        <v>140</v>
      </c>
      <c r="D21" s="596">
        <v>26972.094400000002</v>
      </c>
      <c r="G21" s="582" t="s">
        <v>408</v>
      </c>
      <c r="H21" s="586" t="s">
        <v>409</v>
      </c>
      <c r="I21" s="587">
        <v>25.9895</v>
      </c>
      <c r="J21" s="587">
        <v>99.840199999999996</v>
      </c>
      <c r="K21" s="587">
        <v>72.753200000000007</v>
      </c>
      <c r="L21" s="381" t="str">
        <f t="shared" si="0"/>
        <v/>
      </c>
      <c r="N21" s="530" t="s">
        <v>1780</v>
      </c>
      <c r="O21" s="586" t="s">
        <v>1781</v>
      </c>
      <c r="P21" s="530" t="s">
        <v>40</v>
      </c>
      <c r="Q21" s="531">
        <v>8.3402999999999992</v>
      </c>
    </row>
    <row r="22" spans="1:17" ht="38.25" x14ac:dyDescent="0.2">
      <c r="A22" s="593" t="s">
        <v>5346</v>
      </c>
      <c r="B22" s="594" t="s">
        <v>168</v>
      </c>
      <c r="C22" s="595" t="s">
        <v>357</v>
      </c>
      <c r="D22" s="596">
        <v>26.436900000000001</v>
      </c>
      <c r="G22" s="582" t="s">
        <v>411</v>
      </c>
      <c r="H22" s="586" t="s">
        <v>412</v>
      </c>
      <c r="I22" s="587">
        <v>44.628900000000002</v>
      </c>
      <c r="J22" s="587">
        <v>561.99199999999996</v>
      </c>
      <c r="K22" s="587">
        <v>265.97070000000002</v>
      </c>
      <c r="L22" s="381" t="str">
        <f t="shared" si="0"/>
        <v/>
      </c>
      <c r="N22" s="530" t="s">
        <v>1782</v>
      </c>
      <c r="O22" s="586" t="s">
        <v>1783</v>
      </c>
      <c r="P22" s="530" t="s">
        <v>1760</v>
      </c>
      <c r="Q22" s="531">
        <v>23.6998</v>
      </c>
    </row>
    <row r="23" spans="1:17" x14ac:dyDescent="0.2">
      <c r="A23" s="593" t="s">
        <v>308</v>
      </c>
      <c r="B23" s="594" t="s">
        <v>200</v>
      </c>
      <c r="C23" s="595" t="s">
        <v>357</v>
      </c>
      <c r="D23" s="596">
        <v>28.9864</v>
      </c>
      <c r="G23" s="582" t="s">
        <v>414</v>
      </c>
      <c r="H23" s="586" t="s">
        <v>415</v>
      </c>
      <c r="I23" s="587">
        <v>25.9895</v>
      </c>
      <c r="J23" s="587">
        <v>28.930099999999999</v>
      </c>
      <c r="K23" s="587">
        <v>27.65</v>
      </c>
      <c r="L23" s="381" t="str">
        <f t="shared" si="0"/>
        <v/>
      </c>
      <c r="N23" s="530" t="s">
        <v>1784</v>
      </c>
      <c r="O23" s="586" t="s">
        <v>1785</v>
      </c>
      <c r="P23" s="530" t="s">
        <v>40</v>
      </c>
      <c r="Q23" s="531">
        <v>51.588000000000001</v>
      </c>
    </row>
    <row r="24" spans="1:17" ht="38.25" x14ac:dyDescent="0.2">
      <c r="A24" s="593" t="s">
        <v>313</v>
      </c>
      <c r="B24" s="594" t="s">
        <v>404</v>
      </c>
      <c r="C24" s="595" t="s">
        <v>357</v>
      </c>
      <c r="D24" s="596">
        <v>33.822899999999997</v>
      </c>
      <c r="G24" s="582" t="s">
        <v>416</v>
      </c>
      <c r="H24" s="586" t="s">
        <v>417</v>
      </c>
      <c r="I24" s="587">
        <v>44.628900000000002</v>
      </c>
      <c r="J24" s="587">
        <v>58.7502</v>
      </c>
      <c r="K24" s="587">
        <v>52.633099999999999</v>
      </c>
      <c r="L24" s="381" t="str">
        <f t="shared" si="0"/>
        <v/>
      </c>
      <c r="N24" s="530" t="s">
        <v>1786</v>
      </c>
      <c r="O24" s="586" t="s">
        <v>1787</v>
      </c>
      <c r="P24" s="530" t="s">
        <v>1760</v>
      </c>
      <c r="Q24" s="531">
        <v>7.9608999999999996</v>
      </c>
    </row>
    <row r="25" spans="1:17" ht="25.5" x14ac:dyDescent="0.2">
      <c r="A25" s="593" t="s">
        <v>311</v>
      </c>
      <c r="B25" s="594" t="s">
        <v>407</v>
      </c>
      <c r="C25" s="595" t="s">
        <v>357</v>
      </c>
      <c r="D25" s="596">
        <v>33.813800000000001</v>
      </c>
      <c r="G25" s="582" t="s">
        <v>418</v>
      </c>
      <c r="H25" s="586" t="s">
        <v>419</v>
      </c>
      <c r="I25" s="587">
        <v>0</v>
      </c>
      <c r="J25" s="587">
        <v>7.5846999999999998</v>
      </c>
      <c r="K25" s="587">
        <v>4.3752000000000004</v>
      </c>
      <c r="L25" s="381" t="str">
        <f t="shared" si="0"/>
        <v/>
      </c>
      <c r="N25" s="530" t="s">
        <v>1788</v>
      </c>
      <c r="O25" s="586" t="s">
        <v>1789</v>
      </c>
      <c r="P25" s="530" t="s">
        <v>17</v>
      </c>
      <c r="Q25" s="531">
        <v>118.0843</v>
      </c>
    </row>
    <row r="26" spans="1:17" ht="38.25" x14ac:dyDescent="0.2">
      <c r="A26" s="593" t="s">
        <v>307</v>
      </c>
      <c r="B26" s="594" t="s">
        <v>410</v>
      </c>
      <c r="C26" s="595" t="s">
        <v>357</v>
      </c>
      <c r="D26" s="596">
        <v>23.322900000000001</v>
      </c>
      <c r="G26" s="582" t="s">
        <v>421</v>
      </c>
      <c r="H26" s="586" t="s">
        <v>422</v>
      </c>
      <c r="I26" s="587">
        <v>25.9895</v>
      </c>
      <c r="J26" s="587">
        <v>38.125599999999999</v>
      </c>
      <c r="K26" s="587">
        <v>27.202200000000001</v>
      </c>
      <c r="L26" s="381" t="str">
        <f t="shared" si="0"/>
        <v/>
      </c>
      <c r="N26" s="530" t="s">
        <v>1790</v>
      </c>
      <c r="O26" s="586" t="s">
        <v>1791</v>
      </c>
      <c r="P26" s="530" t="s">
        <v>40</v>
      </c>
      <c r="Q26" s="531">
        <v>1.8996999999999999</v>
      </c>
    </row>
    <row r="27" spans="1:17" ht="38.25" x14ac:dyDescent="0.2">
      <c r="A27" s="593" t="s">
        <v>310</v>
      </c>
      <c r="B27" s="594" t="s">
        <v>413</v>
      </c>
      <c r="C27" s="595" t="s">
        <v>357</v>
      </c>
      <c r="D27" s="596">
        <v>41.398200000000003</v>
      </c>
      <c r="G27" s="582" t="s">
        <v>423</v>
      </c>
      <c r="H27" s="586" t="s">
        <v>424</v>
      </c>
      <c r="I27" s="587">
        <v>44.628900000000002</v>
      </c>
      <c r="J27" s="587">
        <v>62.585799999999999</v>
      </c>
      <c r="K27" s="587">
        <v>54.807200000000002</v>
      </c>
      <c r="L27" s="381" t="str">
        <f t="shared" si="0"/>
        <v/>
      </c>
      <c r="N27" s="530" t="s">
        <v>1460</v>
      </c>
      <c r="O27" s="586" t="s">
        <v>1792</v>
      </c>
      <c r="P27" s="530" t="s">
        <v>40</v>
      </c>
      <c r="Q27" s="531">
        <v>6.6001000000000003</v>
      </c>
    </row>
    <row r="28" spans="1:17" ht="25.5" x14ac:dyDescent="0.2">
      <c r="A28" s="593" t="s">
        <v>145</v>
      </c>
      <c r="B28" s="594" t="s">
        <v>5397</v>
      </c>
      <c r="C28" s="595" t="s">
        <v>140</v>
      </c>
      <c r="D28" s="596">
        <v>5321.3441000000003</v>
      </c>
      <c r="G28" s="582" t="s">
        <v>425</v>
      </c>
      <c r="H28" s="586" t="s">
        <v>426</v>
      </c>
      <c r="I28" s="587">
        <v>0</v>
      </c>
      <c r="J28" s="587">
        <v>1.9462999999999999</v>
      </c>
      <c r="K28" s="587">
        <v>1.1032</v>
      </c>
      <c r="L28" s="381" t="str">
        <f t="shared" si="0"/>
        <v/>
      </c>
      <c r="N28" s="530" t="s">
        <v>1793</v>
      </c>
      <c r="O28" s="586" t="s">
        <v>1794</v>
      </c>
      <c r="P28" s="530" t="s">
        <v>40</v>
      </c>
      <c r="Q28" s="531">
        <v>46.861699999999999</v>
      </c>
    </row>
    <row r="29" spans="1:17" ht="38.25" x14ac:dyDescent="0.2">
      <c r="A29" s="593" t="s">
        <v>5347</v>
      </c>
      <c r="B29" s="594" t="s">
        <v>158</v>
      </c>
      <c r="C29" s="595" t="s">
        <v>357</v>
      </c>
      <c r="D29" s="596">
        <v>29.5718</v>
      </c>
      <c r="G29" s="582" t="s">
        <v>429</v>
      </c>
      <c r="H29" s="586" t="s">
        <v>430</v>
      </c>
      <c r="I29" s="587">
        <v>25.9895</v>
      </c>
      <c r="J29" s="587">
        <v>82.259299999999996</v>
      </c>
      <c r="K29" s="587">
        <v>58.884500000000003</v>
      </c>
      <c r="L29" s="381" t="str">
        <f t="shared" si="0"/>
        <v/>
      </c>
      <c r="N29" s="530" t="s">
        <v>1795</v>
      </c>
      <c r="O29" s="586" t="s">
        <v>1796</v>
      </c>
      <c r="P29" s="530" t="s">
        <v>1760</v>
      </c>
      <c r="Q29" s="531">
        <v>14.2057</v>
      </c>
    </row>
    <row r="30" spans="1:17" ht="38.25" x14ac:dyDescent="0.2">
      <c r="A30" s="593" t="s">
        <v>5348</v>
      </c>
      <c r="B30" s="594" t="s">
        <v>566</v>
      </c>
      <c r="C30" s="595" t="s">
        <v>357</v>
      </c>
      <c r="D30" s="596">
        <v>29.4466</v>
      </c>
      <c r="G30" s="582" t="s">
        <v>431</v>
      </c>
      <c r="H30" s="586" t="s">
        <v>432</v>
      </c>
      <c r="I30" s="587">
        <v>44.628900000000002</v>
      </c>
      <c r="J30" s="587">
        <v>54.910499999999999</v>
      </c>
      <c r="K30" s="587">
        <v>50.456699999999998</v>
      </c>
      <c r="L30" s="381" t="str">
        <f t="shared" si="0"/>
        <v/>
      </c>
      <c r="N30" s="530" t="s">
        <v>1797</v>
      </c>
      <c r="O30" s="586" t="s">
        <v>1798</v>
      </c>
      <c r="P30" s="530" t="s">
        <v>1760</v>
      </c>
      <c r="Q30" s="531">
        <v>5.33</v>
      </c>
    </row>
    <row r="31" spans="1:17" ht="38.25" x14ac:dyDescent="0.2">
      <c r="A31" s="593" t="s">
        <v>312</v>
      </c>
      <c r="B31" s="594" t="s">
        <v>420</v>
      </c>
      <c r="C31" s="595" t="s">
        <v>357</v>
      </c>
      <c r="D31" s="596">
        <v>33.971499999999999</v>
      </c>
      <c r="G31" s="582" t="s">
        <v>433</v>
      </c>
      <c r="H31" s="586" t="s">
        <v>434</v>
      </c>
      <c r="I31" s="587">
        <v>44.628900000000002</v>
      </c>
      <c r="J31" s="587">
        <v>59.316299999999998</v>
      </c>
      <c r="K31" s="587">
        <v>52.954000000000001</v>
      </c>
      <c r="L31" s="381" t="str">
        <f t="shared" si="0"/>
        <v/>
      </c>
      <c r="N31" s="530" t="s">
        <v>1799</v>
      </c>
      <c r="O31" s="586" t="s">
        <v>1800</v>
      </c>
      <c r="P31" s="530" t="s">
        <v>16</v>
      </c>
      <c r="Q31" s="531">
        <v>80882.903699999995</v>
      </c>
    </row>
    <row r="32" spans="1:17" ht="38.25" x14ac:dyDescent="0.2">
      <c r="A32" s="593" t="s">
        <v>5349</v>
      </c>
      <c r="B32" s="594" t="s">
        <v>536</v>
      </c>
      <c r="C32" s="595" t="s">
        <v>357</v>
      </c>
      <c r="D32" s="596">
        <v>45.578899999999997</v>
      </c>
      <c r="G32" s="582" t="s">
        <v>437</v>
      </c>
      <c r="H32" s="586" t="s">
        <v>438</v>
      </c>
      <c r="I32" s="587">
        <v>44.628900000000002</v>
      </c>
      <c r="J32" s="587">
        <v>66.657499999999999</v>
      </c>
      <c r="K32" s="587">
        <v>57.115099999999998</v>
      </c>
      <c r="L32" s="381" t="str">
        <f t="shared" si="0"/>
        <v/>
      </c>
      <c r="N32" s="530" t="s">
        <v>1801</v>
      </c>
      <c r="O32" s="586" t="s">
        <v>1802</v>
      </c>
      <c r="P32" s="530" t="s">
        <v>16</v>
      </c>
      <c r="Q32" s="531">
        <v>38723.101600000002</v>
      </c>
    </row>
    <row r="33" spans="1:17" ht="38.25" x14ac:dyDescent="0.2">
      <c r="A33" s="593" t="s">
        <v>167</v>
      </c>
      <c r="B33" s="594" t="s">
        <v>5398</v>
      </c>
      <c r="C33" s="595" t="s">
        <v>140</v>
      </c>
      <c r="D33" s="596">
        <v>4900.7795999999998</v>
      </c>
      <c r="G33" s="582" t="s">
        <v>439</v>
      </c>
      <c r="H33" s="586" t="s">
        <v>440</v>
      </c>
      <c r="I33" s="587">
        <v>44.628900000000002</v>
      </c>
      <c r="J33" s="587">
        <v>73.998800000000003</v>
      </c>
      <c r="K33" s="587">
        <v>61.276299999999999</v>
      </c>
      <c r="L33" s="381" t="str">
        <f t="shared" si="0"/>
        <v/>
      </c>
      <c r="N33" s="530" t="s">
        <v>1803</v>
      </c>
      <c r="O33" s="586" t="s">
        <v>1804</v>
      </c>
      <c r="P33" s="530" t="s">
        <v>1760</v>
      </c>
      <c r="Q33" s="531">
        <v>5.67</v>
      </c>
    </row>
    <row r="34" spans="1:17" ht="38.25" x14ac:dyDescent="0.2">
      <c r="A34" s="593" t="s">
        <v>5350</v>
      </c>
      <c r="B34" s="594" t="s">
        <v>570</v>
      </c>
      <c r="C34" s="595" t="s">
        <v>357</v>
      </c>
      <c r="D34" s="596">
        <v>109.8086</v>
      </c>
      <c r="G34" s="582" t="s">
        <v>443</v>
      </c>
      <c r="H34" s="586" t="s">
        <v>444</v>
      </c>
      <c r="I34" s="587">
        <v>44.628900000000002</v>
      </c>
      <c r="J34" s="587">
        <v>431.98140000000001</v>
      </c>
      <c r="K34" s="587">
        <v>260.63389999999998</v>
      </c>
      <c r="L34" s="381" t="str">
        <f t="shared" si="0"/>
        <v/>
      </c>
      <c r="N34" s="530" t="s">
        <v>1805</v>
      </c>
      <c r="O34" s="586" t="s">
        <v>1806</v>
      </c>
      <c r="P34" s="530" t="s">
        <v>40</v>
      </c>
      <c r="Q34" s="531">
        <v>12.722899999999999</v>
      </c>
    </row>
    <row r="35" spans="1:17" ht="25.5" x14ac:dyDescent="0.2">
      <c r="A35" s="593" t="s">
        <v>427</v>
      </c>
      <c r="B35" s="594" t="s">
        <v>5399</v>
      </c>
      <c r="C35" s="595" t="s">
        <v>140</v>
      </c>
      <c r="D35" s="596">
        <v>14225.886</v>
      </c>
      <c r="G35" s="582" t="s">
        <v>447</v>
      </c>
      <c r="H35" s="586" t="s">
        <v>448</v>
      </c>
      <c r="I35" s="587">
        <v>44.628900000000002</v>
      </c>
      <c r="J35" s="587">
        <v>47.072899999999997</v>
      </c>
      <c r="K35" s="587">
        <v>46.014200000000002</v>
      </c>
      <c r="L35" s="381" t="str">
        <f t="shared" si="0"/>
        <v/>
      </c>
      <c r="N35" s="530" t="s">
        <v>1807</v>
      </c>
      <c r="O35" s="586" t="s">
        <v>1808</v>
      </c>
      <c r="P35" s="530" t="s">
        <v>16</v>
      </c>
      <c r="Q35" s="531">
        <v>414.66050000000001</v>
      </c>
    </row>
    <row r="36" spans="1:17" ht="25.5" x14ac:dyDescent="0.2">
      <c r="A36" s="593" t="s">
        <v>5351</v>
      </c>
      <c r="B36" s="594" t="s">
        <v>458</v>
      </c>
      <c r="C36" s="595" t="s">
        <v>357</v>
      </c>
      <c r="D36" s="596">
        <v>31.674299999999999</v>
      </c>
      <c r="G36" s="582" t="s">
        <v>451</v>
      </c>
      <c r="H36" s="586" t="s">
        <v>452</v>
      </c>
      <c r="I36" s="587">
        <v>44.628900000000002</v>
      </c>
      <c r="J36" s="587">
        <v>82.100200000000001</v>
      </c>
      <c r="K36" s="587">
        <v>62.397199999999998</v>
      </c>
      <c r="L36" s="381" t="str">
        <f t="shared" si="0"/>
        <v/>
      </c>
      <c r="N36" s="530" t="s">
        <v>1809</v>
      </c>
      <c r="O36" s="586" t="s">
        <v>1810</v>
      </c>
      <c r="P36" s="530" t="s">
        <v>16</v>
      </c>
      <c r="Q36" s="531">
        <v>296.26510000000002</v>
      </c>
    </row>
    <row r="37" spans="1:17" ht="25.5" x14ac:dyDescent="0.2">
      <c r="A37" s="593" t="s">
        <v>210</v>
      </c>
      <c r="B37" s="594" t="s">
        <v>5400</v>
      </c>
      <c r="C37" s="595" t="s">
        <v>140</v>
      </c>
      <c r="D37" s="596">
        <v>13026.170700000001</v>
      </c>
      <c r="G37" s="582" t="s">
        <v>455</v>
      </c>
      <c r="H37" s="586" t="s">
        <v>456</v>
      </c>
      <c r="I37" s="587">
        <v>0</v>
      </c>
      <c r="J37" s="587">
        <v>7.6200000000000004E-2</v>
      </c>
      <c r="K37" s="587">
        <v>5.2200000000000003E-2</v>
      </c>
      <c r="L37" s="381" t="str">
        <f t="shared" si="0"/>
        <v/>
      </c>
      <c r="N37" s="530" t="s">
        <v>1811</v>
      </c>
      <c r="O37" s="586" t="s">
        <v>1812</v>
      </c>
      <c r="P37" s="530" t="s">
        <v>16</v>
      </c>
      <c r="Q37" s="531">
        <v>88.632900000000006</v>
      </c>
    </row>
    <row r="38" spans="1:17" ht="25.5" x14ac:dyDescent="0.2">
      <c r="A38" s="593" t="s">
        <v>220</v>
      </c>
      <c r="B38" s="594" t="s">
        <v>5401</v>
      </c>
      <c r="C38" s="595" t="s">
        <v>140</v>
      </c>
      <c r="D38" s="596">
        <v>4244.1624000000002</v>
      </c>
      <c r="G38" s="582" t="s">
        <v>459</v>
      </c>
      <c r="H38" s="586" t="s">
        <v>460</v>
      </c>
      <c r="I38" s="587">
        <v>33.314799999999998</v>
      </c>
      <c r="J38" s="587">
        <v>397.154</v>
      </c>
      <c r="K38" s="587">
        <v>165.46180000000001</v>
      </c>
      <c r="L38" s="381" t="str">
        <f t="shared" si="0"/>
        <v/>
      </c>
      <c r="N38" s="530" t="s">
        <v>1813</v>
      </c>
      <c r="O38" s="586" t="s">
        <v>1814</v>
      </c>
      <c r="P38" s="530" t="s">
        <v>16</v>
      </c>
      <c r="Q38" s="531">
        <v>149.4579</v>
      </c>
    </row>
    <row r="39" spans="1:17" ht="25.5" x14ac:dyDescent="0.2">
      <c r="A39" s="593" t="s">
        <v>435</v>
      </c>
      <c r="B39" s="594" t="s">
        <v>436</v>
      </c>
      <c r="C39" s="595" t="s">
        <v>357</v>
      </c>
      <c r="D39" s="596">
        <v>25.9895</v>
      </c>
      <c r="G39" s="582" t="s">
        <v>461</v>
      </c>
      <c r="H39" s="586" t="s">
        <v>462</v>
      </c>
      <c r="I39" s="587">
        <v>41.733800000000002</v>
      </c>
      <c r="J39" s="587">
        <v>82.462500000000006</v>
      </c>
      <c r="K39" s="587">
        <v>42.350900000000003</v>
      </c>
      <c r="L39" s="381" t="str">
        <f t="shared" si="0"/>
        <v/>
      </c>
      <c r="N39" s="530" t="s">
        <v>1815</v>
      </c>
      <c r="O39" s="586" t="s">
        <v>1816</v>
      </c>
      <c r="P39" s="530" t="s">
        <v>16</v>
      </c>
      <c r="Q39" s="531">
        <v>159.3545</v>
      </c>
    </row>
    <row r="40" spans="1:17" ht="25.5" x14ac:dyDescent="0.2">
      <c r="A40" s="593" t="s">
        <v>441</v>
      </c>
      <c r="B40" s="594" t="s">
        <v>442</v>
      </c>
      <c r="C40" s="595" t="s">
        <v>357</v>
      </c>
      <c r="D40" s="596">
        <v>33.314799999999998</v>
      </c>
      <c r="G40" s="582" t="s">
        <v>465</v>
      </c>
      <c r="H40" s="586" t="s">
        <v>466</v>
      </c>
      <c r="I40" s="587">
        <v>44.628900000000002</v>
      </c>
      <c r="J40" s="587">
        <v>470.82850000000002</v>
      </c>
      <c r="K40" s="587">
        <v>290.48110000000003</v>
      </c>
      <c r="L40" s="381" t="str">
        <f t="shared" si="0"/>
        <v/>
      </c>
      <c r="N40" s="530" t="s">
        <v>1817</v>
      </c>
      <c r="O40" s="586" t="s">
        <v>1818</v>
      </c>
      <c r="P40" s="530" t="s">
        <v>40</v>
      </c>
      <c r="Q40" s="531">
        <v>69.319199999999995</v>
      </c>
    </row>
    <row r="41" spans="1:17" ht="25.5" x14ac:dyDescent="0.2">
      <c r="A41" s="593" t="s">
        <v>445</v>
      </c>
      <c r="B41" s="594" t="s">
        <v>446</v>
      </c>
      <c r="C41" s="595" t="s">
        <v>357</v>
      </c>
      <c r="D41" s="596">
        <v>44.628900000000002</v>
      </c>
      <c r="G41" s="582" t="s">
        <v>469</v>
      </c>
      <c r="H41" s="586" t="s">
        <v>470</v>
      </c>
      <c r="I41" s="587">
        <v>44.628900000000002</v>
      </c>
      <c r="J41" s="587">
        <v>62.0413</v>
      </c>
      <c r="K41" s="587">
        <v>50.849400000000003</v>
      </c>
      <c r="L41" s="381" t="str">
        <f t="shared" si="0"/>
        <v/>
      </c>
      <c r="N41" s="530" t="s">
        <v>1819</v>
      </c>
      <c r="O41" s="586" t="s">
        <v>1820</v>
      </c>
      <c r="P41" s="530" t="s">
        <v>16</v>
      </c>
      <c r="Q41" s="531">
        <v>159.1918</v>
      </c>
    </row>
    <row r="42" spans="1:17" ht="25.5" x14ac:dyDescent="0.2">
      <c r="A42" s="593" t="s">
        <v>449</v>
      </c>
      <c r="B42" s="594" t="s">
        <v>450</v>
      </c>
      <c r="C42" s="595" t="s">
        <v>357</v>
      </c>
      <c r="D42" s="596">
        <v>26.133900000000001</v>
      </c>
      <c r="G42" s="582" t="s">
        <v>472</v>
      </c>
      <c r="H42" s="586" t="s">
        <v>473</v>
      </c>
      <c r="I42" s="587">
        <v>44.628900000000002</v>
      </c>
      <c r="J42" s="587">
        <v>65.020499999999998</v>
      </c>
      <c r="K42" s="587">
        <v>52.493499999999997</v>
      </c>
      <c r="L42" s="381" t="str">
        <f t="shared" si="0"/>
        <v/>
      </c>
      <c r="N42" s="530" t="s">
        <v>1483</v>
      </c>
      <c r="O42" s="586" t="s">
        <v>1821</v>
      </c>
      <c r="P42" s="530" t="s">
        <v>37</v>
      </c>
      <c r="Q42" s="531">
        <v>0.12</v>
      </c>
    </row>
    <row r="43" spans="1:17" ht="25.5" x14ac:dyDescent="0.2">
      <c r="A43" s="593" t="s">
        <v>453</v>
      </c>
      <c r="B43" s="594" t="s">
        <v>5402</v>
      </c>
      <c r="C43" s="595" t="s">
        <v>140</v>
      </c>
      <c r="D43" s="596">
        <v>8064.6368000000002</v>
      </c>
      <c r="G43" s="582" t="s">
        <v>474</v>
      </c>
      <c r="H43" s="586" t="s">
        <v>475</v>
      </c>
      <c r="I43" s="587">
        <v>44.628900000000002</v>
      </c>
      <c r="J43" s="587">
        <v>72.308099999999996</v>
      </c>
      <c r="K43" s="587">
        <v>56.515099999999997</v>
      </c>
      <c r="L43" s="381" t="str">
        <f t="shared" si="0"/>
        <v/>
      </c>
      <c r="N43" s="530" t="s">
        <v>1822</v>
      </c>
      <c r="O43" s="586" t="s">
        <v>1823</v>
      </c>
      <c r="P43" s="530" t="s">
        <v>37</v>
      </c>
      <c r="Q43" s="531">
        <v>1.8293999999999999</v>
      </c>
    </row>
    <row r="44" spans="1:17" ht="25.5" x14ac:dyDescent="0.2">
      <c r="A44" s="593" t="s">
        <v>457</v>
      </c>
      <c r="B44" s="594" t="s">
        <v>5403</v>
      </c>
      <c r="C44" s="595" t="s">
        <v>140</v>
      </c>
      <c r="D44" s="596">
        <v>5832.4277000000002</v>
      </c>
      <c r="G44" s="582" t="s">
        <v>478</v>
      </c>
      <c r="H44" s="586" t="s">
        <v>479</v>
      </c>
      <c r="I44" s="587">
        <v>44.628900000000002</v>
      </c>
      <c r="J44" s="587">
        <v>75.702699999999993</v>
      </c>
      <c r="K44" s="587">
        <v>58.388399999999997</v>
      </c>
      <c r="L44" s="381" t="str">
        <f t="shared" si="0"/>
        <v/>
      </c>
      <c r="N44" s="530" t="s">
        <v>1824</v>
      </c>
      <c r="O44" s="586" t="s">
        <v>1825</v>
      </c>
      <c r="P44" s="530" t="s">
        <v>37</v>
      </c>
      <c r="Q44" s="531">
        <v>7.5999999999999998E-2</v>
      </c>
    </row>
    <row r="45" spans="1:17" ht="38.25" x14ac:dyDescent="0.2">
      <c r="A45" s="593" t="s">
        <v>463</v>
      </c>
      <c r="B45" s="594" t="s">
        <v>5404</v>
      </c>
      <c r="C45" s="595" t="s">
        <v>140</v>
      </c>
      <c r="D45" s="596">
        <v>18572.275399999999</v>
      </c>
      <c r="G45" s="582" t="s">
        <v>482</v>
      </c>
      <c r="H45" s="586" t="s">
        <v>483</v>
      </c>
      <c r="I45" s="587">
        <v>25.9895</v>
      </c>
      <c r="J45" s="587">
        <v>414.53379999999999</v>
      </c>
      <c r="K45" s="587">
        <v>188.96350000000001</v>
      </c>
      <c r="L45" s="381" t="str">
        <f t="shared" si="0"/>
        <v/>
      </c>
      <c r="N45" s="530" t="s">
        <v>1826</v>
      </c>
      <c r="O45" s="586" t="s">
        <v>1827</v>
      </c>
      <c r="P45" s="530" t="s">
        <v>16</v>
      </c>
      <c r="Q45" s="531">
        <v>1253.2472</v>
      </c>
    </row>
    <row r="46" spans="1:17" ht="25.5" x14ac:dyDescent="0.2">
      <c r="A46" s="593" t="s">
        <v>467</v>
      </c>
      <c r="B46" s="594" t="s">
        <v>468</v>
      </c>
      <c r="C46" s="595" t="s">
        <v>357</v>
      </c>
      <c r="D46" s="596">
        <v>43.450299999999999</v>
      </c>
      <c r="G46" s="582" t="s">
        <v>486</v>
      </c>
      <c r="H46" s="586" t="s">
        <v>487</v>
      </c>
      <c r="I46" s="587">
        <v>37.328000000000003</v>
      </c>
      <c r="J46" s="587">
        <v>445.94420000000002</v>
      </c>
      <c r="K46" s="587">
        <v>232.71530000000001</v>
      </c>
      <c r="L46" s="381" t="str">
        <f t="shared" si="0"/>
        <v/>
      </c>
      <c r="N46" s="530" t="s">
        <v>1828</v>
      </c>
      <c r="O46" s="586" t="s">
        <v>1829</v>
      </c>
      <c r="P46" s="530" t="s">
        <v>16</v>
      </c>
      <c r="Q46" s="531">
        <v>7456.0806000000002</v>
      </c>
    </row>
    <row r="47" spans="1:17" ht="25.5" x14ac:dyDescent="0.2">
      <c r="A47" s="593" t="s">
        <v>314</v>
      </c>
      <c r="B47" s="594" t="s">
        <v>471</v>
      </c>
      <c r="C47" s="595" t="s">
        <v>357</v>
      </c>
      <c r="D47" s="596">
        <v>26.019600000000001</v>
      </c>
      <c r="G47" s="582" t="s">
        <v>488</v>
      </c>
      <c r="H47" s="586" t="s">
        <v>489</v>
      </c>
      <c r="I47" s="587">
        <v>25.9895</v>
      </c>
      <c r="J47" s="587">
        <v>213.6602</v>
      </c>
      <c r="K47" s="587">
        <v>129.24459999999999</v>
      </c>
      <c r="L47" s="381" t="str">
        <f t="shared" si="0"/>
        <v/>
      </c>
      <c r="N47" s="530" t="s">
        <v>1830</v>
      </c>
      <c r="O47" s="586" t="s">
        <v>1831</v>
      </c>
      <c r="P47" s="530" t="s">
        <v>16</v>
      </c>
      <c r="Q47" s="531">
        <v>129385.4865</v>
      </c>
    </row>
    <row r="48" spans="1:17" ht="25.5" x14ac:dyDescent="0.2">
      <c r="A48" s="593" t="s">
        <v>476</v>
      </c>
      <c r="B48" s="594" t="s">
        <v>5405</v>
      </c>
      <c r="C48" s="595" t="s">
        <v>140</v>
      </c>
      <c r="D48" s="596">
        <v>5526.8234000000002</v>
      </c>
      <c r="G48" s="582" t="s">
        <v>492</v>
      </c>
      <c r="H48" s="586" t="s">
        <v>493</v>
      </c>
      <c r="I48" s="587">
        <v>25.9895</v>
      </c>
      <c r="J48" s="587">
        <v>228.67519999999999</v>
      </c>
      <c r="K48" s="587">
        <v>103.70820000000001</v>
      </c>
      <c r="L48" s="381" t="str">
        <f t="shared" si="0"/>
        <v/>
      </c>
      <c r="N48" s="530" t="s">
        <v>1832</v>
      </c>
      <c r="O48" s="586" t="s">
        <v>1833</v>
      </c>
      <c r="P48" s="530" t="s">
        <v>16</v>
      </c>
      <c r="Q48" s="531">
        <v>134400.4865</v>
      </c>
    </row>
    <row r="49" spans="1:17" ht="25.5" x14ac:dyDescent="0.2">
      <c r="A49" s="593" t="s">
        <v>480</v>
      </c>
      <c r="B49" s="594" t="s">
        <v>481</v>
      </c>
      <c r="C49" s="595" t="s">
        <v>357</v>
      </c>
      <c r="D49" s="596">
        <v>29.833400000000001</v>
      </c>
      <c r="G49" s="582" t="s">
        <v>496</v>
      </c>
      <c r="H49" s="586" t="s">
        <v>497</v>
      </c>
      <c r="I49" s="587">
        <v>31.5167</v>
      </c>
      <c r="J49" s="587">
        <v>82.856999999999999</v>
      </c>
      <c r="K49" s="587">
        <v>51.367699999999999</v>
      </c>
      <c r="L49" s="381" t="str">
        <f t="shared" si="0"/>
        <v/>
      </c>
      <c r="N49" s="530" t="s">
        <v>1834</v>
      </c>
      <c r="O49" s="586" t="s">
        <v>1835</v>
      </c>
      <c r="P49" s="530" t="s">
        <v>16</v>
      </c>
      <c r="Q49" s="531">
        <v>59971.095000000001</v>
      </c>
    </row>
    <row r="50" spans="1:17" ht="38.25" x14ac:dyDescent="0.2">
      <c r="A50" s="593" t="s">
        <v>484</v>
      </c>
      <c r="B50" s="594" t="s">
        <v>485</v>
      </c>
      <c r="C50" s="595" t="s">
        <v>140</v>
      </c>
      <c r="D50" s="596">
        <v>5486.9584000000004</v>
      </c>
      <c r="G50" s="582" t="s">
        <v>500</v>
      </c>
      <c r="H50" s="586" t="s">
        <v>501</v>
      </c>
      <c r="I50" s="587">
        <v>25.9895</v>
      </c>
      <c r="J50" s="587">
        <v>451.5779</v>
      </c>
      <c r="K50" s="587">
        <v>289.10739999999998</v>
      </c>
      <c r="L50" s="381" t="str">
        <f t="shared" si="0"/>
        <v/>
      </c>
      <c r="N50" s="530" t="s">
        <v>1836</v>
      </c>
      <c r="O50" s="586" t="s">
        <v>5465</v>
      </c>
      <c r="P50" s="530" t="s">
        <v>16</v>
      </c>
      <c r="Q50" s="531">
        <v>120859.9865</v>
      </c>
    </row>
    <row r="51" spans="1:17" ht="25.5" x14ac:dyDescent="0.2">
      <c r="A51" s="593" t="s">
        <v>165</v>
      </c>
      <c r="B51" s="594" t="s">
        <v>5406</v>
      </c>
      <c r="C51" s="595" t="s">
        <v>140</v>
      </c>
      <c r="D51" s="596">
        <v>6801.32</v>
      </c>
      <c r="G51" s="582" t="s">
        <v>502</v>
      </c>
      <c r="H51" s="586" t="s">
        <v>503</v>
      </c>
      <c r="I51" s="587">
        <v>0</v>
      </c>
      <c r="J51" s="587">
        <v>85.745400000000004</v>
      </c>
      <c r="K51" s="587">
        <v>58.432299999999998</v>
      </c>
      <c r="L51" s="381" t="str">
        <f t="shared" si="0"/>
        <v/>
      </c>
      <c r="N51" s="530" t="s">
        <v>1837</v>
      </c>
      <c r="O51" s="586" t="s">
        <v>1838</v>
      </c>
      <c r="P51" s="530" t="s">
        <v>37</v>
      </c>
      <c r="Q51" s="531">
        <v>149.90889999999999</v>
      </c>
    </row>
    <row r="52" spans="1:17" ht="25.5" x14ac:dyDescent="0.2">
      <c r="A52" s="593" t="s">
        <v>490</v>
      </c>
      <c r="B52" s="594" t="s">
        <v>491</v>
      </c>
      <c r="C52" s="595" t="s">
        <v>357</v>
      </c>
      <c r="D52" s="596">
        <v>23.303799999999999</v>
      </c>
      <c r="G52" s="582" t="s">
        <v>505</v>
      </c>
      <c r="H52" s="586" t="s">
        <v>506</v>
      </c>
      <c r="I52" s="587">
        <v>117.1117</v>
      </c>
      <c r="J52" s="587">
        <v>154.67500000000001</v>
      </c>
      <c r="K52" s="587">
        <v>132.26220000000001</v>
      </c>
      <c r="L52" s="381" t="str">
        <f t="shared" si="0"/>
        <v/>
      </c>
      <c r="N52" s="530" t="s">
        <v>1839</v>
      </c>
      <c r="O52" s="586" t="s">
        <v>1840</v>
      </c>
      <c r="P52" s="530" t="s">
        <v>37</v>
      </c>
      <c r="Q52" s="531">
        <v>16.600000000000001</v>
      </c>
    </row>
    <row r="53" spans="1:17" ht="25.5" x14ac:dyDescent="0.2">
      <c r="A53" s="593" t="s">
        <v>494</v>
      </c>
      <c r="B53" s="594" t="s">
        <v>495</v>
      </c>
      <c r="C53" s="595" t="s">
        <v>357</v>
      </c>
      <c r="D53" s="596">
        <v>26.064900000000002</v>
      </c>
      <c r="G53" s="582" t="s">
        <v>509</v>
      </c>
      <c r="H53" s="586" t="s">
        <v>510</v>
      </c>
      <c r="I53" s="587">
        <v>29.833400000000001</v>
      </c>
      <c r="J53" s="587">
        <v>60.741599999999998</v>
      </c>
      <c r="K53" s="587">
        <v>43.911799999999999</v>
      </c>
      <c r="L53" s="381" t="str">
        <f t="shared" si="0"/>
        <v/>
      </c>
      <c r="N53" s="530" t="s">
        <v>1841</v>
      </c>
      <c r="O53" s="586" t="s">
        <v>1842</v>
      </c>
      <c r="P53" s="530" t="s">
        <v>37</v>
      </c>
      <c r="Q53" s="531">
        <v>0.79169999999999996</v>
      </c>
    </row>
    <row r="54" spans="1:17" ht="25.5" x14ac:dyDescent="0.2">
      <c r="A54" s="593" t="s">
        <v>5352</v>
      </c>
      <c r="B54" s="594" t="s">
        <v>454</v>
      </c>
      <c r="C54" s="595" t="s">
        <v>357</v>
      </c>
      <c r="D54" s="596">
        <v>43.6676</v>
      </c>
      <c r="G54" s="582" t="s">
        <v>512</v>
      </c>
      <c r="H54" s="586" t="s">
        <v>513</v>
      </c>
      <c r="I54" s="587">
        <v>29.833400000000001</v>
      </c>
      <c r="J54" s="587">
        <v>55.3949</v>
      </c>
      <c r="K54" s="587">
        <v>41.950699999999998</v>
      </c>
      <c r="L54" s="381" t="str">
        <f t="shared" si="0"/>
        <v/>
      </c>
      <c r="N54" s="530" t="s">
        <v>1843</v>
      </c>
      <c r="O54" s="586" t="s">
        <v>1844</v>
      </c>
      <c r="P54" s="530" t="s">
        <v>16</v>
      </c>
      <c r="Q54" s="531">
        <v>40121.024799999999</v>
      </c>
    </row>
    <row r="55" spans="1:17" ht="25.5" x14ac:dyDescent="0.2">
      <c r="A55" s="593" t="s">
        <v>5353</v>
      </c>
      <c r="B55" s="594" t="s">
        <v>588</v>
      </c>
      <c r="C55" s="595" t="s">
        <v>357</v>
      </c>
      <c r="D55" s="596">
        <v>34.601199999999999</v>
      </c>
      <c r="G55" s="582" t="s">
        <v>516</v>
      </c>
      <c r="H55" s="586" t="s">
        <v>517</v>
      </c>
      <c r="I55" s="587">
        <v>117.1117</v>
      </c>
      <c r="J55" s="587">
        <v>154.67500000000001</v>
      </c>
      <c r="K55" s="587">
        <v>132.26220000000001</v>
      </c>
      <c r="L55" s="381" t="str">
        <f t="shared" si="0"/>
        <v/>
      </c>
      <c r="N55" s="530" t="s">
        <v>1845</v>
      </c>
      <c r="O55" s="586" t="s">
        <v>1846</v>
      </c>
      <c r="P55" s="530" t="s">
        <v>40</v>
      </c>
      <c r="Q55" s="531">
        <v>17.1812</v>
      </c>
    </row>
    <row r="56" spans="1:17" ht="38.25" x14ac:dyDescent="0.2">
      <c r="A56" s="593" t="s">
        <v>498</v>
      </c>
      <c r="B56" s="594" t="s">
        <v>5407</v>
      </c>
      <c r="C56" s="595" t="s">
        <v>140</v>
      </c>
      <c r="D56" s="596">
        <v>25204.735400000001</v>
      </c>
      <c r="G56" s="582" t="s">
        <v>520</v>
      </c>
      <c r="H56" s="586" t="s">
        <v>521</v>
      </c>
      <c r="I56" s="587">
        <v>63.0334</v>
      </c>
      <c r="J56" s="587">
        <v>65.261600000000001</v>
      </c>
      <c r="K56" s="587">
        <v>64.365799999999993</v>
      </c>
      <c r="L56" s="381" t="str">
        <f t="shared" si="0"/>
        <v/>
      </c>
      <c r="N56" s="530" t="s">
        <v>1847</v>
      </c>
      <c r="O56" s="586" t="s">
        <v>1848</v>
      </c>
      <c r="P56" s="530" t="s">
        <v>16</v>
      </c>
      <c r="Q56" s="531">
        <v>17.7956</v>
      </c>
    </row>
    <row r="57" spans="1:17" ht="25.5" x14ac:dyDescent="0.2">
      <c r="A57" s="593" t="s">
        <v>292</v>
      </c>
      <c r="B57" s="594" t="s">
        <v>504</v>
      </c>
      <c r="C57" s="595" t="s">
        <v>357</v>
      </c>
      <c r="D57" s="596">
        <v>30.7623</v>
      </c>
      <c r="G57" s="582" t="s">
        <v>522</v>
      </c>
      <c r="H57" s="586" t="s">
        <v>5308</v>
      </c>
      <c r="I57" s="587">
        <v>0</v>
      </c>
      <c r="J57" s="587">
        <v>0.34389999999999998</v>
      </c>
      <c r="K57" s="587">
        <v>0.22309999999999999</v>
      </c>
      <c r="L57" s="381" t="str">
        <f t="shared" si="0"/>
        <v/>
      </c>
      <c r="N57" s="530" t="s">
        <v>1849</v>
      </c>
      <c r="O57" s="586" t="s">
        <v>1850</v>
      </c>
      <c r="P57" s="530" t="s">
        <v>16</v>
      </c>
      <c r="Q57" s="531">
        <v>21.0944</v>
      </c>
    </row>
    <row r="58" spans="1:17" x14ac:dyDescent="0.2">
      <c r="A58" s="593" t="s">
        <v>507</v>
      </c>
      <c r="B58" s="594" t="s">
        <v>508</v>
      </c>
      <c r="C58" s="595" t="s">
        <v>140</v>
      </c>
      <c r="D58" s="596">
        <v>8235.3075000000008</v>
      </c>
      <c r="G58" s="582" t="s">
        <v>523</v>
      </c>
      <c r="H58" s="586" t="s">
        <v>524</v>
      </c>
      <c r="I58" s="587">
        <v>0</v>
      </c>
      <c r="J58" s="587">
        <v>1.3788</v>
      </c>
      <c r="K58" s="587">
        <v>0.89449999999999996</v>
      </c>
      <c r="L58" s="381" t="str">
        <f t="shared" si="0"/>
        <v/>
      </c>
      <c r="N58" s="530" t="s">
        <v>1454</v>
      </c>
      <c r="O58" s="586" t="s">
        <v>1851</v>
      </c>
      <c r="P58" s="530" t="s">
        <v>40</v>
      </c>
      <c r="Q58" s="531">
        <v>12</v>
      </c>
    </row>
    <row r="59" spans="1:17" ht="25.5" x14ac:dyDescent="0.2">
      <c r="A59" s="593" t="s">
        <v>5354</v>
      </c>
      <c r="B59" s="594" t="s">
        <v>217</v>
      </c>
      <c r="C59" s="595" t="s">
        <v>357</v>
      </c>
      <c r="D59" s="596">
        <v>45.578400000000002</v>
      </c>
      <c r="G59" s="582" t="s">
        <v>525</v>
      </c>
      <c r="H59" s="586" t="s">
        <v>526</v>
      </c>
      <c r="I59" s="587">
        <v>44.628900000000002</v>
      </c>
      <c r="J59" s="587">
        <v>3310.3573000000001</v>
      </c>
      <c r="K59" s="587">
        <v>1843.2952</v>
      </c>
      <c r="L59" s="381" t="str">
        <f t="shared" si="0"/>
        <v/>
      </c>
      <c r="N59" s="530" t="s">
        <v>1482</v>
      </c>
      <c r="O59" s="586" t="s">
        <v>1852</v>
      </c>
      <c r="P59" s="530" t="s">
        <v>16</v>
      </c>
      <c r="Q59" s="531">
        <v>22.103899999999999</v>
      </c>
    </row>
    <row r="60" spans="1:17" ht="25.5" x14ac:dyDescent="0.2">
      <c r="A60" s="593" t="s">
        <v>150</v>
      </c>
      <c r="B60" s="594" t="s">
        <v>5408</v>
      </c>
      <c r="C60" s="595" t="s">
        <v>140</v>
      </c>
      <c r="D60" s="596">
        <v>8883.9058999999997</v>
      </c>
      <c r="G60" s="582" t="s">
        <v>529</v>
      </c>
      <c r="H60" s="586" t="s">
        <v>530</v>
      </c>
      <c r="I60" s="587">
        <v>0</v>
      </c>
      <c r="J60" s="587">
        <v>1.5979000000000001</v>
      </c>
      <c r="K60" s="587">
        <v>1.0811999999999999</v>
      </c>
      <c r="L60" s="381" t="str">
        <f t="shared" si="0"/>
        <v/>
      </c>
      <c r="N60" s="530" t="s">
        <v>1853</v>
      </c>
      <c r="O60" s="586" t="s">
        <v>1854</v>
      </c>
      <c r="P60" s="530" t="s">
        <v>17</v>
      </c>
      <c r="Q60" s="531">
        <v>133.91380000000001</v>
      </c>
    </row>
    <row r="61" spans="1:17" x14ac:dyDescent="0.2">
      <c r="A61" s="593" t="s">
        <v>514</v>
      </c>
      <c r="B61" s="594" t="s">
        <v>515</v>
      </c>
      <c r="C61" s="595" t="s">
        <v>357</v>
      </c>
      <c r="D61" s="596">
        <v>31.7224</v>
      </c>
      <c r="G61" s="582" t="s">
        <v>533</v>
      </c>
      <c r="H61" s="586" t="s">
        <v>534</v>
      </c>
      <c r="I61" s="587">
        <v>44.628900000000002</v>
      </c>
      <c r="J61" s="587">
        <v>3191.3613999999998</v>
      </c>
      <c r="K61" s="587">
        <v>1915.4202</v>
      </c>
      <c r="L61" s="381" t="str">
        <f t="shared" si="0"/>
        <v/>
      </c>
      <c r="N61" s="530" t="s">
        <v>1855</v>
      </c>
      <c r="O61" s="586" t="s">
        <v>1856</v>
      </c>
      <c r="P61" s="530" t="s">
        <v>17</v>
      </c>
      <c r="Q61" s="531">
        <v>104.08920000000001</v>
      </c>
    </row>
    <row r="62" spans="1:17" x14ac:dyDescent="0.2">
      <c r="A62" s="593" t="s">
        <v>518</v>
      </c>
      <c r="B62" s="594" t="s">
        <v>519</v>
      </c>
      <c r="C62" s="595" t="s">
        <v>357</v>
      </c>
      <c r="D62" s="596">
        <v>37.328000000000003</v>
      </c>
      <c r="G62" s="582" t="s">
        <v>537</v>
      </c>
      <c r="H62" s="586" t="s">
        <v>538</v>
      </c>
      <c r="I62" s="587">
        <v>0</v>
      </c>
      <c r="J62" s="587">
        <v>21.5181</v>
      </c>
      <c r="K62" s="587">
        <v>6.1779000000000002</v>
      </c>
      <c r="L62" s="381" t="str">
        <f t="shared" si="0"/>
        <v/>
      </c>
      <c r="N62" s="530" t="s">
        <v>1443</v>
      </c>
      <c r="O62" s="586" t="s">
        <v>1857</v>
      </c>
      <c r="P62" s="530" t="s">
        <v>17</v>
      </c>
      <c r="Q62" s="531">
        <v>125.5355</v>
      </c>
    </row>
    <row r="63" spans="1:17" ht="25.5" x14ac:dyDescent="0.2">
      <c r="A63" s="593" t="s">
        <v>5355</v>
      </c>
      <c r="B63" s="594" t="s">
        <v>596</v>
      </c>
      <c r="C63" s="595" t="s">
        <v>357</v>
      </c>
      <c r="D63" s="596">
        <v>48.106999999999999</v>
      </c>
      <c r="G63" s="582" t="s">
        <v>539</v>
      </c>
      <c r="H63" s="586" t="s">
        <v>540</v>
      </c>
      <c r="I63" s="587">
        <v>25.9895</v>
      </c>
      <c r="J63" s="587">
        <v>241.32149999999999</v>
      </c>
      <c r="K63" s="587">
        <v>121.26439999999999</v>
      </c>
      <c r="L63" s="381" t="str">
        <f t="shared" si="0"/>
        <v/>
      </c>
      <c r="N63" s="530" t="s">
        <v>1858</v>
      </c>
      <c r="O63" s="586" t="s">
        <v>1859</v>
      </c>
      <c r="P63" s="530" t="s">
        <v>40</v>
      </c>
      <c r="Q63" s="531">
        <v>1.9335</v>
      </c>
    </row>
    <row r="64" spans="1:17" ht="25.5" x14ac:dyDescent="0.2">
      <c r="A64" s="593" t="s">
        <v>5356</v>
      </c>
      <c r="B64" s="594" t="s">
        <v>511</v>
      </c>
      <c r="C64" s="595" t="s">
        <v>357</v>
      </c>
      <c r="D64" s="596">
        <v>48.106999999999999</v>
      </c>
      <c r="G64" s="582" t="s">
        <v>543</v>
      </c>
      <c r="H64" s="586" t="s">
        <v>544</v>
      </c>
      <c r="I64" s="587">
        <v>33.314799999999998</v>
      </c>
      <c r="J64" s="587">
        <v>1145.5283999999999</v>
      </c>
      <c r="K64" s="587">
        <v>589.35580000000004</v>
      </c>
      <c r="L64" s="381" t="str">
        <f t="shared" si="0"/>
        <v/>
      </c>
      <c r="N64" s="530" t="s">
        <v>1860</v>
      </c>
      <c r="O64" s="586" t="s">
        <v>1861</v>
      </c>
      <c r="P64" s="530" t="s">
        <v>40</v>
      </c>
      <c r="Q64" s="531">
        <v>2.1177000000000001</v>
      </c>
    </row>
    <row r="65" spans="1:17" ht="25.5" x14ac:dyDescent="0.2">
      <c r="A65" s="593" t="s">
        <v>5357</v>
      </c>
      <c r="B65" s="594" t="s">
        <v>225</v>
      </c>
      <c r="C65" s="595" t="s">
        <v>357</v>
      </c>
      <c r="D65" s="596">
        <v>48.106999999999999</v>
      </c>
      <c r="G65" s="582" t="s">
        <v>547</v>
      </c>
      <c r="H65" s="586" t="s">
        <v>548</v>
      </c>
      <c r="I65" s="587">
        <v>0</v>
      </c>
      <c r="J65" s="587">
        <v>9.0861999999999998</v>
      </c>
      <c r="K65" s="587">
        <v>0.9214</v>
      </c>
      <c r="L65" s="381" t="str">
        <f t="shared" si="0"/>
        <v/>
      </c>
      <c r="N65" s="530" t="s">
        <v>1862</v>
      </c>
      <c r="O65" s="586" t="s">
        <v>1863</v>
      </c>
      <c r="P65" s="530" t="s">
        <v>16</v>
      </c>
      <c r="Q65" s="531">
        <v>361.95440000000002</v>
      </c>
    </row>
    <row r="66" spans="1:17" ht="25.5" x14ac:dyDescent="0.2">
      <c r="A66" s="593" t="s">
        <v>151</v>
      </c>
      <c r="B66" s="594" t="s">
        <v>5409</v>
      </c>
      <c r="C66" s="595" t="s">
        <v>140</v>
      </c>
      <c r="D66" s="596">
        <v>6173.8113999999996</v>
      </c>
      <c r="G66" s="582" t="s">
        <v>549</v>
      </c>
      <c r="H66" s="586" t="s">
        <v>550</v>
      </c>
      <c r="I66" s="587">
        <v>25.9895</v>
      </c>
      <c r="J66" s="587">
        <v>57.862200000000001</v>
      </c>
      <c r="K66" s="587">
        <v>47.954599999999999</v>
      </c>
      <c r="L66" s="381" t="str">
        <f t="shared" si="0"/>
        <v/>
      </c>
      <c r="N66" s="530" t="s">
        <v>1864</v>
      </c>
      <c r="O66" s="586" t="s">
        <v>1865</v>
      </c>
      <c r="P66" s="530" t="s">
        <v>16</v>
      </c>
      <c r="Q66" s="531">
        <v>473.50630000000001</v>
      </c>
    </row>
    <row r="67" spans="1:17" ht="25.5" x14ac:dyDescent="0.2">
      <c r="A67" s="593" t="s">
        <v>162</v>
      </c>
      <c r="B67" s="594" t="s">
        <v>5410</v>
      </c>
      <c r="C67" s="595" t="s">
        <v>140</v>
      </c>
      <c r="D67" s="596">
        <v>7654.5391</v>
      </c>
      <c r="G67" s="582" t="s">
        <v>553</v>
      </c>
      <c r="H67" s="586" t="s">
        <v>554</v>
      </c>
      <c r="I67" s="587">
        <v>0</v>
      </c>
      <c r="J67" s="587">
        <v>0.72060000000000002</v>
      </c>
      <c r="K67" s="587">
        <v>0.48759999999999998</v>
      </c>
      <c r="L67" s="381" t="str">
        <f t="shared" si="0"/>
        <v/>
      </c>
      <c r="N67" s="530" t="s">
        <v>1866</v>
      </c>
      <c r="O67" s="586" t="s">
        <v>1867</v>
      </c>
      <c r="P67" s="530" t="s">
        <v>16</v>
      </c>
      <c r="Q67" s="531">
        <v>539.03229999999996</v>
      </c>
    </row>
    <row r="68" spans="1:17" ht="25.5" x14ac:dyDescent="0.2">
      <c r="A68" s="593" t="s">
        <v>5358</v>
      </c>
      <c r="B68" s="594" t="s">
        <v>562</v>
      </c>
      <c r="C68" s="595" t="s">
        <v>357</v>
      </c>
      <c r="D68" s="596">
        <v>48.106999999999999</v>
      </c>
      <c r="G68" s="582" t="s">
        <v>281</v>
      </c>
      <c r="H68" s="586" t="s">
        <v>290</v>
      </c>
      <c r="I68" s="587">
        <v>44.628900000000002</v>
      </c>
      <c r="J68" s="587">
        <v>1379.0886</v>
      </c>
      <c r="K68" s="587">
        <v>568.56579999999997</v>
      </c>
      <c r="L68" s="381" t="str">
        <f t="shared" si="0"/>
        <v/>
      </c>
      <c r="N68" s="530" t="s">
        <v>1868</v>
      </c>
      <c r="O68" s="586" t="s">
        <v>1869</v>
      </c>
      <c r="P68" s="530" t="s">
        <v>16</v>
      </c>
      <c r="Q68" s="531">
        <v>702.38189999999997</v>
      </c>
    </row>
    <row r="69" spans="1:17" ht="25.5" x14ac:dyDescent="0.2">
      <c r="A69" s="593" t="s">
        <v>5359</v>
      </c>
      <c r="B69" s="594" t="s">
        <v>223</v>
      </c>
      <c r="C69" s="595" t="s">
        <v>357</v>
      </c>
      <c r="D69" s="596">
        <v>48.106999999999999</v>
      </c>
      <c r="G69" s="582" t="s">
        <v>555</v>
      </c>
      <c r="H69" s="586" t="s">
        <v>556</v>
      </c>
      <c r="I69" s="587">
        <v>25.9895</v>
      </c>
      <c r="J69" s="587">
        <v>217.6953</v>
      </c>
      <c r="K69" s="587">
        <v>86.905699999999996</v>
      </c>
      <c r="L69" s="381" t="str">
        <f t="shared" ref="L69:L132" si="1">IF(LEFT(G69,1)="A","A","")</f>
        <v/>
      </c>
      <c r="N69" s="530" t="s">
        <v>1870</v>
      </c>
      <c r="O69" s="586" t="s">
        <v>1871</v>
      </c>
      <c r="P69" s="530" t="s">
        <v>16</v>
      </c>
      <c r="Q69" s="531">
        <v>734.74770000000001</v>
      </c>
    </row>
    <row r="70" spans="1:17" ht="25.5" x14ac:dyDescent="0.2">
      <c r="A70" s="593" t="s">
        <v>527</v>
      </c>
      <c r="B70" s="594" t="s">
        <v>5411</v>
      </c>
      <c r="C70" s="595" t="s">
        <v>140</v>
      </c>
      <c r="D70" s="596">
        <v>7676.4822000000004</v>
      </c>
      <c r="G70" s="582" t="s">
        <v>557</v>
      </c>
      <c r="H70" s="586" t="s">
        <v>558</v>
      </c>
      <c r="I70" s="587">
        <v>0</v>
      </c>
      <c r="J70" s="587">
        <v>238.0583</v>
      </c>
      <c r="K70" s="587">
        <v>154.43520000000001</v>
      </c>
      <c r="L70" s="381" t="str">
        <f t="shared" si="1"/>
        <v/>
      </c>
      <c r="N70" s="530" t="s">
        <v>1872</v>
      </c>
      <c r="O70" s="586" t="s">
        <v>1873</v>
      </c>
      <c r="P70" s="530" t="s">
        <v>16</v>
      </c>
      <c r="Q70" s="531">
        <v>796.12710000000004</v>
      </c>
    </row>
    <row r="71" spans="1:17" x14ac:dyDescent="0.2">
      <c r="A71" s="593" t="s">
        <v>5360</v>
      </c>
      <c r="B71" s="594" t="s">
        <v>227</v>
      </c>
      <c r="C71" s="595" t="s">
        <v>357</v>
      </c>
      <c r="D71" s="596">
        <v>33.463700000000003</v>
      </c>
      <c r="G71" s="582" t="s">
        <v>559</v>
      </c>
      <c r="H71" s="586" t="s">
        <v>560</v>
      </c>
      <c r="I71" s="587">
        <v>0</v>
      </c>
      <c r="J71" s="587">
        <v>0.1134</v>
      </c>
      <c r="K71" s="587">
        <v>7.7100000000000002E-2</v>
      </c>
      <c r="L71" s="381" t="str">
        <f t="shared" si="1"/>
        <v/>
      </c>
      <c r="N71" s="530" t="s">
        <v>1874</v>
      </c>
      <c r="O71" s="586" t="s">
        <v>1875</v>
      </c>
      <c r="P71" s="530" t="s">
        <v>16</v>
      </c>
      <c r="Q71" s="531">
        <v>927.79089999999997</v>
      </c>
    </row>
    <row r="72" spans="1:17" ht="38.25" x14ac:dyDescent="0.2">
      <c r="A72" s="593" t="s">
        <v>531</v>
      </c>
      <c r="B72" s="594" t="s">
        <v>532</v>
      </c>
      <c r="C72" s="595" t="s">
        <v>357</v>
      </c>
      <c r="D72" s="596">
        <v>44.569800000000001</v>
      </c>
      <c r="G72" s="582" t="s">
        <v>563</v>
      </c>
      <c r="H72" s="586" t="s">
        <v>564</v>
      </c>
      <c r="I72" s="587">
        <v>25.9895</v>
      </c>
      <c r="J72" s="587">
        <v>44.492400000000004</v>
      </c>
      <c r="K72" s="587">
        <v>38.874600000000001</v>
      </c>
      <c r="L72" s="381" t="str">
        <f t="shared" si="1"/>
        <v/>
      </c>
      <c r="N72" s="530" t="s">
        <v>1876</v>
      </c>
      <c r="O72" s="586" t="s">
        <v>1877</v>
      </c>
      <c r="P72" s="530" t="s">
        <v>16</v>
      </c>
      <c r="Q72" s="531">
        <v>1428.5018</v>
      </c>
    </row>
    <row r="73" spans="1:17" ht="38.25" x14ac:dyDescent="0.2">
      <c r="A73" s="593" t="s">
        <v>535</v>
      </c>
      <c r="B73" s="594" t="s">
        <v>5412</v>
      </c>
      <c r="C73" s="595" t="s">
        <v>140</v>
      </c>
      <c r="D73" s="596">
        <v>8397.1304</v>
      </c>
      <c r="G73" s="582" t="s">
        <v>567</v>
      </c>
      <c r="H73" s="586" t="s">
        <v>568</v>
      </c>
      <c r="I73" s="587">
        <v>33.314799999999998</v>
      </c>
      <c r="J73" s="587">
        <v>1026.5717</v>
      </c>
      <c r="K73" s="587">
        <v>496.01870000000002</v>
      </c>
      <c r="L73" s="381" t="str">
        <f t="shared" si="1"/>
        <v/>
      </c>
      <c r="N73" s="530" t="s">
        <v>1878</v>
      </c>
      <c r="O73" s="586" t="s">
        <v>1879</v>
      </c>
      <c r="P73" s="530" t="s">
        <v>16</v>
      </c>
      <c r="Q73" s="531">
        <v>1783.1863000000001</v>
      </c>
    </row>
    <row r="74" spans="1:17" ht="38.25" x14ac:dyDescent="0.2">
      <c r="A74" s="593" t="s">
        <v>222</v>
      </c>
      <c r="B74" s="594" t="s">
        <v>5413</v>
      </c>
      <c r="C74" s="595" t="s">
        <v>140</v>
      </c>
      <c r="D74" s="596">
        <v>8883.9058999999997</v>
      </c>
      <c r="G74" s="582" t="s">
        <v>335</v>
      </c>
      <c r="H74" s="586" t="s">
        <v>336</v>
      </c>
      <c r="I74" s="587">
        <v>44.628900000000002</v>
      </c>
      <c r="J74" s="587">
        <v>360.3057</v>
      </c>
      <c r="K74" s="587">
        <v>262.178</v>
      </c>
      <c r="L74" s="381" t="str">
        <f t="shared" si="1"/>
        <v/>
      </c>
      <c r="N74" s="530" t="s">
        <v>1880</v>
      </c>
      <c r="O74" s="586" t="s">
        <v>1881</v>
      </c>
      <c r="P74" s="530" t="s">
        <v>37</v>
      </c>
      <c r="Q74" s="531">
        <v>22.409500000000001</v>
      </c>
    </row>
    <row r="75" spans="1:17" ht="25.5" x14ac:dyDescent="0.2">
      <c r="A75" s="593" t="s">
        <v>541</v>
      </c>
      <c r="B75" s="594" t="s">
        <v>542</v>
      </c>
      <c r="C75" s="595" t="s">
        <v>357</v>
      </c>
      <c r="D75" s="596">
        <v>26.5154</v>
      </c>
      <c r="G75" s="582" t="s">
        <v>573</v>
      </c>
      <c r="H75" s="586" t="s">
        <v>574</v>
      </c>
      <c r="I75" s="587">
        <v>0</v>
      </c>
      <c r="J75" s="587">
        <v>37.061399999999999</v>
      </c>
      <c r="K75" s="587">
        <v>21.378799999999998</v>
      </c>
      <c r="L75" s="381" t="str">
        <f t="shared" si="1"/>
        <v/>
      </c>
      <c r="N75" s="530" t="s">
        <v>1882</v>
      </c>
      <c r="O75" s="586" t="s">
        <v>1883</v>
      </c>
      <c r="P75" s="530" t="s">
        <v>16</v>
      </c>
      <c r="Q75" s="531">
        <v>2332.3678</v>
      </c>
    </row>
    <row r="76" spans="1:17" x14ac:dyDescent="0.2">
      <c r="A76" s="593" t="s">
        <v>5361</v>
      </c>
      <c r="B76" s="594" t="s">
        <v>386</v>
      </c>
      <c r="C76" s="595" t="s">
        <v>357</v>
      </c>
      <c r="D76" s="596">
        <v>48.106999999999999</v>
      </c>
      <c r="G76" s="582" t="s">
        <v>577</v>
      </c>
      <c r="H76" s="586" t="s">
        <v>578</v>
      </c>
      <c r="I76" s="587">
        <v>25.9895</v>
      </c>
      <c r="J76" s="587">
        <v>185.25899999999999</v>
      </c>
      <c r="K76" s="587">
        <v>139.47479999999999</v>
      </c>
      <c r="L76" s="381" t="str">
        <f t="shared" si="1"/>
        <v/>
      </c>
      <c r="N76" s="530" t="s">
        <v>1884</v>
      </c>
      <c r="O76" s="586" t="s">
        <v>1885</v>
      </c>
      <c r="P76" s="530" t="s">
        <v>16</v>
      </c>
      <c r="Q76" s="531">
        <v>2826.2928999999999</v>
      </c>
    </row>
    <row r="77" spans="1:17" x14ac:dyDescent="0.2">
      <c r="A77" s="593" t="s">
        <v>5362</v>
      </c>
      <c r="B77" s="594" t="s">
        <v>211</v>
      </c>
      <c r="C77" s="595" t="s">
        <v>357</v>
      </c>
      <c r="D77" s="596">
        <v>70.466800000000006</v>
      </c>
      <c r="G77" s="582" t="s">
        <v>581</v>
      </c>
      <c r="H77" s="586" t="s">
        <v>582</v>
      </c>
      <c r="I77" s="587">
        <v>0</v>
      </c>
      <c r="J77" s="587">
        <v>8.9273000000000007</v>
      </c>
      <c r="K77" s="587">
        <v>6.3609999999999998</v>
      </c>
      <c r="L77" s="381" t="str">
        <f t="shared" si="1"/>
        <v/>
      </c>
      <c r="N77" s="530" t="s">
        <v>1886</v>
      </c>
      <c r="O77" s="586" t="s">
        <v>1887</v>
      </c>
      <c r="P77" s="530" t="s">
        <v>16</v>
      </c>
      <c r="Q77" s="531">
        <v>2875.6203999999998</v>
      </c>
    </row>
    <row r="78" spans="1:17" x14ac:dyDescent="0.2">
      <c r="A78" s="593" t="s">
        <v>5363</v>
      </c>
      <c r="B78" s="594" t="s">
        <v>390</v>
      </c>
      <c r="C78" s="595" t="s">
        <v>357</v>
      </c>
      <c r="D78" s="596">
        <v>146.16239999999999</v>
      </c>
      <c r="G78" s="582" t="s">
        <v>583</v>
      </c>
      <c r="H78" s="586" t="s">
        <v>584</v>
      </c>
      <c r="I78" s="587">
        <v>0</v>
      </c>
      <c r="J78" s="587">
        <v>34.859200000000001</v>
      </c>
      <c r="K78" s="587">
        <v>27.616</v>
      </c>
      <c r="L78" s="381" t="str">
        <f t="shared" si="1"/>
        <v/>
      </c>
      <c r="N78" s="530" t="s">
        <v>1888</v>
      </c>
      <c r="O78" s="586" t="s">
        <v>1889</v>
      </c>
      <c r="P78" s="530" t="s">
        <v>40</v>
      </c>
      <c r="Q78" s="531">
        <v>7.3715000000000002</v>
      </c>
    </row>
    <row r="79" spans="1:17" ht="25.5" x14ac:dyDescent="0.2">
      <c r="A79" s="593" t="s">
        <v>545</v>
      </c>
      <c r="B79" s="594" t="s">
        <v>5414</v>
      </c>
      <c r="C79" s="595" t="s">
        <v>140</v>
      </c>
      <c r="D79" s="596">
        <v>8544.2116000000005</v>
      </c>
      <c r="G79" s="582" t="s">
        <v>585</v>
      </c>
      <c r="H79" s="586" t="s">
        <v>586</v>
      </c>
      <c r="I79" s="587">
        <v>0</v>
      </c>
      <c r="J79" s="587">
        <v>50.741799999999998</v>
      </c>
      <c r="K79" s="587">
        <v>40.198500000000003</v>
      </c>
      <c r="L79" s="381" t="str">
        <f t="shared" si="1"/>
        <v/>
      </c>
      <c r="N79" s="530" t="s">
        <v>1890</v>
      </c>
      <c r="O79" s="586" t="s">
        <v>1891</v>
      </c>
      <c r="P79" s="530" t="s">
        <v>18</v>
      </c>
      <c r="Q79" s="531" t="s">
        <v>24</v>
      </c>
    </row>
    <row r="80" spans="1:17" ht="25.5" x14ac:dyDescent="0.2">
      <c r="A80" s="593" t="s">
        <v>5364</v>
      </c>
      <c r="B80" s="594" t="s">
        <v>669</v>
      </c>
      <c r="C80" s="595" t="s">
        <v>357</v>
      </c>
      <c r="D80" s="596">
        <v>132.0367</v>
      </c>
      <c r="G80" s="582" t="s">
        <v>589</v>
      </c>
      <c r="H80" s="586" t="s">
        <v>590</v>
      </c>
      <c r="I80" s="587">
        <v>0</v>
      </c>
      <c r="J80" s="587">
        <v>25.577200000000001</v>
      </c>
      <c r="K80" s="587">
        <v>20.262699999999999</v>
      </c>
      <c r="L80" s="381" t="str">
        <f t="shared" si="1"/>
        <v/>
      </c>
      <c r="N80" s="530" t="s">
        <v>1892</v>
      </c>
      <c r="O80" s="586" t="s">
        <v>1893</v>
      </c>
      <c r="P80" s="530" t="s">
        <v>16</v>
      </c>
      <c r="Q80" s="531">
        <v>548.76089999999999</v>
      </c>
    </row>
    <row r="81" spans="1:17" ht="25.5" x14ac:dyDescent="0.2">
      <c r="A81" s="593" t="s">
        <v>551</v>
      </c>
      <c r="B81" s="594" t="s">
        <v>552</v>
      </c>
      <c r="C81" s="595" t="s">
        <v>357</v>
      </c>
      <c r="D81" s="596">
        <v>38.0107</v>
      </c>
      <c r="G81" s="582" t="s">
        <v>593</v>
      </c>
      <c r="H81" s="586" t="s">
        <v>594</v>
      </c>
      <c r="I81" s="587">
        <v>25.9895</v>
      </c>
      <c r="J81" s="587">
        <v>222.15</v>
      </c>
      <c r="K81" s="587">
        <v>89.328900000000004</v>
      </c>
      <c r="L81" s="381" t="str">
        <f t="shared" si="1"/>
        <v/>
      </c>
      <c r="N81" s="530" t="s">
        <v>1894</v>
      </c>
      <c r="O81" s="586" t="s">
        <v>1895</v>
      </c>
      <c r="P81" s="530" t="s">
        <v>16</v>
      </c>
      <c r="Q81" s="531">
        <v>591.65229999999997</v>
      </c>
    </row>
    <row r="82" spans="1:17" x14ac:dyDescent="0.2">
      <c r="A82" s="593" t="s">
        <v>224</v>
      </c>
      <c r="B82" s="594" t="s">
        <v>5415</v>
      </c>
      <c r="C82" s="595" t="s">
        <v>140</v>
      </c>
      <c r="D82" s="596">
        <v>8883.9058999999997</v>
      </c>
      <c r="G82" s="582" t="s">
        <v>597</v>
      </c>
      <c r="H82" s="586" t="s">
        <v>598</v>
      </c>
      <c r="I82" s="587">
        <v>0</v>
      </c>
      <c r="J82" s="587">
        <v>9.0731999999999999</v>
      </c>
      <c r="K82" s="587">
        <v>0.51359999999999995</v>
      </c>
      <c r="L82" s="381" t="str">
        <f t="shared" si="1"/>
        <v/>
      </c>
      <c r="N82" s="530" t="s">
        <v>1896</v>
      </c>
      <c r="O82" s="586" t="s">
        <v>1897</v>
      </c>
      <c r="P82" s="530" t="s">
        <v>14</v>
      </c>
      <c r="Q82" s="531">
        <v>46.1402</v>
      </c>
    </row>
    <row r="83" spans="1:17" x14ac:dyDescent="0.2">
      <c r="A83" s="593" t="s">
        <v>5365</v>
      </c>
      <c r="B83" s="594" t="s">
        <v>692</v>
      </c>
      <c r="C83" s="595" t="s">
        <v>357</v>
      </c>
      <c r="D83" s="596">
        <v>178.92259999999999</v>
      </c>
      <c r="G83" s="582" t="s">
        <v>141</v>
      </c>
      <c r="H83" s="586" t="s">
        <v>142</v>
      </c>
      <c r="I83" s="587">
        <v>0</v>
      </c>
      <c r="J83" s="587">
        <v>36.5505</v>
      </c>
      <c r="K83" s="587">
        <v>6.5541999999999998</v>
      </c>
      <c r="L83" s="381" t="str">
        <f t="shared" si="1"/>
        <v/>
      </c>
      <c r="N83" s="530" t="s">
        <v>1898</v>
      </c>
      <c r="O83" s="586" t="s">
        <v>1899</v>
      </c>
      <c r="P83" s="530" t="s">
        <v>16</v>
      </c>
      <c r="Q83" s="531">
        <v>659.88639999999998</v>
      </c>
    </row>
    <row r="84" spans="1:17" ht="25.5" x14ac:dyDescent="0.2">
      <c r="A84" s="593" t="s">
        <v>5366</v>
      </c>
      <c r="B84" s="594" t="s">
        <v>499</v>
      </c>
      <c r="C84" s="595" t="s">
        <v>357</v>
      </c>
      <c r="D84" s="596">
        <v>136.39259999999999</v>
      </c>
      <c r="G84" s="582" t="s">
        <v>258</v>
      </c>
      <c r="H84" s="586" t="s">
        <v>259</v>
      </c>
      <c r="I84" s="587">
        <v>37.328000000000003</v>
      </c>
      <c r="J84" s="587">
        <v>2383.4486999999999</v>
      </c>
      <c r="K84" s="587">
        <v>1294.4701</v>
      </c>
      <c r="L84" s="381" t="str">
        <f t="shared" si="1"/>
        <v/>
      </c>
      <c r="N84" s="530" t="s">
        <v>1900</v>
      </c>
      <c r="O84" s="586" t="s">
        <v>1901</v>
      </c>
      <c r="P84" s="530" t="s">
        <v>37</v>
      </c>
      <c r="Q84" s="531">
        <v>5.18</v>
      </c>
    </row>
    <row r="85" spans="1:17" ht="25.5" x14ac:dyDescent="0.2">
      <c r="A85" s="593" t="s">
        <v>218</v>
      </c>
      <c r="B85" s="594" t="s">
        <v>5416</v>
      </c>
      <c r="C85" s="595" t="s">
        <v>140</v>
      </c>
      <c r="D85" s="596">
        <v>4528.1004000000003</v>
      </c>
      <c r="G85" s="582" t="s">
        <v>607</v>
      </c>
      <c r="H85" s="586" t="s">
        <v>608</v>
      </c>
      <c r="I85" s="587">
        <v>37.328000000000003</v>
      </c>
      <c r="J85" s="587">
        <v>3934.0023000000001</v>
      </c>
      <c r="K85" s="587">
        <v>2165.0612000000001</v>
      </c>
      <c r="L85" s="381" t="str">
        <f t="shared" si="1"/>
        <v/>
      </c>
      <c r="N85" s="530" t="s">
        <v>1902</v>
      </c>
      <c r="O85" s="586" t="s">
        <v>1903</v>
      </c>
      <c r="P85" s="530" t="s">
        <v>16</v>
      </c>
      <c r="Q85" s="531">
        <v>1095.1146000000001</v>
      </c>
    </row>
    <row r="86" spans="1:17" x14ac:dyDescent="0.2">
      <c r="A86" s="593" t="s">
        <v>212</v>
      </c>
      <c r="B86" s="594" t="s">
        <v>5417</v>
      </c>
      <c r="C86" s="595" t="s">
        <v>140</v>
      </c>
      <c r="D86" s="596">
        <v>8144.4710999999998</v>
      </c>
      <c r="G86" s="582" t="s">
        <v>611</v>
      </c>
      <c r="H86" s="586" t="s">
        <v>612</v>
      </c>
      <c r="I86" s="587">
        <v>33.314799999999998</v>
      </c>
      <c r="J86" s="587">
        <v>176.33779999999999</v>
      </c>
      <c r="K86" s="587">
        <v>76.474800000000002</v>
      </c>
      <c r="L86" s="381" t="str">
        <f t="shared" si="1"/>
        <v/>
      </c>
      <c r="N86" s="530" t="s">
        <v>1904</v>
      </c>
      <c r="O86" s="586" t="s">
        <v>1905</v>
      </c>
      <c r="P86" s="530" t="s">
        <v>16</v>
      </c>
      <c r="Q86" s="531">
        <v>967.77869999999996</v>
      </c>
    </row>
    <row r="87" spans="1:17" ht="25.5" x14ac:dyDescent="0.2">
      <c r="A87" s="593" t="s">
        <v>5367</v>
      </c>
      <c r="B87" s="594" t="s">
        <v>139</v>
      </c>
      <c r="C87" s="595" t="s">
        <v>357</v>
      </c>
      <c r="D87" s="596">
        <v>146.16239999999999</v>
      </c>
      <c r="G87" s="582" t="s">
        <v>615</v>
      </c>
      <c r="H87" s="586" t="s">
        <v>616</v>
      </c>
      <c r="I87" s="587">
        <v>0</v>
      </c>
      <c r="J87" s="587">
        <v>26.429500000000001</v>
      </c>
      <c r="K87" s="587">
        <v>4.883</v>
      </c>
      <c r="L87" s="381" t="str">
        <f t="shared" si="1"/>
        <v/>
      </c>
      <c r="N87" s="530" t="s">
        <v>1906</v>
      </c>
      <c r="O87" s="586" t="s">
        <v>1907</v>
      </c>
      <c r="P87" s="530" t="s">
        <v>16</v>
      </c>
      <c r="Q87" s="531">
        <v>6189.1351000000004</v>
      </c>
    </row>
    <row r="88" spans="1:17" ht="25.5" x14ac:dyDescent="0.2">
      <c r="A88" s="593" t="s">
        <v>5368</v>
      </c>
      <c r="B88" s="594" t="s">
        <v>221</v>
      </c>
      <c r="C88" s="595" t="s">
        <v>357</v>
      </c>
      <c r="D88" s="596">
        <v>23.0762</v>
      </c>
      <c r="G88" s="582" t="s">
        <v>619</v>
      </c>
      <c r="H88" s="586" t="s">
        <v>620</v>
      </c>
      <c r="I88" s="587">
        <v>25.9895</v>
      </c>
      <c r="J88" s="587">
        <v>48.744500000000002</v>
      </c>
      <c r="K88" s="587">
        <v>34.101199999999999</v>
      </c>
      <c r="L88" s="381" t="str">
        <f t="shared" si="1"/>
        <v/>
      </c>
      <c r="N88" s="530" t="s">
        <v>1908</v>
      </c>
      <c r="O88" s="586" t="s">
        <v>1909</v>
      </c>
      <c r="P88" s="530" t="s">
        <v>16</v>
      </c>
      <c r="Q88" s="531">
        <v>1247.1794</v>
      </c>
    </row>
    <row r="89" spans="1:17" ht="25.5" x14ac:dyDescent="0.2">
      <c r="A89" s="593" t="s">
        <v>561</v>
      </c>
      <c r="B89" s="594" t="s">
        <v>5418</v>
      </c>
      <c r="C89" s="595" t="s">
        <v>140</v>
      </c>
      <c r="D89" s="596">
        <v>8883.9058999999997</v>
      </c>
      <c r="G89" s="582" t="s">
        <v>621</v>
      </c>
      <c r="H89" s="586" t="s">
        <v>622</v>
      </c>
      <c r="I89" s="587">
        <v>25.9895</v>
      </c>
      <c r="J89" s="587">
        <v>46.126199999999997</v>
      </c>
      <c r="K89" s="587">
        <v>32.570599999999999</v>
      </c>
      <c r="L89" s="381" t="str">
        <f t="shared" si="1"/>
        <v/>
      </c>
      <c r="N89" s="530" t="s">
        <v>1910</v>
      </c>
      <c r="O89" s="586" t="s">
        <v>1911</v>
      </c>
      <c r="P89" s="530" t="s">
        <v>16</v>
      </c>
      <c r="Q89" s="531">
        <v>26132.468799999999</v>
      </c>
    </row>
    <row r="90" spans="1:17" ht="25.5" x14ac:dyDescent="0.2">
      <c r="A90" s="593" t="s">
        <v>5369</v>
      </c>
      <c r="B90" s="594" t="s">
        <v>572</v>
      </c>
      <c r="C90" s="595" t="s">
        <v>357</v>
      </c>
      <c r="D90" s="596">
        <v>90.650400000000005</v>
      </c>
      <c r="G90" s="582" t="s">
        <v>623</v>
      </c>
      <c r="H90" s="586" t="s">
        <v>5309</v>
      </c>
      <c r="I90" s="587">
        <v>135.9683</v>
      </c>
      <c r="J90" s="587">
        <v>770.23410000000001</v>
      </c>
      <c r="K90" s="587">
        <v>230.1506</v>
      </c>
      <c r="L90" s="381" t="str">
        <f t="shared" si="1"/>
        <v/>
      </c>
      <c r="N90" s="530" t="s">
        <v>1912</v>
      </c>
      <c r="O90" s="586" t="s">
        <v>1913</v>
      </c>
      <c r="P90" s="530" t="s">
        <v>14</v>
      </c>
      <c r="Q90" s="531">
        <v>6.5</v>
      </c>
    </row>
    <row r="91" spans="1:17" ht="25.5" x14ac:dyDescent="0.2">
      <c r="A91" s="593" t="s">
        <v>565</v>
      </c>
      <c r="B91" s="594" t="s">
        <v>5419</v>
      </c>
      <c r="C91" s="595" t="s">
        <v>140</v>
      </c>
      <c r="D91" s="596">
        <v>5433.8458000000001</v>
      </c>
      <c r="G91" s="582" t="s">
        <v>626</v>
      </c>
      <c r="H91" s="586" t="s">
        <v>627</v>
      </c>
      <c r="I91" s="587">
        <v>29.833400000000001</v>
      </c>
      <c r="J91" s="587">
        <v>103.00790000000001</v>
      </c>
      <c r="K91" s="587">
        <v>64.5214</v>
      </c>
      <c r="L91" s="381" t="str">
        <f t="shared" si="1"/>
        <v/>
      </c>
      <c r="N91" s="530" t="s">
        <v>1914</v>
      </c>
      <c r="O91" s="586" t="s">
        <v>1915</v>
      </c>
      <c r="P91" s="530" t="s">
        <v>16</v>
      </c>
      <c r="Q91" s="531">
        <v>10424.1594</v>
      </c>
    </row>
    <row r="92" spans="1:17" ht="25.5" x14ac:dyDescent="0.2">
      <c r="A92" s="593" t="s">
        <v>5370</v>
      </c>
      <c r="B92" s="594" t="s">
        <v>166</v>
      </c>
      <c r="C92" s="595" t="s">
        <v>357</v>
      </c>
      <c r="D92" s="596">
        <v>36.626399999999997</v>
      </c>
      <c r="G92" s="582" t="s">
        <v>630</v>
      </c>
      <c r="H92" s="586" t="s">
        <v>631</v>
      </c>
      <c r="I92" s="587">
        <v>0</v>
      </c>
      <c r="J92" s="587">
        <v>9.0969999999999995</v>
      </c>
      <c r="K92" s="587">
        <v>2.5935999999999999</v>
      </c>
      <c r="L92" s="381" t="str">
        <f t="shared" si="1"/>
        <v/>
      </c>
      <c r="N92" s="530" t="s">
        <v>1916</v>
      </c>
      <c r="O92" s="586" t="s">
        <v>1917</v>
      </c>
      <c r="P92" s="530" t="s">
        <v>16</v>
      </c>
      <c r="Q92" s="531">
        <v>17882.426599999999</v>
      </c>
    </row>
    <row r="93" spans="1:17" ht="25.5" x14ac:dyDescent="0.2">
      <c r="A93" s="593" t="s">
        <v>5371</v>
      </c>
      <c r="B93" s="594" t="s">
        <v>477</v>
      </c>
      <c r="C93" s="595" t="s">
        <v>357</v>
      </c>
      <c r="D93" s="596">
        <v>30.045100000000001</v>
      </c>
      <c r="G93" s="582" t="s">
        <v>634</v>
      </c>
      <c r="H93" s="586" t="s">
        <v>635</v>
      </c>
      <c r="I93" s="587">
        <v>89.257800000000003</v>
      </c>
      <c r="J93" s="587">
        <v>881.83780000000002</v>
      </c>
      <c r="K93" s="587">
        <v>409.67779999999999</v>
      </c>
      <c r="L93" s="381" t="str">
        <f t="shared" si="1"/>
        <v/>
      </c>
      <c r="N93" s="530" t="s">
        <v>1918</v>
      </c>
      <c r="O93" s="586" t="s">
        <v>1919</v>
      </c>
      <c r="P93" s="530" t="s">
        <v>16</v>
      </c>
      <c r="Q93" s="531">
        <v>25380.360400000001</v>
      </c>
    </row>
    <row r="94" spans="1:17" ht="38.25" x14ac:dyDescent="0.2">
      <c r="A94" s="593" t="s">
        <v>5372</v>
      </c>
      <c r="B94" s="594" t="s">
        <v>680</v>
      </c>
      <c r="C94" s="595" t="s">
        <v>357</v>
      </c>
      <c r="D94" s="596">
        <v>114.7154</v>
      </c>
      <c r="G94" s="582" t="s">
        <v>638</v>
      </c>
      <c r="H94" s="586" t="s">
        <v>639</v>
      </c>
      <c r="I94" s="587">
        <v>33.314799999999998</v>
      </c>
      <c r="J94" s="587">
        <v>400.28250000000003</v>
      </c>
      <c r="K94" s="587">
        <v>164.05680000000001</v>
      </c>
      <c r="L94" s="381" t="str">
        <f t="shared" si="1"/>
        <v/>
      </c>
      <c r="N94" s="530" t="s">
        <v>1920</v>
      </c>
      <c r="O94" s="586" t="s">
        <v>1921</v>
      </c>
      <c r="P94" s="530" t="s">
        <v>16</v>
      </c>
      <c r="Q94" s="531">
        <v>29567.587200000002</v>
      </c>
    </row>
    <row r="95" spans="1:17" ht="25.5" x14ac:dyDescent="0.2">
      <c r="A95" s="593" t="s">
        <v>569</v>
      </c>
      <c r="B95" s="594" t="s">
        <v>5420</v>
      </c>
      <c r="C95" s="595" t="s">
        <v>140</v>
      </c>
      <c r="D95" s="596">
        <v>20216.297399999999</v>
      </c>
      <c r="G95" s="582" t="s">
        <v>642</v>
      </c>
      <c r="H95" s="586" t="s">
        <v>643</v>
      </c>
      <c r="I95" s="587">
        <v>25.9895</v>
      </c>
      <c r="J95" s="587">
        <v>157.50540000000001</v>
      </c>
      <c r="K95" s="587">
        <v>95.468800000000002</v>
      </c>
      <c r="L95" s="381" t="str">
        <f t="shared" si="1"/>
        <v/>
      </c>
      <c r="N95" s="530" t="s">
        <v>1922</v>
      </c>
      <c r="O95" s="586" t="s">
        <v>1923</v>
      </c>
      <c r="P95" s="530" t="s">
        <v>37</v>
      </c>
      <c r="Q95" s="531">
        <v>324.50619999999998</v>
      </c>
    </row>
    <row r="96" spans="1:17" ht="38.25" x14ac:dyDescent="0.2">
      <c r="A96" s="593" t="s">
        <v>571</v>
      </c>
      <c r="B96" s="594" t="s">
        <v>5421</v>
      </c>
      <c r="C96" s="595" t="s">
        <v>140</v>
      </c>
      <c r="D96" s="596">
        <v>16687.212500000001</v>
      </c>
      <c r="G96" s="582" t="s">
        <v>646</v>
      </c>
      <c r="H96" s="586" t="s">
        <v>647</v>
      </c>
      <c r="I96" s="587">
        <v>0</v>
      </c>
      <c r="J96" s="587">
        <v>4.2188999999999997</v>
      </c>
      <c r="K96" s="587">
        <v>2.8616999999999999</v>
      </c>
      <c r="L96" s="381" t="str">
        <f t="shared" si="1"/>
        <v/>
      </c>
      <c r="N96" s="530" t="s">
        <v>1924</v>
      </c>
      <c r="O96" s="586" t="s">
        <v>1925</v>
      </c>
      <c r="P96" s="530" t="s">
        <v>37</v>
      </c>
      <c r="Q96" s="531">
        <v>2093.8823000000002</v>
      </c>
    </row>
    <row r="97" spans="1:17" ht="38.25" x14ac:dyDescent="0.2">
      <c r="A97" s="593" t="s">
        <v>575</v>
      </c>
      <c r="B97" s="594" t="s">
        <v>5422</v>
      </c>
      <c r="C97" s="595" t="s">
        <v>140</v>
      </c>
      <c r="D97" s="596">
        <v>6991.9267</v>
      </c>
      <c r="G97" s="582" t="s">
        <v>650</v>
      </c>
      <c r="H97" s="586" t="s">
        <v>651</v>
      </c>
      <c r="I97" s="587">
        <v>0</v>
      </c>
      <c r="J97" s="587">
        <v>29.825900000000001</v>
      </c>
      <c r="K97" s="587">
        <v>20.230899999999998</v>
      </c>
      <c r="L97" s="381" t="str">
        <f t="shared" si="1"/>
        <v/>
      </c>
      <c r="N97" s="530" t="s">
        <v>1926</v>
      </c>
      <c r="O97" s="586" t="s">
        <v>1927</v>
      </c>
      <c r="P97" s="530" t="s">
        <v>37</v>
      </c>
      <c r="Q97" s="531">
        <v>2628.8616000000002</v>
      </c>
    </row>
    <row r="98" spans="1:17" ht="25.5" x14ac:dyDescent="0.2">
      <c r="A98" s="593" t="s">
        <v>579</v>
      </c>
      <c r="B98" s="594" t="s">
        <v>5423</v>
      </c>
      <c r="C98" s="595" t="s">
        <v>140</v>
      </c>
      <c r="D98" s="596">
        <v>6815.2528000000002</v>
      </c>
      <c r="G98" s="582" t="s">
        <v>652</v>
      </c>
      <c r="H98" s="586" t="s">
        <v>653</v>
      </c>
      <c r="I98" s="587">
        <v>0</v>
      </c>
      <c r="J98" s="587">
        <v>1.5508</v>
      </c>
      <c r="K98" s="587">
        <v>1.0519000000000001</v>
      </c>
      <c r="L98" s="381" t="str">
        <f t="shared" si="1"/>
        <v/>
      </c>
      <c r="N98" s="530" t="s">
        <v>1928</v>
      </c>
      <c r="O98" s="586" t="s">
        <v>1929</v>
      </c>
      <c r="P98" s="530" t="s">
        <v>37</v>
      </c>
      <c r="Q98" s="531">
        <v>2942.7881000000002</v>
      </c>
    </row>
    <row r="99" spans="1:17" ht="25.5" x14ac:dyDescent="0.2">
      <c r="A99" s="593" t="s">
        <v>587</v>
      </c>
      <c r="B99" s="594" t="s">
        <v>5424</v>
      </c>
      <c r="C99" s="595" t="s">
        <v>140</v>
      </c>
      <c r="D99" s="596">
        <v>6362.5963000000002</v>
      </c>
      <c r="G99" s="582" t="s">
        <v>654</v>
      </c>
      <c r="H99" s="586" t="s">
        <v>655</v>
      </c>
      <c r="I99" s="587">
        <v>33.314799999999998</v>
      </c>
      <c r="J99" s="587">
        <v>311.37639999999999</v>
      </c>
      <c r="K99" s="587">
        <v>124.5284</v>
      </c>
      <c r="L99" s="381" t="str">
        <f t="shared" si="1"/>
        <v/>
      </c>
      <c r="N99" s="530" t="s">
        <v>1930</v>
      </c>
      <c r="O99" s="586" t="s">
        <v>1931</v>
      </c>
      <c r="P99" s="530" t="s">
        <v>16</v>
      </c>
      <c r="Q99" s="531">
        <v>4814.3747999999996</v>
      </c>
    </row>
    <row r="100" spans="1:17" ht="25.5" x14ac:dyDescent="0.2">
      <c r="A100" s="593" t="s">
        <v>5373</v>
      </c>
      <c r="B100" s="594" t="s">
        <v>464</v>
      </c>
      <c r="C100" s="595" t="s">
        <v>357</v>
      </c>
      <c r="D100" s="596">
        <v>100.6707</v>
      </c>
      <c r="G100" s="582" t="s">
        <v>658</v>
      </c>
      <c r="H100" s="586" t="s">
        <v>659</v>
      </c>
      <c r="I100" s="587">
        <v>25.9895</v>
      </c>
      <c r="J100" s="587">
        <v>213.44470000000001</v>
      </c>
      <c r="K100" s="587">
        <v>101.1825</v>
      </c>
      <c r="L100" s="381" t="str">
        <f t="shared" si="1"/>
        <v/>
      </c>
      <c r="N100" s="530" t="s">
        <v>1932</v>
      </c>
      <c r="O100" s="586" t="s">
        <v>1933</v>
      </c>
      <c r="P100" s="530" t="s">
        <v>16</v>
      </c>
      <c r="Q100" s="531">
        <v>6626.5914000000002</v>
      </c>
    </row>
    <row r="101" spans="1:17" ht="25.5" x14ac:dyDescent="0.2">
      <c r="A101" s="593" t="s">
        <v>591</v>
      </c>
      <c r="B101" s="594" t="s">
        <v>592</v>
      </c>
      <c r="C101" s="595" t="s">
        <v>357</v>
      </c>
      <c r="D101" s="596">
        <v>35.411900000000003</v>
      </c>
      <c r="G101" s="582" t="s">
        <v>660</v>
      </c>
      <c r="H101" s="586" t="s">
        <v>661</v>
      </c>
      <c r="I101" s="587">
        <v>33.314799999999998</v>
      </c>
      <c r="J101" s="587">
        <v>256.46929999999998</v>
      </c>
      <c r="K101" s="587">
        <v>112.8039</v>
      </c>
      <c r="L101" s="381" t="str">
        <f t="shared" si="1"/>
        <v/>
      </c>
      <c r="N101" s="530" t="s">
        <v>1934</v>
      </c>
      <c r="O101" s="586" t="s">
        <v>1935</v>
      </c>
      <c r="P101" s="530" t="s">
        <v>16</v>
      </c>
      <c r="Q101" s="531">
        <v>7633.192</v>
      </c>
    </row>
    <row r="102" spans="1:17" ht="38.25" x14ac:dyDescent="0.2">
      <c r="A102" s="593" t="s">
        <v>595</v>
      </c>
      <c r="B102" s="594" t="s">
        <v>5425</v>
      </c>
      <c r="C102" s="595" t="s">
        <v>140</v>
      </c>
      <c r="D102" s="596">
        <v>8883.9058999999997</v>
      </c>
      <c r="G102" s="582" t="s">
        <v>664</v>
      </c>
      <c r="H102" s="586" t="s">
        <v>665</v>
      </c>
      <c r="I102" s="587">
        <v>25.9895</v>
      </c>
      <c r="J102" s="587">
        <v>594.89769999999999</v>
      </c>
      <c r="K102" s="587">
        <v>240.66419999999999</v>
      </c>
      <c r="L102" s="381" t="str">
        <f t="shared" si="1"/>
        <v/>
      </c>
      <c r="N102" s="530" t="s">
        <v>1936</v>
      </c>
      <c r="O102" s="586" t="s">
        <v>1937</v>
      </c>
      <c r="P102" s="530" t="s">
        <v>16</v>
      </c>
      <c r="Q102" s="531">
        <v>8211.3179</v>
      </c>
    </row>
    <row r="103" spans="1:17" ht="25.5" x14ac:dyDescent="0.2">
      <c r="A103" s="593" t="s">
        <v>5374</v>
      </c>
      <c r="B103" s="594" t="s">
        <v>600</v>
      </c>
      <c r="C103" s="595" t="s">
        <v>357</v>
      </c>
      <c r="D103" s="596">
        <v>44.415500000000002</v>
      </c>
      <c r="G103" s="582" t="s">
        <v>666</v>
      </c>
      <c r="H103" s="586" t="s">
        <v>667</v>
      </c>
      <c r="I103" s="587">
        <v>33.314799999999998</v>
      </c>
      <c r="J103" s="587">
        <v>1439.6482000000001</v>
      </c>
      <c r="K103" s="587">
        <v>748.69209999999998</v>
      </c>
      <c r="L103" s="381" t="str">
        <f t="shared" si="1"/>
        <v/>
      </c>
      <c r="N103" s="530" t="s">
        <v>1938</v>
      </c>
      <c r="O103" s="586" t="s">
        <v>1939</v>
      </c>
      <c r="P103" s="530" t="s">
        <v>14</v>
      </c>
      <c r="Q103" s="531">
        <v>5.9</v>
      </c>
    </row>
    <row r="104" spans="1:17" ht="25.5" x14ac:dyDescent="0.2">
      <c r="A104" s="593" t="s">
        <v>5375</v>
      </c>
      <c r="B104" s="594" t="s">
        <v>428</v>
      </c>
      <c r="C104" s="595" t="s">
        <v>357</v>
      </c>
      <c r="D104" s="596">
        <v>77.039199999999994</v>
      </c>
      <c r="G104" s="582" t="s">
        <v>159</v>
      </c>
      <c r="H104" s="586" t="s">
        <v>1680</v>
      </c>
      <c r="I104" s="587">
        <v>31.7224</v>
      </c>
      <c r="J104" s="587">
        <v>90.808199999999999</v>
      </c>
      <c r="K104" s="587">
        <v>50.192100000000003</v>
      </c>
      <c r="L104" s="381" t="str">
        <f t="shared" si="1"/>
        <v/>
      </c>
      <c r="N104" s="530" t="s">
        <v>1940</v>
      </c>
      <c r="O104" s="586" t="s">
        <v>1941</v>
      </c>
      <c r="P104" s="530" t="s">
        <v>37</v>
      </c>
      <c r="Q104" s="531">
        <v>63.623199999999997</v>
      </c>
    </row>
    <row r="105" spans="1:17" ht="25.5" x14ac:dyDescent="0.2">
      <c r="A105" s="593" t="s">
        <v>5376</v>
      </c>
      <c r="B105" s="594" t="s">
        <v>580</v>
      </c>
      <c r="C105" s="595" t="s">
        <v>357</v>
      </c>
      <c r="D105" s="596">
        <v>37.047899999999998</v>
      </c>
      <c r="G105" s="582" t="s">
        <v>672</v>
      </c>
      <c r="H105" s="586" t="s">
        <v>673</v>
      </c>
      <c r="I105" s="587">
        <v>64.434600000000003</v>
      </c>
      <c r="J105" s="587">
        <v>17656.596699999998</v>
      </c>
      <c r="K105" s="587">
        <v>6225.1187</v>
      </c>
      <c r="L105" s="381" t="str">
        <f t="shared" si="1"/>
        <v/>
      </c>
      <c r="N105" s="530" t="s">
        <v>1651</v>
      </c>
      <c r="O105" s="586" t="s">
        <v>1942</v>
      </c>
      <c r="P105" s="530" t="s">
        <v>16</v>
      </c>
      <c r="Q105" s="531">
        <v>1629.2647999999999</v>
      </c>
    </row>
    <row r="106" spans="1:17" ht="25.5" x14ac:dyDescent="0.2">
      <c r="A106" s="593" t="s">
        <v>599</v>
      </c>
      <c r="B106" s="594" t="s">
        <v>5426</v>
      </c>
      <c r="C106" s="595" t="s">
        <v>140</v>
      </c>
      <c r="D106" s="596">
        <v>8170.4750000000004</v>
      </c>
      <c r="G106" s="582" t="s">
        <v>340</v>
      </c>
      <c r="H106" s="586" t="s">
        <v>676</v>
      </c>
      <c r="I106" s="587">
        <v>33.314799999999998</v>
      </c>
      <c r="J106" s="587">
        <v>321.78809999999999</v>
      </c>
      <c r="K106" s="587">
        <v>146.2313</v>
      </c>
      <c r="L106" s="381" t="str">
        <f t="shared" si="1"/>
        <v/>
      </c>
      <c r="N106" s="530" t="s">
        <v>1943</v>
      </c>
      <c r="O106" s="586" t="s">
        <v>1944</v>
      </c>
      <c r="P106" s="530" t="s">
        <v>37</v>
      </c>
      <c r="Q106" s="531">
        <v>225.83770000000001</v>
      </c>
    </row>
    <row r="107" spans="1:17" ht="38.25" x14ac:dyDescent="0.2">
      <c r="A107" s="593" t="s">
        <v>601</v>
      </c>
      <c r="B107" s="594" t="s">
        <v>602</v>
      </c>
      <c r="C107" s="595" t="s">
        <v>357</v>
      </c>
      <c r="D107" s="596">
        <v>41.633699999999997</v>
      </c>
      <c r="G107" s="582" t="s">
        <v>5284</v>
      </c>
      <c r="H107" s="586" t="s">
        <v>5310</v>
      </c>
      <c r="I107" s="587">
        <v>31.7224</v>
      </c>
      <c r="J107" s="587">
        <v>70.109300000000005</v>
      </c>
      <c r="K107" s="587">
        <v>43.0319</v>
      </c>
      <c r="L107" s="381" t="str">
        <f t="shared" si="1"/>
        <v/>
      </c>
      <c r="N107" s="530" t="s">
        <v>1945</v>
      </c>
      <c r="O107" s="586" t="s">
        <v>1946</v>
      </c>
      <c r="P107" s="530" t="s">
        <v>37</v>
      </c>
      <c r="Q107" s="531">
        <v>315.50889999999998</v>
      </c>
    </row>
    <row r="108" spans="1:17" ht="38.25" x14ac:dyDescent="0.2">
      <c r="A108" s="593" t="s">
        <v>603</v>
      </c>
      <c r="B108" s="594" t="s">
        <v>604</v>
      </c>
      <c r="C108" s="595" t="s">
        <v>357</v>
      </c>
      <c r="D108" s="596">
        <v>43.942500000000003</v>
      </c>
      <c r="G108" s="582" t="s">
        <v>5285</v>
      </c>
      <c r="H108" s="586" t="s">
        <v>5311</v>
      </c>
      <c r="I108" s="587">
        <v>0</v>
      </c>
      <c r="J108" s="587">
        <v>38.386899999999997</v>
      </c>
      <c r="K108" s="587">
        <v>11.3095</v>
      </c>
      <c r="L108" s="381" t="str">
        <f t="shared" si="1"/>
        <v/>
      </c>
      <c r="N108" s="530" t="s">
        <v>1947</v>
      </c>
      <c r="O108" s="586" t="s">
        <v>1948</v>
      </c>
      <c r="P108" s="530" t="s">
        <v>37</v>
      </c>
      <c r="Q108" s="531">
        <v>408.452</v>
      </c>
    </row>
    <row r="109" spans="1:17" ht="38.25" x14ac:dyDescent="0.2">
      <c r="A109" s="593" t="s">
        <v>605</v>
      </c>
      <c r="B109" s="594" t="s">
        <v>606</v>
      </c>
      <c r="C109" s="595" t="s">
        <v>357</v>
      </c>
      <c r="D109" s="596">
        <v>59.712600000000002</v>
      </c>
      <c r="G109" s="582" t="s">
        <v>5286</v>
      </c>
      <c r="H109" s="586" t="s">
        <v>5312</v>
      </c>
      <c r="I109" s="587">
        <v>0</v>
      </c>
      <c r="J109" s="587">
        <v>82.403300000000002</v>
      </c>
      <c r="K109" s="587">
        <v>23.115300000000001</v>
      </c>
      <c r="L109" s="381" t="str">
        <f t="shared" si="1"/>
        <v/>
      </c>
      <c r="N109" s="530" t="s">
        <v>1949</v>
      </c>
      <c r="O109" s="586" t="s">
        <v>1950</v>
      </c>
      <c r="P109" s="530" t="s">
        <v>37</v>
      </c>
      <c r="Q109" s="531">
        <v>542.06669999999997</v>
      </c>
    </row>
    <row r="110" spans="1:17" ht="25.5" x14ac:dyDescent="0.2">
      <c r="A110" s="593" t="s">
        <v>609</v>
      </c>
      <c r="B110" s="594" t="s">
        <v>610</v>
      </c>
      <c r="C110" s="595" t="s">
        <v>357</v>
      </c>
      <c r="D110" s="596">
        <v>55.232199999999999</v>
      </c>
      <c r="G110" s="582" t="s">
        <v>5287</v>
      </c>
      <c r="H110" s="586" t="s">
        <v>5313</v>
      </c>
      <c r="I110" s="587">
        <v>0</v>
      </c>
      <c r="J110" s="587">
        <v>54.5792</v>
      </c>
      <c r="K110" s="587">
        <v>15.7616</v>
      </c>
      <c r="L110" s="381" t="str">
        <f t="shared" si="1"/>
        <v/>
      </c>
      <c r="N110" s="530" t="s">
        <v>1951</v>
      </c>
      <c r="O110" s="586" t="s">
        <v>1952</v>
      </c>
      <c r="P110" s="530" t="s">
        <v>37</v>
      </c>
      <c r="Q110" s="531">
        <v>757.80520000000001</v>
      </c>
    </row>
    <row r="111" spans="1:17" ht="25.5" x14ac:dyDescent="0.2">
      <c r="A111" s="593" t="s">
        <v>613</v>
      </c>
      <c r="B111" s="594" t="s">
        <v>614</v>
      </c>
      <c r="C111" s="595" t="s">
        <v>357</v>
      </c>
      <c r="D111" s="596">
        <v>38.613</v>
      </c>
      <c r="G111" s="582" t="s">
        <v>143</v>
      </c>
      <c r="H111" s="586" t="s">
        <v>5314</v>
      </c>
      <c r="I111" s="587">
        <v>39.081899999999997</v>
      </c>
      <c r="J111" s="587">
        <v>255.58449999999999</v>
      </c>
      <c r="K111" s="587">
        <v>83.800399999999996</v>
      </c>
      <c r="L111" s="381" t="str">
        <f t="shared" si="1"/>
        <v/>
      </c>
      <c r="N111" s="530" t="s">
        <v>1953</v>
      </c>
      <c r="O111" s="586" t="s">
        <v>1954</v>
      </c>
      <c r="P111" s="530" t="s">
        <v>37</v>
      </c>
      <c r="Q111" s="531">
        <v>798.24120000000005</v>
      </c>
    </row>
    <row r="112" spans="1:17" ht="25.5" x14ac:dyDescent="0.2">
      <c r="A112" s="593" t="s">
        <v>617</v>
      </c>
      <c r="B112" s="594" t="s">
        <v>618</v>
      </c>
      <c r="C112" s="595" t="s">
        <v>357</v>
      </c>
      <c r="D112" s="596">
        <v>32.067100000000003</v>
      </c>
      <c r="G112" s="582" t="s">
        <v>677</v>
      </c>
      <c r="H112" s="586" t="s">
        <v>678</v>
      </c>
      <c r="I112" s="587">
        <v>0</v>
      </c>
      <c r="J112" s="587">
        <v>14.234</v>
      </c>
      <c r="K112" s="587">
        <v>9.4417000000000009</v>
      </c>
      <c r="L112" s="381" t="str">
        <f t="shared" si="1"/>
        <v/>
      </c>
      <c r="N112" s="530" t="s">
        <v>1955</v>
      </c>
      <c r="O112" s="586" t="s">
        <v>1956</v>
      </c>
      <c r="P112" s="530" t="s">
        <v>37</v>
      </c>
      <c r="Q112" s="531">
        <v>1350.9817</v>
      </c>
    </row>
    <row r="113" spans="1:17" ht="25.5" x14ac:dyDescent="0.2">
      <c r="A113" s="593" t="s">
        <v>624</v>
      </c>
      <c r="B113" s="594" t="s">
        <v>625</v>
      </c>
      <c r="C113" s="595" t="s">
        <v>357</v>
      </c>
      <c r="D113" s="596">
        <v>41.852899999999998</v>
      </c>
      <c r="G113" s="582" t="s">
        <v>681</v>
      </c>
      <c r="H113" s="586" t="s">
        <v>5315</v>
      </c>
      <c r="I113" s="587">
        <v>25.9895</v>
      </c>
      <c r="J113" s="587">
        <v>53.063400000000001</v>
      </c>
      <c r="K113" s="587">
        <v>44.647500000000001</v>
      </c>
      <c r="L113" s="381" t="str">
        <f t="shared" si="1"/>
        <v/>
      </c>
      <c r="N113" s="530" t="s">
        <v>1957</v>
      </c>
      <c r="O113" s="586" t="s">
        <v>1958</v>
      </c>
      <c r="P113" s="530" t="s">
        <v>16</v>
      </c>
      <c r="Q113" s="531">
        <v>2158.9618</v>
      </c>
    </row>
    <row r="114" spans="1:17" ht="25.5" x14ac:dyDescent="0.2">
      <c r="A114" s="593" t="s">
        <v>628</v>
      </c>
      <c r="B114" s="594" t="s">
        <v>629</v>
      </c>
      <c r="C114" s="595" t="s">
        <v>357</v>
      </c>
      <c r="D114" s="596">
        <v>60.981400000000001</v>
      </c>
      <c r="G114" s="582" t="s">
        <v>683</v>
      </c>
      <c r="H114" s="586" t="s">
        <v>684</v>
      </c>
      <c r="I114" s="587">
        <v>44.628900000000002</v>
      </c>
      <c r="J114" s="587">
        <v>59.184199999999997</v>
      </c>
      <c r="K114" s="587">
        <v>52.879100000000001</v>
      </c>
      <c r="L114" s="381" t="str">
        <f t="shared" si="1"/>
        <v/>
      </c>
      <c r="N114" s="530" t="s">
        <v>1959</v>
      </c>
      <c r="O114" s="586" t="s">
        <v>1960</v>
      </c>
      <c r="P114" s="530" t="s">
        <v>37</v>
      </c>
      <c r="Q114" s="531">
        <v>1411.537</v>
      </c>
    </row>
    <row r="115" spans="1:17" ht="25.5" x14ac:dyDescent="0.2">
      <c r="A115" s="593" t="s">
        <v>632</v>
      </c>
      <c r="B115" s="594" t="s">
        <v>633</v>
      </c>
      <c r="C115" s="595" t="s">
        <v>357</v>
      </c>
      <c r="D115" s="596">
        <v>41.043799999999997</v>
      </c>
      <c r="G115" s="582" t="s">
        <v>686</v>
      </c>
      <c r="H115" s="586" t="s">
        <v>687</v>
      </c>
      <c r="I115" s="587">
        <v>0</v>
      </c>
      <c r="J115" s="587">
        <v>58.686799999999998</v>
      </c>
      <c r="K115" s="587">
        <v>26.868099999999998</v>
      </c>
      <c r="L115" s="381" t="str">
        <f t="shared" si="1"/>
        <v/>
      </c>
      <c r="N115" s="530" t="s">
        <v>1961</v>
      </c>
      <c r="O115" s="586" t="s">
        <v>1962</v>
      </c>
      <c r="P115" s="530" t="s">
        <v>40</v>
      </c>
      <c r="Q115" s="531">
        <v>3.5007999999999999</v>
      </c>
    </row>
    <row r="116" spans="1:17" ht="38.25" x14ac:dyDescent="0.2">
      <c r="A116" s="593" t="s">
        <v>636</v>
      </c>
      <c r="B116" s="594" t="s">
        <v>5427</v>
      </c>
      <c r="C116" s="595" t="s">
        <v>140</v>
      </c>
      <c r="D116" s="596">
        <v>11240.3256</v>
      </c>
      <c r="G116" s="582" t="s">
        <v>689</v>
      </c>
      <c r="H116" s="586" t="s">
        <v>690</v>
      </c>
      <c r="I116" s="587">
        <v>44.628900000000002</v>
      </c>
      <c r="J116" s="587">
        <v>584.07669999999996</v>
      </c>
      <c r="K116" s="587">
        <v>253.36670000000001</v>
      </c>
      <c r="L116" s="381" t="str">
        <f t="shared" si="1"/>
        <v/>
      </c>
      <c r="N116" s="530" t="s">
        <v>1963</v>
      </c>
      <c r="O116" s="586" t="s">
        <v>1964</v>
      </c>
      <c r="P116" s="530" t="s">
        <v>37</v>
      </c>
      <c r="Q116" s="531">
        <v>1453.3512000000001</v>
      </c>
    </row>
    <row r="117" spans="1:17" ht="25.5" x14ac:dyDescent="0.2">
      <c r="A117" s="593" t="s">
        <v>640</v>
      </c>
      <c r="B117" s="594" t="s">
        <v>641</v>
      </c>
      <c r="C117" s="595" t="s">
        <v>357</v>
      </c>
      <c r="D117" s="596">
        <v>46.286700000000003</v>
      </c>
      <c r="G117" s="582" t="s">
        <v>693</v>
      </c>
      <c r="H117" s="586" t="s">
        <v>694</v>
      </c>
      <c r="I117" s="587">
        <v>0</v>
      </c>
      <c r="J117" s="587">
        <v>0.222</v>
      </c>
      <c r="K117" s="587">
        <v>0.12520000000000001</v>
      </c>
      <c r="L117" s="381" t="str">
        <f t="shared" si="1"/>
        <v/>
      </c>
      <c r="N117" s="530" t="s">
        <v>1965</v>
      </c>
      <c r="O117" s="586" t="s">
        <v>1966</v>
      </c>
      <c r="P117" s="530" t="s">
        <v>37</v>
      </c>
      <c r="Q117" s="531">
        <v>1921.2774999999999</v>
      </c>
    </row>
    <row r="118" spans="1:17" ht="25.5" x14ac:dyDescent="0.2">
      <c r="A118" s="593" t="s">
        <v>5377</v>
      </c>
      <c r="B118" s="594" t="s">
        <v>576</v>
      </c>
      <c r="C118" s="595" t="s">
        <v>357</v>
      </c>
      <c r="D118" s="596">
        <v>37.964399999999998</v>
      </c>
      <c r="G118" s="582" t="s">
        <v>697</v>
      </c>
      <c r="H118" s="586" t="s">
        <v>698</v>
      </c>
      <c r="I118" s="587">
        <v>0</v>
      </c>
      <c r="J118" s="587">
        <v>0.19409999999999999</v>
      </c>
      <c r="K118" s="587">
        <v>0.1095</v>
      </c>
      <c r="L118" s="381" t="str">
        <f t="shared" si="1"/>
        <v/>
      </c>
      <c r="N118" s="530" t="s">
        <v>1967</v>
      </c>
      <c r="O118" s="586" t="s">
        <v>1968</v>
      </c>
      <c r="P118" s="530" t="s">
        <v>37</v>
      </c>
      <c r="Q118" s="531">
        <v>3480.2051000000001</v>
      </c>
    </row>
    <row r="119" spans="1:17" ht="38.25" x14ac:dyDescent="0.2">
      <c r="A119" s="593" t="s">
        <v>5378</v>
      </c>
      <c r="B119" s="594" t="s">
        <v>394</v>
      </c>
      <c r="C119" s="595" t="s">
        <v>357</v>
      </c>
      <c r="D119" s="596">
        <v>23.270900000000001</v>
      </c>
      <c r="G119" s="582" t="s">
        <v>701</v>
      </c>
      <c r="H119" s="586" t="s">
        <v>702</v>
      </c>
      <c r="I119" s="587">
        <v>25.9895</v>
      </c>
      <c r="J119" s="587">
        <v>179.61510000000001</v>
      </c>
      <c r="K119" s="587">
        <v>121.4392</v>
      </c>
      <c r="L119" s="381" t="str">
        <f t="shared" si="1"/>
        <v/>
      </c>
      <c r="N119" s="530" t="s">
        <v>1969</v>
      </c>
      <c r="O119" s="586" t="s">
        <v>1970</v>
      </c>
      <c r="P119" s="530" t="s">
        <v>16</v>
      </c>
      <c r="Q119" s="531">
        <v>2773.1188000000002</v>
      </c>
    </row>
    <row r="120" spans="1:17" ht="25.5" x14ac:dyDescent="0.2">
      <c r="A120" s="593" t="s">
        <v>5379</v>
      </c>
      <c r="B120" s="594" t="s">
        <v>528</v>
      </c>
      <c r="C120" s="595" t="s">
        <v>357</v>
      </c>
      <c r="D120" s="596">
        <v>41.733800000000002</v>
      </c>
      <c r="G120" s="582" t="s">
        <v>703</v>
      </c>
      <c r="H120" s="586" t="s">
        <v>704</v>
      </c>
      <c r="I120" s="587">
        <v>0</v>
      </c>
      <c r="J120" s="587">
        <v>36.325400000000002</v>
      </c>
      <c r="K120" s="587">
        <v>24.898800000000001</v>
      </c>
      <c r="L120" s="381" t="str">
        <f t="shared" si="1"/>
        <v/>
      </c>
      <c r="N120" s="530" t="s">
        <v>1971</v>
      </c>
      <c r="O120" s="586" t="s">
        <v>1972</v>
      </c>
      <c r="P120" s="530" t="s">
        <v>16</v>
      </c>
      <c r="Q120" s="531">
        <v>3668.2561000000001</v>
      </c>
    </row>
    <row r="121" spans="1:17" x14ac:dyDescent="0.2">
      <c r="A121" s="593" t="s">
        <v>644</v>
      </c>
      <c r="B121" s="594" t="s">
        <v>645</v>
      </c>
      <c r="C121" s="595" t="s">
        <v>357</v>
      </c>
      <c r="D121" s="596">
        <v>31.5167</v>
      </c>
      <c r="G121" s="582" t="s">
        <v>705</v>
      </c>
      <c r="H121" s="586" t="s">
        <v>706</v>
      </c>
      <c r="I121" s="587">
        <v>0</v>
      </c>
      <c r="J121" s="587">
        <v>5.6310000000000002</v>
      </c>
      <c r="K121" s="587">
        <v>0.44080000000000003</v>
      </c>
      <c r="L121" s="381" t="str">
        <f t="shared" si="1"/>
        <v/>
      </c>
      <c r="N121" s="530" t="s">
        <v>1973</v>
      </c>
      <c r="O121" s="586" t="s">
        <v>1974</v>
      </c>
      <c r="P121" s="530" t="s">
        <v>16</v>
      </c>
      <c r="Q121" s="531">
        <v>80.784000000000006</v>
      </c>
    </row>
    <row r="122" spans="1:17" ht="25.5" x14ac:dyDescent="0.2">
      <c r="A122" s="593" t="s">
        <v>648</v>
      </c>
      <c r="B122" s="594" t="s">
        <v>649</v>
      </c>
      <c r="C122" s="595" t="s">
        <v>357</v>
      </c>
      <c r="D122" s="596">
        <v>33.695599999999999</v>
      </c>
      <c r="G122" s="582" t="s">
        <v>707</v>
      </c>
      <c r="H122" s="586" t="s">
        <v>708</v>
      </c>
      <c r="I122" s="587">
        <v>35.411900000000003</v>
      </c>
      <c r="J122" s="587">
        <v>2017.4584</v>
      </c>
      <c r="K122" s="587">
        <v>318.62650000000002</v>
      </c>
      <c r="L122" s="381" t="str">
        <f t="shared" si="1"/>
        <v/>
      </c>
      <c r="N122" s="530" t="s">
        <v>1975</v>
      </c>
      <c r="O122" s="586" t="s">
        <v>1976</v>
      </c>
      <c r="P122" s="530" t="s">
        <v>16</v>
      </c>
      <c r="Q122" s="531">
        <v>157.89330000000001</v>
      </c>
    </row>
    <row r="123" spans="1:17" ht="25.5" x14ac:dyDescent="0.2">
      <c r="A123" s="593" t="s">
        <v>656</v>
      </c>
      <c r="B123" s="594" t="s">
        <v>657</v>
      </c>
      <c r="C123" s="595" t="s">
        <v>357</v>
      </c>
      <c r="D123" s="596">
        <v>36.8307</v>
      </c>
      <c r="G123" s="582" t="s">
        <v>709</v>
      </c>
      <c r="H123" s="586" t="s">
        <v>710</v>
      </c>
      <c r="I123" s="587">
        <v>35.411900000000003</v>
      </c>
      <c r="J123" s="587">
        <v>2037.7954999999999</v>
      </c>
      <c r="K123" s="587">
        <v>331.14789999999999</v>
      </c>
      <c r="L123" s="381" t="str">
        <f t="shared" si="1"/>
        <v/>
      </c>
      <c r="N123" s="530" t="s">
        <v>1977</v>
      </c>
      <c r="O123" s="586" t="s">
        <v>1978</v>
      </c>
      <c r="P123" s="530" t="s">
        <v>16</v>
      </c>
      <c r="Q123" s="531">
        <v>217.29470000000001</v>
      </c>
    </row>
    <row r="124" spans="1:17" ht="25.5" x14ac:dyDescent="0.2">
      <c r="A124" s="593" t="s">
        <v>662</v>
      </c>
      <c r="B124" s="594" t="s">
        <v>663</v>
      </c>
      <c r="C124" s="595" t="s">
        <v>357</v>
      </c>
      <c r="D124" s="596">
        <v>55.777799999999999</v>
      </c>
      <c r="G124" s="582" t="s">
        <v>711</v>
      </c>
      <c r="H124" s="586" t="s">
        <v>712</v>
      </c>
      <c r="I124" s="587">
        <v>0</v>
      </c>
      <c r="J124" s="587">
        <v>30.362500000000001</v>
      </c>
      <c r="K124" s="587">
        <v>24.053699999999999</v>
      </c>
      <c r="L124" s="381" t="str">
        <f t="shared" si="1"/>
        <v/>
      </c>
      <c r="N124" s="530" t="s">
        <v>1979</v>
      </c>
      <c r="O124" s="586" t="s">
        <v>1980</v>
      </c>
      <c r="P124" s="530" t="s">
        <v>16</v>
      </c>
      <c r="Q124" s="531">
        <v>288.9264</v>
      </c>
    </row>
    <row r="125" spans="1:17" ht="25.5" x14ac:dyDescent="0.2">
      <c r="A125" s="593" t="s">
        <v>668</v>
      </c>
      <c r="B125" s="594" t="s">
        <v>5428</v>
      </c>
      <c r="C125" s="595" t="s">
        <v>140</v>
      </c>
      <c r="D125" s="596">
        <v>24364.211800000001</v>
      </c>
      <c r="G125" s="582" t="s">
        <v>713</v>
      </c>
      <c r="H125" s="586" t="s">
        <v>714</v>
      </c>
      <c r="I125" s="587">
        <v>0</v>
      </c>
      <c r="J125" s="587">
        <v>39.603400000000001</v>
      </c>
      <c r="K125" s="587">
        <v>31.374500000000001</v>
      </c>
      <c r="L125" s="381" t="str">
        <f t="shared" si="1"/>
        <v/>
      </c>
      <c r="N125" s="530" t="s">
        <v>1981</v>
      </c>
      <c r="O125" s="586" t="s">
        <v>1982</v>
      </c>
      <c r="P125" s="530" t="s">
        <v>16</v>
      </c>
      <c r="Q125" s="531">
        <v>6.1444999999999999</v>
      </c>
    </row>
    <row r="126" spans="1:17" ht="38.25" x14ac:dyDescent="0.2">
      <c r="A126" s="593" t="s">
        <v>670</v>
      </c>
      <c r="B126" s="594" t="s">
        <v>5429</v>
      </c>
      <c r="C126" s="595" t="s">
        <v>140</v>
      </c>
      <c r="D126" s="596">
        <v>8144.4710999999998</v>
      </c>
      <c r="G126" s="582" t="s">
        <v>715</v>
      </c>
      <c r="H126" s="586" t="s">
        <v>716</v>
      </c>
      <c r="I126" s="587">
        <v>0</v>
      </c>
      <c r="J126" s="587">
        <v>30.115100000000002</v>
      </c>
      <c r="K126" s="587">
        <v>23.857700000000001</v>
      </c>
      <c r="L126" s="381" t="str">
        <f t="shared" si="1"/>
        <v/>
      </c>
      <c r="N126" s="530" t="s">
        <v>1983</v>
      </c>
      <c r="O126" s="586" t="s">
        <v>1984</v>
      </c>
      <c r="P126" s="530" t="s">
        <v>16</v>
      </c>
      <c r="Q126" s="531">
        <v>463.49950000000001</v>
      </c>
    </row>
    <row r="127" spans="1:17" ht="38.25" x14ac:dyDescent="0.2">
      <c r="A127" s="593" t="s">
        <v>674</v>
      </c>
      <c r="B127" s="594" t="s">
        <v>675</v>
      </c>
      <c r="C127" s="595" t="s">
        <v>140</v>
      </c>
      <c r="D127" s="596">
        <v>5844.1605</v>
      </c>
      <c r="G127" s="582" t="s">
        <v>717</v>
      </c>
      <c r="H127" s="586" t="s">
        <v>718</v>
      </c>
      <c r="I127" s="587">
        <v>0</v>
      </c>
      <c r="J127" s="587">
        <v>34.859200000000001</v>
      </c>
      <c r="K127" s="587">
        <v>27.616</v>
      </c>
      <c r="L127" s="381" t="str">
        <f t="shared" si="1"/>
        <v/>
      </c>
      <c r="N127" s="530" t="s">
        <v>1985</v>
      </c>
      <c r="O127" s="586" t="s">
        <v>1986</v>
      </c>
      <c r="P127" s="530" t="s">
        <v>16</v>
      </c>
      <c r="Q127" s="531">
        <v>630</v>
      </c>
    </row>
    <row r="128" spans="1:17" ht="38.25" x14ac:dyDescent="0.2">
      <c r="A128" s="593" t="s">
        <v>155</v>
      </c>
      <c r="B128" s="594" t="s">
        <v>5430</v>
      </c>
      <c r="C128" s="595" t="s">
        <v>140</v>
      </c>
      <c r="D128" s="596">
        <v>6783.6810999999998</v>
      </c>
      <c r="G128" s="582" t="s">
        <v>719</v>
      </c>
      <c r="H128" s="586" t="s">
        <v>720</v>
      </c>
      <c r="I128" s="587">
        <v>0</v>
      </c>
      <c r="J128" s="587">
        <v>36.303199999999997</v>
      </c>
      <c r="K128" s="587">
        <v>28.76</v>
      </c>
      <c r="L128" s="381" t="str">
        <f t="shared" si="1"/>
        <v/>
      </c>
      <c r="N128" s="530" t="s">
        <v>1987</v>
      </c>
      <c r="O128" s="586" t="s">
        <v>1988</v>
      </c>
      <c r="P128" s="530" t="s">
        <v>37</v>
      </c>
      <c r="Q128" s="531">
        <v>58.413400000000003</v>
      </c>
    </row>
    <row r="129" spans="1:17" ht="38.25" x14ac:dyDescent="0.2">
      <c r="A129" s="593" t="s">
        <v>157</v>
      </c>
      <c r="B129" s="594" t="s">
        <v>5431</v>
      </c>
      <c r="C129" s="595" t="s">
        <v>140</v>
      </c>
      <c r="D129" s="596">
        <v>5470.2388000000001</v>
      </c>
      <c r="G129" s="582" t="s">
        <v>721</v>
      </c>
      <c r="H129" s="586" t="s">
        <v>722</v>
      </c>
      <c r="I129" s="587">
        <v>0</v>
      </c>
      <c r="J129" s="587">
        <v>46.65</v>
      </c>
      <c r="K129" s="587">
        <v>36.956899999999997</v>
      </c>
      <c r="L129" s="381" t="str">
        <f t="shared" si="1"/>
        <v/>
      </c>
      <c r="N129" s="530" t="s">
        <v>1989</v>
      </c>
      <c r="O129" s="586" t="s">
        <v>1990</v>
      </c>
      <c r="P129" s="530" t="s">
        <v>37</v>
      </c>
      <c r="Q129" s="531">
        <v>5.9767999999999999</v>
      </c>
    </row>
    <row r="130" spans="1:17" ht="25.5" x14ac:dyDescent="0.2">
      <c r="A130" s="593" t="s">
        <v>679</v>
      </c>
      <c r="B130" s="594" t="s">
        <v>5432</v>
      </c>
      <c r="C130" s="595" t="s">
        <v>140</v>
      </c>
      <c r="D130" s="596">
        <v>21152.674900000002</v>
      </c>
      <c r="G130" s="582" t="s">
        <v>723</v>
      </c>
      <c r="H130" s="586" t="s">
        <v>724</v>
      </c>
      <c r="I130" s="587">
        <v>44.628900000000002</v>
      </c>
      <c r="J130" s="587">
        <v>252.67930000000001</v>
      </c>
      <c r="K130" s="587">
        <v>135.02180000000001</v>
      </c>
      <c r="L130" s="381" t="str">
        <f t="shared" si="1"/>
        <v/>
      </c>
      <c r="N130" s="530" t="s">
        <v>1991</v>
      </c>
      <c r="O130" s="586" t="s">
        <v>1992</v>
      </c>
      <c r="P130" s="530" t="s">
        <v>16</v>
      </c>
      <c r="Q130" s="531">
        <v>2.7629999999999999</v>
      </c>
    </row>
    <row r="131" spans="1:17" ht="25.5" x14ac:dyDescent="0.2">
      <c r="A131" s="593" t="s">
        <v>199</v>
      </c>
      <c r="B131" s="594" t="s">
        <v>682</v>
      </c>
      <c r="C131" s="595" t="s">
        <v>140</v>
      </c>
      <c r="D131" s="596">
        <v>5356.6809000000003</v>
      </c>
      <c r="G131" s="582" t="s">
        <v>725</v>
      </c>
      <c r="H131" s="586" t="s">
        <v>726</v>
      </c>
      <c r="I131" s="587">
        <v>33.314799999999998</v>
      </c>
      <c r="J131" s="587">
        <v>401.55419999999998</v>
      </c>
      <c r="K131" s="587">
        <v>187.09209999999999</v>
      </c>
      <c r="L131" s="381" t="str">
        <f t="shared" si="1"/>
        <v/>
      </c>
      <c r="N131" s="530" t="s">
        <v>1993</v>
      </c>
      <c r="O131" s="586" t="s">
        <v>1994</v>
      </c>
      <c r="P131" s="530" t="s">
        <v>37</v>
      </c>
      <c r="Q131" s="531">
        <v>11.3704</v>
      </c>
    </row>
    <row r="132" spans="1:17" ht="25.5" x14ac:dyDescent="0.2">
      <c r="A132" s="593" t="s">
        <v>197</v>
      </c>
      <c r="B132" s="594" t="s">
        <v>685</v>
      </c>
      <c r="C132" s="595" t="s">
        <v>140</v>
      </c>
      <c r="D132" s="596">
        <v>6293.8549999999996</v>
      </c>
      <c r="G132" s="582" t="s">
        <v>5288</v>
      </c>
      <c r="H132" s="586" t="s">
        <v>5316</v>
      </c>
      <c r="I132" s="587">
        <v>25.9895</v>
      </c>
      <c r="J132" s="587">
        <v>94.665999999999997</v>
      </c>
      <c r="K132" s="587">
        <v>64.916600000000003</v>
      </c>
      <c r="L132" s="381" t="str">
        <f t="shared" si="1"/>
        <v/>
      </c>
      <c r="N132" s="530" t="s">
        <v>1995</v>
      </c>
      <c r="O132" s="586" t="s">
        <v>1996</v>
      </c>
      <c r="P132" s="530" t="s">
        <v>37</v>
      </c>
      <c r="Q132" s="531">
        <v>25.730499999999999</v>
      </c>
    </row>
    <row r="133" spans="1:17" ht="25.5" x14ac:dyDescent="0.2">
      <c r="A133" s="593" t="s">
        <v>202</v>
      </c>
      <c r="B133" s="594" t="s">
        <v>688</v>
      </c>
      <c r="C133" s="595" t="s">
        <v>140</v>
      </c>
      <c r="D133" s="596">
        <v>4313.5243</v>
      </c>
      <c r="G133" s="582" t="s">
        <v>5289</v>
      </c>
      <c r="H133" s="586" t="s">
        <v>5317</v>
      </c>
      <c r="I133" s="587">
        <v>0</v>
      </c>
      <c r="J133" s="587">
        <v>36.189700000000002</v>
      </c>
      <c r="K133" s="587">
        <v>20.513000000000002</v>
      </c>
      <c r="L133" s="381" t="str">
        <f t="shared" ref="L133:L196" si="2">IF(LEFT(G133,1)="A","A","")</f>
        <v/>
      </c>
      <c r="N133" s="530" t="s">
        <v>1997</v>
      </c>
      <c r="O133" s="586" t="s">
        <v>1998</v>
      </c>
      <c r="P133" s="530" t="s">
        <v>14</v>
      </c>
      <c r="Q133" s="531">
        <v>12.785399999999999</v>
      </c>
    </row>
    <row r="134" spans="1:17" ht="25.5" x14ac:dyDescent="0.2">
      <c r="A134" s="593" t="s">
        <v>691</v>
      </c>
      <c r="B134" s="594" t="s">
        <v>5433</v>
      </c>
      <c r="C134" s="595" t="s">
        <v>140</v>
      </c>
      <c r="D134" s="596">
        <v>33020.231200000002</v>
      </c>
      <c r="G134" s="582" t="s">
        <v>5290</v>
      </c>
      <c r="H134" s="586" t="s">
        <v>5318</v>
      </c>
      <c r="I134" s="587">
        <v>0</v>
      </c>
      <c r="J134" s="587">
        <v>2.3449</v>
      </c>
      <c r="K134" s="587">
        <v>1.6052</v>
      </c>
      <c r="L134" s="381" t="str">
        <f t="shared" si="2"/>
        <v/>
      </c>
      <c r="N134" s="530" t="s">
        <v>1999</v>
      </c>
      <c r="O134" s="586" t="s">
        <v>2000</v>
      </c>
      <c r="P134" s="530" t="s">
        <v>16</v>
      </c>
      <c r="Q134" s="531">
        <v>0.1711</v>
      </c>
    </row>
    <row r="135" spans="1:17" ht="25.5" x14ac:dyDescent="0.2">
      <c r="A135" s="593" t="s">
        <v>695</v>
      </c>
      <c r="B135" s="594" t="s">
        <v>696</v>
      </c>
      <c r="C135" s="595" t="s">
        <v>357</v>
      </c>
      <c r="D135" s="596">
        <v>37.751199999999997</v>
      </c>
      <c r="G135" s="582" t="s">
        <v>5291</v>
      </c>
      <c r="H135" s="586" t="s">
        <v>5319</v>
      </c>
      <c r="I135" s="587">
        <v>25.9895</v>
      </c>
      <c r="J135" s="587">
        <v>106.35980000000001</v>
      </c>
      <c r="K135" s="587">
        <v>70.341499999999996</v>
      </c>
      <c r="L135" s="381" t="str">
        <f t="shared" si="2"/>
        <v/>
      </c>
      <c r="N135" s="530" t="s">
        <v>2001</v>
      </c>
      <c r="O135" s="586" t="s">
        <v>2002</v>
      </c>
      <c r="P135" s="530" t="s">
        <v>16</v>
      </c>
      <c r="Q135" s="531">
        <v>82.506699999999995</v>
      </c>
    </row>
    <row r="136" spans="1:17" ht="25.5" x14ac:dyDescent="0.2">
      <c r="A136" s="593" t="s">
        <v>5011</v>
      </c>
      <c r="B136" s="594" t="s">
        <v>5012</v>
      </c>
      <c r="C136" s="595" t="s">
        <v>357</v>
      </c>
      <c r="D136" s="596">
        <v>39.081899999999997</v>
      </c>
      <c r="G136" s="582" t="s">
        <v>5292</v>
      </c>
      <c r="H136" s="586" t="s">
        <v>5320</v>
      </c>
      <c r="I136" s="587">
        <v>44.628900000000002</v>
      </c>
      <c r="J136" s="587">
        <v>97.232500000000002</v>
      </c>
      <c r="K136" s="587">
        <v>74.445599999999999</v>
      </c>
      <c r="L136" s="381" t="str">
        <f t="shared" si="2"/>
        <v/>
      </c>
      <c r="N136" s="530" t="s">
        <v>2003</v>
      </c>
      <c r="O136" s="586" t="s">
        <v>2004</v>
      </c>
      <c r="P136" s="530" t="s">
        <v>16</v>
      </c>
      <c r="Q136" s="531">
        <v>89.589500000000001</v>
      </c>
    </row>
    <row r="137" spans="1:17" ht="51" x14ac:dyDescent="0.2">
      <c r="A137" s="593" t="s">
        <v>5013</v>
      </c>
      <c r="B137" s="594" t="s">
        <v>5014</v>
      </c>
      <c r="C137" s="595" t="s">
        <v>140</v>
      </c>
      <c r="D137" s="596">
        <v>7259.9418999999998</v>
      </c>
      <c r="G137" s="582" t="s">
        <v>5293</v>
      </c>
      <c r="H137" s="586" t="s">
        <v>5321</v>
      </c>
      <c r="I137" s="587">
        <v>25.9895</v>
      </c>
      <c r="J137" s="587">
        <v>44.069000000000003</v>
      </c>
      <c r="K137" s="587">
        <v>38.448999999999998</v>
      </c>
      <c r="L137" s="381" t="str">
        <f t="shared" si="2"/>
        <v/>
      </c>
      <c r="N137" s="530" t="s">
        <v>2005</v>
      </c>
      <c r="O137" s="586" t="s">
        <v>2006</v>
      </c>
      <c r="P137" s="530" t="s">
        <v>16</v>
      </c>
      <c r="Q137" s="531">
        <v>200.88939999999999</v>
      </c>
    </row>
    <row r="138" spans="1:17" ht="25.5" x14ac:dyDescent="0.2">
      <c r="A138" s="593" t="s">
        <v>5015</v>
      </c>
      <c r="B138" s="594" t="s">
        <v>5016</v>
      </c>
      <c r="C138" s="595" t="s">
        <v>140</v>
      </c>
      <c r="D138" s="596">
        <v>8564.8889999999992</v>
      </c>
      <c r="G138" s="582" t="s">
        <v>5294</v>
      </c>
      <c r="H138" s="586" t="s">
        <v>5322</v>
      </c>
      <c r="I138" s="587">
        <v>25.9895</v>
      </c>
      <c r="J138" s="587">
        <v>101.7473</v>
      </c>
      <c r="K138" s="587">
        <v>66.335700000000003</v>
      </c>
      <c r="L138" s="381" t="str">
        <f t="shared" si="2"/>
        <v/>
      </c>
      <c r="N138" s="530" t="s">
        <v>2007</v>
      </c>
      <c r="O138" s="586" t="s">
        <v>2008</v>
      </c>
      <c r="P138" s="530" t="s">
        <v>16</v>
      </c>
      <c r="Q138" s="531">
        <v>275.24930000000001</v>
      </c>
    </row>
    <row r="139" spans="1:17" ht="38.25" x14ac:dyDescent="0.2">
      <c r="A139" s="593" t="s">
        <v>5380</v>
      </c>
      <c r="B139" s="594" t="s">
        <v>219</v>
      </c>
      <c r="C139" s="595" t="s">
        <v>357</v>
      </c>
      <c r="D139" s="596">
        <v>24.616900000000001</v>
      </c>
      <c r="G139" s="582" t="s">
        <v>5295</v>
      </c>
      <c r="H139" s="586" t="s">
        <v>5323</v>
      </c>
      <c r="I139" s="587">
        <v>25.9895</v>
      </c>
      <c r="J139" s="587">
        <v>39.544899999999998</v>
      </c>
      <c r="K139" s="587">
        <v>35.331200000000003</v>
      </c>
      <c r="L139" s="381" t="str">
        <f t="shared" si="2"/>
        <v/>
      </c>
      <c r="N139" s="530" t="s">
        <v>2009</v>
      </c>
      <c r="O139" s="586" t="s">
        <v>2010</v>
      </c>
      <c r="P139" s="530" t="s">
        <v>16</v>
      </c>
      <c r="Q139" s="531">
        <v>345.1771</v>
      </c>
    </row>
    <row r="140" spans="1:17" ht="25.5" x14ac:dyDescent="0.2">
      <c r="A140" s="593" t="s">
        <v>5381</v>
      </c>
      <c r="B140" s="594" t="s">
        <v>637</v>
      </c>
      <c r="C140" s="595" t="s">
        <v>357</v>
      </c>
      <c r="D140" s="596">
        <v>60.981400000000001</v>
      </c>
      <c r="G140" s="582" t="s">
        <v>5296</v>
      </c>
      <c r="H140" s="586" t="s">
        <v>5324</v>
      </c>
      <c r="I140" s="587">
        <v>0</v>
      </c>
      <c r="J140" s="587">
        <v>4.3479999999999999</v>
      </c>
      <c r="K140" s="587">
        <v>2.7690999999999999</v>
      </c>
      <c r="L140" s="381" t="str">
        <f t="shared" si="2"/>
        <v/>
      </c>
      <c r="N140" s="530" t="s">
        <v>1445</v>
      </c>
      <c r="O140" s="586" t="s">
        <v>325</v>
      </c>
      <c r="P140" s="530" t="s">
        <v>17</v>
      </c>
      <c r="Q140" s="531">
        <v>126.00020000000001</v>
      </c>
    </row>
    <row r="141" spans="1:17" ht="25.5" x14ac:dyDescent="0.2">
      <c r="A141" s="593" t="s">
        <v>5382</v>
      </c>
      <c r="B141" s="594" t="s">
        <v>546</v>
      </c>
      <c r="C141" s="595" t="s">
        <v>357</v>
      </c>
      <c r="D141" s="596">
        <v>46.314500000000002</v>
      </c>
      <c r="G141" s="582" t="s">
        <v>5297</v>
      </c>
      <c r="H141" s="586" t="s">
        <v>5325</v>
      </c>
      <c r="I141" s="587">
        <v>0</v>
      </c>
      <c r="J141" s="587">
        <v>19.514199999999999</v>
      </c>
      <c r="K141" s="587">
        <v>11.061</v>
      </c>
      <c r="L141" s="381" t="str">
        <f t="shared" si="2"/>
        <v/>
      </c>
      <c r="N141" s="530" t="s">
        <v>1444</v>
      </c>
      <c r="O141" s="586" t="s">
        <v>327</v>
      </c>
      <c r="P141" s="530" t="s">
        <v>17</v>
      </c>
      <c r="Q141" s="531">
        <v>123.313</v>
      </c>
    </row>
    <row r="142" spans="1:17" ht="25.5" x14ac:dyDescent="0.2">
      <c r="A142" s="593" t="s">
        <v>5383</v>
      </c>
      <c r="B142" s="594" t="s">
        <v>700</v>
      </c>
      <c r="C142" s="595" t="s">
        <v>357</v>
      </c>
      <c r="D142" s="596">
        <v>36.613399999999999</v>
      </c>
      <c r="G142" s="582" t="s">
        <v>5298</v>
      </c>
      <c r="H142" s="586" t="s">
        <v>5326</v>
      </c>
      <c r="I142" s="587">
        <v>44.628900000000002</v>
      </c>
      <c r="J142" s="587">
        <v>342.5428</v>
      </c>
      <c r="K142" s="587">
        <v>216.47980000000001</v>
      </c>
      <c r="L142" s="381" t="str">
        <f t="shared" si="2"/>
        <v/>
      </c>
      <c r="N142" s="530" t="s">
        <v>2011</v>
      </c>
      <c r="O142" s="586" t="s">
        <v>2012</v>
      </c>
      <c r="P142" s="530" t="s">
        <v>17</v>
      </c>
      <c r="Q142" s="531">
        <v>121.063</v>
      </c>
    </row>
    <row r="143" spans="1:17" ht="25.5" x14ac:dyDescent="0.2">
      <c r="A143" s="593" t="s">
        <v>5384</v>
      </c>
      <c r="B143" s="594" t="s">
        <v>213</v>
      </c>
      <c r="C143" s="595" t="s">
        <v>357</v>
      </c>
      <c r="D143" s="596">
        <v>43.961199999999998</v>
      </c>
      <c r="G143" s="582" t="s">
        <v>5299</v>
      </c>
      <c r="H143" s="586" t="s">
        <v>5327</v>
      </c>
      <c r="I143" s="587">
        <v>0</v>
      </c>
      <c r="J143" s="587">
        <v>1.6519999999999999</v>
      </c>
      <c r="K143" s="587">
        <v>1.3087</v>
      </c>
      <c r="L143" s="381" t="str">
        <f t="shared" si="2"/>
        <v/>
      </c>
      <c r="N143" s="530" t="s">
        <v>2013</v>
      </c>
      <c r="O143" s="586" t="s">
        <v>2014</v>
      </c>
      <c r="P143" s="530" t="s">
        <v>17</v>
      </c>
      <c r="Q143" s="531">
        <v>16.5</v>
      </c>
    </row>
    <row r="144" spans="1:17" ht="38.25" x14ac:dyDescent="0.2">
      <c r="A144" s="593" t="s">
        <v>5385</v>
      </c>
      <c r="B144" s="594" t="s">
        <v>163</v>
      </c>
      <c r="C144" s="595" t="s">
        <v>357</v>
      </c>
      <c r="D144" s="596">
        <v>41.381900000000002</v>
      </c>
      <c r="G144" s="582" t="s">
        <v>5300</v>
      </c>
      <c r="H144" s="586" t="s">
        <v>5328</v>
      </c>
      <c r="I144" s="587">
        <v>0</v>
      </c>
      <c r="J144" s="587">
        <v>16.2591</v>
      </c>
      <c r="K144" s="587">
        <v>10.046200000000001</v>
      </c>
      <c r="L144" s="381" t="str">
        <f t="shared" si="2"/>
        <v/>
      </c>
      <c r="N144" s="530" t="s">
        <v>2015</v>
      </c>
      <c r="O144" s="586" t="s">
        <v>2016</v>
      </c>
      <c r="P144" s="530" t="s">
        <v>16</v>
      </c>
      <c r="Q144" s="531">
        <v>0.32869999999999999</v>
      </c>
    </row>
    <row r="145" spans="1:17" ht="38.25" x14ac:dyDescent="0.2">
      <c r="A145" s="593" t="s">
        <v>5386</v>
      </c>
      <c r="B145" s="594" t="s">
        <v>671</v>
      </c>
      <c r="C145" s="595" t="s">
        <v>357</v>
      </c>
      <c r="D145" s="596">
        <v>43.961199999999998</v>
      </c>
      <c r="G145" s="582" t="s">
        <v>5301</v>
      </c>
      <c r="H145" s="586" t="s">
        <v>5329</v>
      </c>
      <c r="I145" s="587">
        <v>0</v>
      </c>
      <c r="J145" s="587">
        <v>1.1032999999999999</v>
      </c>
      <c r="K145" s="587">
        <v>0.68169999999999997</v>
      </c>
      <c r="L145" s="381" t="str">
        <f t="shared" si="2"/>
        <v/>
      </c>
      <c r="N145" s="530" t="s">
        <v>2017</v>
      </c>
      <c r="O145" s="586" t="s">
        <v>2018</v>
      </c>
      <c r="P145" s="530" t="s">
        <v>16</v>
      </c>
      <c r="Q145" s="531">
        <v>344.68450000000001</v>
      </c>
    </row>
    <row r="146" spans="1:17" ht="25.5" x14ac:dyDescent="0.2">
      <c r="A146" s="593" t="s">
        <v>699</v>
      </c>
      <c r="B146" s="594" t="s">
        <v>5434</v>
      </c>
      <c r="C146" s="595" t="s">
        <v>140</v>
      </c>
      <c r="D146" s="596">
        <v>6749.3163999999997</v>
      </c>
      <c r="G146" s="582" t="s">
        <v>5302</v>
      </c>
      <c r="H146" s="586" t="s">
        <v>5330</v>
      </c>
      <c r="I146" s="587">
        <v>0</v>
      </c>
      <c r="J146" s="587">
        <v>0.92010000000000003</v>
      </c>
      <c r="K146" s="587">
        <v>0.56850000000000001</v>
      </c>
      <c r="L146" s="381" t="str">
        <f t="shared" si="2"/>
        <v/>
      </c>
      <c r="N146" s="530" t="s">
        <v>2019</v>
      </c>
      <c r="O146" s="586" t="s">
        <v>2020</v>
      </c>
      <c r="P146" s="530" t="s">
        <v>16</v>
      </c>
      <c r="Q146" s="531">
        <v>833.27009999999996</v>
      </c>
    </row>
    <row r="147" spans="1:17" ht="38.25" x14ac:dyDescent="0.2">
      <c r="A147" s="593" t="s">
        <v>5387</v>
      </c>
      <c r="B147" s="594" t="s">
        <v>156</v>
      </c>
      <c r="C147" s="595" t="s">
        <v>357</v>
      </c>
      <c r="D147" s="596">
        <v>36.639600000000002</v>
      </c>
      <c r="G147" s="582" t="s">
        <v>727</v>
      </c>
      <c r="H147" s="586" t="s">
        <v>728</v>
      </c>
      <c r="I147" s="587">
        <v>41.043799999999997</v>
      </c>
      <c r="J147" s="587">
        <v>319.10539999999997</v>
      </c>
      <c r="K147" s="587">
        <v>132.25739999999999</v>
      </c>
      <c r="L147" s="381" t="str">
        <f t="shared" si="2"/>
        <v/>
      </c>
      <c r="N147" s="530" t="s">
        <v>2021</v>
      </c>
      <c r="O147" s="586" t="s">
        <v>2022</v>
      </c>
      <c r="P147" s="530" t="s">
        <v>16</v>
      </c>
      <c r="Q147" s="531">
        <v>744.65509999999995</v>
      </c>
    </row>
    <row r="148" spans="1:17" ht="38.25" x14ac:dyDescent="0.2">
      <c r="A148" s="593" t="s">
        <v>5388</v>
      </c>
      <c r="B148" s="594" t="s">
        <v>146</v>
      </c>
      <c r="C148" s="595" t="s">
        <v>357</v>
      </c>
      <c r="D148" s="596">
        <v>28.8537</v>
      </c>
      <c r="G148" s="582" t="s">
        <v>729</v>
      </c>
      <c r="H148" s="586" t="s">
        <v>730</v>
      </c>
      <c r="I148" s="587">
        <v>41.043799999999997</v>
      </c>
      <c r="J148" s="587">
        <v>680.63750000000005</v>
      </c>
      <c r="K148" s="587">
        <v>313.9873</v>
      </c>
      <c r="L148" s="381" t="str">
        <f t="shared" si="2"/>
        <v/>
      </c>
      <c r="N148" s="530" t="s">
        <v>1671</v>
      </c>
      <c r="O148" s="586" t="s">
        <v>2023</v>
      </c>
      <c r="P148" s="530" t="s">
        <v>40</v>
      </c>
      <c r="Q148" s="531">
        <v>2.9891999999999999</v>
      </c>
    </row>
    <row r="149" spans="1:17" ht="25.5" x14ac:dyDescent="0.2">
      <c r="G149" s="582" t="s">
        <v>731</v>
      </c>
      <c r="H149" s="586" t="s">
        <v>732</v>
      </c>
      <c r="I149" s="587">
        <v>41.043799999999997</v>
      </c>
      <c r="J149" s="587">
        <v>524.50599999999997</v>
      </c>
      <c r="K149" s="587">
        <v>239.78540000000001</v>
      </c>
      <c r="L149" s="381" t="str">
        <f t="shared" si="2"/>
        <v/>
      </c>
      <c r="N149" s="530" t="s">
        <v>1665</v>
      </c>
      <c r="O149" s="586" t="s">
        <v>2024</v>
      </c>
      <c r="P149" s="530" t="s">
        <v>40</v>
      </c>
      <c r="Q149" s="531">
        <v>2.6454</v>
      </c>
    </row>
    <row r="150" spans="1:17" ht="25.5" x14ac:dyDescent="0.2">
      <c r="G150" s="582" t="s">
        <v>733</v>
      </c>
      <c r="H150" s="586" t="s">
        <v>734</v>
      </c>
      <c r="I150" s="587">
        <v>0</v>
      </c>
      <c r="J150" s="587">
        <v>165.26910000000001</v>
      </c>
      <c r="K150" s="587">
        <v>102.7106</v>
      </c>
      <c r="L150" s="381" t="str">
        <f t="shared" si="2"/>
        <v/>
      </c>
      <c r="N150" s="530" t="s">
        <v>2025</v>
      </c>
      <c r="O150" s="586" t="s">
        <v>2026</v>
      </c>
      <c r="P150" s="530" t="s">
        <v>40</v>
      </c>
      <c r="Q150" s="531">
        <v>0.15479999999999999</v>
      </c>
    </row>
    <row r="151" spans="1:17" ht="25.5" x14ac:dyDescent="0.2">
      <c r="G151" s="582" t="s">
        <v>735</v>
      </c>
      <c r="H151" s="586" t="s">
        <v>736</v>
      </c>
      <c r="I151" s="587">
        <v>0</v>
      </c>
      <c r="J151" s="587">
        <v>2.4178999999999999</v>
      </c>
      <c r="K151" s="587">
        <v>1.2955000000000001</v>
      </c>
      <c r="L151" s="381" t="str">
        <f t="shared" si="2"/>
        <v/>
      </c>
      <c r="N151" s="530" t="s">
        <v>2027</v>
      </c>
      <c r="O151" s="586" t="s">
        <v>2028</v>
      </c>
      <c r="P151" s="530" t="s">
        <v>40</v>
      </c>
      <c r="Q151" s="531">
        <v>28.251200000000001</v>
      </c>
    </row>
    <row r="152" spans="1:17" ht="51" x14ac:dyDescent="0.2">
      <c r="G152" s="582" t="s">
        <v>737</v>
      </c>
      <c r="H152" s="586" t="s">
        <v>738</v>
      </c>
      <c r="I152" s="587">
        <v>33.695599999999999</v>
      </c>
      <c r="J152" s="587">
        <v>40.003500000000003</v>
      </c>
      <c r="K152" s="587">
        <v>37.075400000000002</v>
      </c>
      <c r="L152" s="381" t="str">
        <f t="shared" si="2"/>
        <v/>
      </c>
      <c r="N152" s="530" t="s">
        <v>2029</v>
      </c>
      <c r="O152" s="586" t="s">
        <v>2030</v>
      </c>
      <c r="P152" s="530" t="s">
        <v>16</v>
      </c>
      <c r="Q152" s="531">
        <v>59.204000000000001</v>
      </c>
    </row>
    <row r="153" spans="1:17" ht="25.5" x14ac:dyDescent="0.2">
      <c r="G153" s="582" t="s">
        <v>739</v>
      </c>
      <c r="H153" s="586" t="s">
        <v>740</v>
      </c>
      <c r="I153" s="587">
        <v>55.777799999999999</v>
      </c>
      <c r="J153" s="587">
        <v>2327.7067000000002</v>
      </c>
      <c r="K153" s="587">
        <v>1123.3268</v>
      </c>
      <c r="L153" s="381" t="str">
        <f t="shared" si="2"/>
        <v/>
      </c>
      <c r="N153" s="530" t="s">
        <v>1669</v>
      </c>
      <c r="O153" s="586" t="s">
        <v>2031</v>
      </c>
      <c r="P153" s="530" t="s">
        <v>40</v>
      </c>
      <c r="Q153" s="531">
        <v>0.26369999999999999</v>
      </c>
    </row>
    <row r="154" spans="1:17" ht="25.5" x14ac:dyDescent="0.2">
      <c r="G154" s="582" t="s">
        <v>5303</v>
      </c>
      <c r="H154" s="586" t="s">
        <v>5331</v>
      </c>
      <c r="I154" s="587">
        <v>39.081899999999997</v>
      </c>
      <c r="J154" s="587">
        <v>549.08240000000001</v>
      </c>
      <c r="K154" s="587">
        <v>145.90010000000001</v>
      </c>
      <c r="L154" s="381" t="str">
        <f t="shared" si="2"/>
        <v/>
      </c>
      <c r="N154" s="530" t="s">
        <v>2032</v>
      </c>
      <c r="O154" s="586" t="s">
        <v>2033</v>
      </c>
      <c r="P154" s="530" t="s">
        <v>14</v>
      </c>
      <c r="Q154" s="531">
        <v>160.22630000000001</v>
      </c>
    </row>
    <row r="155" spans="1:17" ht="25.5" x14ac:dyDescent="0.2">
      <c r="G155" s="582" t="s">
        <v>1436</v>
      </c>
      <c r="H155" s="586" t="s">
        <v>1437</v>
      </c>
      <c r="I155" s="587">
        <v>0</v>
      </c>
      <c r="J155" s="587">
        <v>2.41E-2</v>
      </c>
      <c r="K155" s="587">
        <v>1.29E-2</v>
      </c>
      <c r="L155" s="381" t="str">
        <f t="shared" si="2"/>
        <v/>
      </c>
      <c r="N155" s="530" t="s">
        <v>2034</v>
      </c>
      <c r="O155" s="586" t="s">
        <v>2035</v>
      </c>
      <c r="P155" s="530" t="s">
        <v>16</v>
      </c>
      <c r="Q155" s="531">
        <v>496.70089999999999</v>
      </c>
    </row>
    <row r="156" spans="1:17" ht="25.5" x14ac:dyDescent="0.2">
      <c r="G156" s="582" t="s">
        <v>5017</v>
      </c>
      <c r="H156" s="586" t="s">
        <v>5332</v>
      </c>
      <c r="I156" s="587">
        <v>0</v>
      </c>
      <c r="J156" s="587">
        <v>216.5026</v>
      </c>
      <c r="K156" s="587">
        <v>44.718499999999999</v>
      </c>
      <c r="L156" s="381" t="str">
        <f t="shared" si="2"/>
        <v/>
      </c>
      <c r="N156" s="530" t="s">
        <v>2036</v>
      </c>
      <c r="O156" s="586" t="s">
        <v>2037</v>
      </c>
      <c r="P156" s="530" t="s">
        <v>16</v>
      </c>
      <c r="Q156" s="531">
        <v>761.39390000000003</v>
      </c>
    </row>
    <row r="157" spans="1:17" ht="25.5" x14ac:dyDescent="0.2">
      <c r="G157" s="582" t="s">
        <v>5018</v>
      </c>
      <c r="H157" s="586" t="s">
        <v>5333</v>
      </c>
      <c r="I157" s="587">
        <v>0</v>
      </c>
      <c r="J157" s="587">
        <v>315.15219999999999</v>
      </c>
      <c r="K157" s="587">
        <v>77.067400000000006</v>
      </c>
      <c r="L157" s="381" t="str">
        <f t="shared" si="2"/>
        <v/>
      </c>
      <c r="N157" s="530" t="s">
        <v>2038</v>
      </c>
      <c r="O157" s="586" t="s">
        <v>2039</v>
      </c>
      <c r="P157" s="530" t="s">
        <v>16</v>
      </c>
      <c r="Q157" s="531">
        <v>628.45510000000002</v>
      </c>
    </row>
    <row r="158" spans="1:17" ht="25.5" x14ac:dyDescent="0.2">
      <c r="G158" s="582" t="s">
        <v>741</v>
      </c>
      <c r="H158" s="586" t="s">
        <v>742</v>
      </c>
      <c r="I158" s="587">
        <v>0</v>
      </c>
      <c r="J158" s="587">
        <v>1.9642999999999999</v>
      </c>
      <c r="K158" s="587">
        <v>1.3678999999999999</v>
      </c>
      <c r="L158" s="381" t="str">
        <f t="shared" si="2"/>
        <v/>
      </c>
      <c r="N158" s="530" t="s">
        <v>2040</v>
      </c>
      <c r="O158" s="586" t="s">
        <v>2041</v>
      </c>
      <c r="P158" s="530" t="s">
        <v>16</v>
      </c>
      <c r="Q158" s="531">
        <v>876.23140000000001</v>
      </c>
    </row>
    <row r="159" spans="1:17" ht="38.25" x14ac:dyDescent="0.2">
      <c r="G159" s="582" t="s">
        <v>743</v>
      </c>
      <c r="H159" s="586" t="s">
        <v>1491</v>
      </c>
      <c r="I159" s="587">
        <v>60.981400000000001</v>
      </c>
      <c r="J159" s="587">
        <v>100.1506</v>
      </c>
      <c r="K159" s="587">
        <v>83.467600000000004</v>
      </c>
      <c r="L159" s="381" t="str">
        <f t="shared" si="2"/>
        <v/>
      </c>
      <c r="N159" s="530" t="s">
        <v>2042</v>
      </c>
      <c r="O159" s="586" t="s">
        <v>2043</v>
      </c>
      <c r="P159" s="530" t="s">
        <v>17</v>
      </c>
      <c r="Q159" s="531">
        <v>460.60629999999998</v>
      </c>
    </row>
    <row r="160" spans="1:17" ht="25.5" x14ac:dyDescent="0.2">
      <c r="G160" s="582" t="s">
        <v>744</v>
      </c>
      <c r="H160" s="586" t="s">
        <v>745</v>
      </c>
      <c r="I160" s="587">
        <v>0</v>
      </c>
      <c r="J160" s="587">
        <v>4.7427999999999999</v>
      </c>
      <c r="K160" s="587">
        <v>3.3028</v>
      </c>
      <c r="L160" s="381" t="str">
        <f t="shared" si="2"/>
        <v/>
      </c>
      <c r="N160" s="530" t="s">
        <v>2044</v>
      </c>
      <c r="O160" s="586" t="s">
        <v>2045</v>
      </c>
      <c r="P160" s="530" t="s">
        <v>14</v>
      </c>
      <c r="Q160" s="531">
        <v>170.9426</v>
      </c>
    </row>
    <row r="161" spans="7:17" ht="25.5" x14ac:dyDescent="0.2">
      <c r="G161" s="582" t="s">
        <v>746</v>
      </c>
      <c r="H161" s="586" t="s">
        <v>747</v>
      </c>
      <c r="I161" s="587">
        <v>0</v>
      </c>
      <c r="J161" s="587">
        <v>0.79490000000000005</v>
      </c>
      <c r="K161" s="587">
        <v>0.55349999999999999</v>
      </c>
      <c r="L161" s="381" t="str">
        <f t="shared" si="2"/>
        <v/>
      </c>
      <c r="N161" s="530" t="s">
        <v>1652</v>
      </c>
      <c r="O161" s="586" t="s">
        <v>2046</v>
      </c>
      <c r="P161" s="530" t="s">
        <v>14</v>
      </c>
      <c r="Q161" s="531">
        <v>196.79929999999999</v>
      </c>
    </row>
    <row r="162" spans="7:17" ht="25.5" x14ac:dyDescent="0.2">
      <c r="G162" s="582" t="s">
        <v>748</v>
      </c>
      <c r="H162" s="586" t="s">
        <v>749</v>
      </c>
      <c r="I162" s="587">
        <v>0</v>
      </c>
      <c r="J162" s="587">
        <v>1.5255000000000001</v>
      </c>
      <c r="K162" s="587">
        <v>1.0623</v>
      </c>
      <c r="L162" s="381" t="str">
        <f t="shared" si="2"/>
        <v/>
      </c>
      <c r="N162" s="530" t="s">
        <v>2047</v>
      </c>
      <c r="O162" s="586" t="s">
        <v>2048</v>
      </c>
      <c r="P162" s="530" t="s">
        <v>2049</v>
      </c>
      <c r="Q162" s="531">
        <v>1.2250000000000001</v>
      </c>
    </row>
    <row r="163" spans="7:17" ht="25.5" x14ac:dyDescent="0.2">
      <c r="G163" s="582" t="s">
        <v>750</v>
      </c>
      <c r="H163" s="586" t="s">
        <v>1492</v>
      </c>
      <c r="I163" s="587">
        <v>60.981400000000001</v>
      </c>
      <c r="J163" s="587">
        <v>133.0616</v>
      </c>
      <c r="K163" s="587">
        <v>100.477</v>
      </c>
      <c r="L163" s="381" t="str">
        <f t="shared" si="2"/>
        <v/>
      </c>
      <c r="N163" s="530" t="s">
        <v>2050</v>
      </c>
      <c r="O163" s="586" t="s">
        <v>2051</v>
      </c>
      <c r="P163" s="530" t="s">
        <v>37</v>
      </c>
      <c r="Q163" s="531">
        <v>13.7872</v>
      </c>
    </row>
    <row r="164" spans="7:17" ht="38.25" x14ac:dyDescent="0.2">
      <c r="G164" s="582" t="s">
        <v>751</v>
      </c>
      <c r="H164" s="586" t="s">
        <v>752</v>
      </c>
      <c r="I164" s="587">
        <v>0</v>
      </c>
      <c r="J164" s="587">
        <v>16.672699999999999</v>
      </c>
      <c r="K164" s="587">
        <v>5.2325999999999997</v>
      </c>
      <c r="L164" s="381" t="str">
        <f t="shared" si="2"/>
        <v/>
      </c>
      <c r="N164" s="530" t="s">
        <v>2052</v>
      </c>
      <c r="O164" s="586" t="s">
        <v>2053</v>
      </c>
      <c r="P164" s="530" t="s">
        <v>17</v>
      </c>
      <c r="Q164" s="531">
        <v>52.032299999999999</v>
      </c>
    </row>
    <row r="165" spans="7:17" ht="38.25" x14ac:dyDescent="0.2">
      <c r="G165" s="582" t="s">
        <v>753</v>
      </c>
      <c r="H165" s="586" t="s">
        <v>754</v>
      </c>
      <c r="I165" s="587">
        <v>0</v>
      </c>
      <c r="J165" s="587">
        <v>30.055399999999999</v>
      </c>
      <c r="K165" s="587">
        <v>7.9794</v>
      </c>
      <c r="L165" s="381" t="str">
        <f t="shared" si="2"/>
        <v/>
      </c>
      <c r="N165" s="530" t="s">
        <v>2054</v>
      </c>
      <c r="O165" s="586" t="s">
        <v>2055</v>
      </c>
      <c r="P165" s="530" t="s">
        <v>1760</v>
      </c>
      <c r="Q165" s="531">
        <v>252.18690000000001</v>
      </c>
    </row>
    <row r="166" spans="7:17" ht="25.5" x14ac:dyDescent="0.2">
      <c r="G166" s="582" t="s">
        <v>755</v>
      </c>
      <c r="H166" s="586" t="s">
        <v>756</v>
      </c>
      <c r="I166" s="587">
        <v>0</v>
      </c>
      <c r="J166" s="587">
        <v>9.3673000000000002</v>
      </c>
      <c r="K166" s="587">
        <v>5.0190000000000001</v>
      </c>
      <c r="L166" s="381" t="str">
        <f t="shared" si="2"/>
        <v/>
      </c>
      <c r="N166" s="530" t="s">
        <v>2056</v>
      </c>
      <c r="O166" s="586" t="s">
        <v>2057</v>
      </c>
      <c r="P166" s="530" t="s">
        <v>1760</v>
      </c>
      <c r="Q166" s="531">
        <v>34.305100000000003</v>
      </c>
    </row>
    <row r="167" spans="7:17" ht="25.5" x14ac:dyDescent="0.2">
      <c r="G167" s="582" t="s">
        <v>757</v>
      </c>
      <c r="H167" s="586" t="s">
        <v>758</v>
      </c>
      <c r="I167" s="587">
        <v>0</v>
      </c>
      <c r="J167" s="587">
        <v>0.55730000000000002</v>
      </c>
      <c r="K167" s="587">
        <v>0.38150000000000001</v>
      </c>
      <c r="L167" s="381" t="str">
        <f t="shared" si="2"/>
        <v/>
      </c>
      <c r="N167" s="530" t="s">
        <v>2058</v>
      </c>
      <c r="O167" s="586" t="s">
        <v>2059</v>
      </c>
      <c r="P167" s="530" t="s">
        <v>37</v>
      </c>
      <c r="Q167" s="531">
        <v>4.8708999999999998</v>
      </c>
    </row>
    <row r="168" spans="7:17" ht="25.5" x14ac:dyDescent="0.2">
      <c r="G168" s="582" t="s">
        <v>759</v>
      </c>
      <c r="H168" s="586" t="s">
        <v>760</v>
      </c>
      <c r="I168" s="587">
        <v>0</v>
      </c>
      <c r="J168" s="587">
        <v>6.4393000000000002</v>
      </c>
      <c r="K168" s="587">
        <v>3.9887000000000001</v>
      </c>
      <c r="L168" s="381" t="str">
        <f t="shared" si="2"/>
        <v/>
      </c>
      <c r="N168" s="530" t="s">
        <v>2060</v>
      </c>
      <c r="O168" s="586" t="s">
        <v>2061</v>
      </c>
      <c r="P168" s="530" t="s">
        <v>16</v>
      </c>
      <c r="Q168" s="531">
        <v>30892.374500000002</v>
      </c>
    </row>
    <row r="169" spans="7:17" ht="25.5" x14ac:dyDescent="0.2">
      <c r="G169" s="582" t="s">
        <v>761</v>
      </c>
      <c r="H169" s="586" t="s">
        <v>762</v>
      </c>
      <c r="I169" s="587">
        <v>0</v>
      </c>
      <c r="J169" s="587">
        <v>1.5203</v>
      </c>
      <c r="K169" s="587">
        <v>0.94169999999999998</v>
      </c>
      <c r="L169" s="381" t="str">
        <f t="shared" si="2"/>
        <v/>
      </c>
      <c r="N169" s="530" t="s">
        <v>2062</v>
      </c>
      <c r="O169" s="586" t="s">
        <v>2063</v>
      </c>
      <c r="P169" s="530" t="s">
        <v>16</v>
      </c>
      <c r="Q169" s="531">
        <v>19736.4548</v>
      </c>
    </row>
    <row r="170" spans="7:17" ht="25.5" x14ac:dyDescent="0.2">
      <c r="G170" s="582" t="s">
        <v>763</v>
      </c>
      <c r="H170" s="586" t="s">
        <v>764</v>
      </c>
      <c r="I170" s="587">
        <v>0</v>
      </c>
      <c r="J170" s="587">
        <v>6.1984000000000004</v>
      </c>
      <c r="K170" s="587">
        <v>3.3210999999999999</v>
      </c>
      <c r="L170" s="381" t="str">
        <f t="shared" si="2"/>
        <v/>
      </c>
      <c r="N170" s="530" t="s">
        <v>2064</v>
      </c>
      <c r="O170" s="586" t="s">
        <v>2065</v>
      </c>
      <c r="P170" s="530" t="s">
        <v>37</v>
      </c>
      <c r="Q170" s="531">
        <v>181.34719999999999</v>
      </c>
    </row>
    <row r="171" spans="7:17" ht="38.25" x14ac:dyDescent="0.2">
      <c r="G171" s="582" t="s">
        <v>765</v>
      </c>
      <c r="H171" s="586" t="s">
        <v>766</v>
      </c>
      <c r="I171" s="587">
        <v>25.9895</v>
      </c>
      <c r="J171" s="587">
        <v>40.430900000000001</v>
      </c>
      <c r="K171" s="587">
        <v>33.845100000000002</v>
      </c>
      <c r="L171" s="381" t="str">
        <f t="shared" si="2"/>
        <v/>
      </c>
      <c r="N171" s="530" t="s">
        <v>2066</v>
      </c>
      <c r="O171" s="586" t="s">
        <v>2067</v>
      </c>
      <c r="P171" s="530" t="s">
        <v>16</v>
      </c>
      <c r="Q171" s="531">
        <v>3434.5727999999999</v>
      </c>
    </row>
    <row r="172" spans="7:17" x14ac:dyDescent="0.2">
      <c r="G172" s="582" t="s">
        <v>5304</v>
      </c>
      <c r="H172" s="586" t="s">
        <v>5334</v>
      </c>
      <c r="I172" s="587">
        <v>29.833400000000001</v>
      </c>
      <c r="J172" s="587">
        <v>246.60839999999999</v>
      </c>
      <c r="K172" s="587">
        <v>132.59440000000001</v>
      </c>
      <c r="L172" s="381" t="str">
        <f t="shared" si="2"/>
        <v/>
      </c>
      <c r="N172" s="530" t="s">
        <v>2068</v>
      </c>
      <c r="O172" s="586" t="s">
        <v>2069</v>
      </c>
      <c r="P172" s="530" t="s">
        <v>16</v>
      </c>
      <c r="Q172" s="531">
        <v>2757.0176999999999</v>
      </c>
    </row>
    <row r="173" spans="7:17" ht="25.5" x14ac:dyDescent="0.2">
      <c r="G173" s="582" t="s">
        <v>1493</v>
      </c>
      <c r="H173" s="586" t="s">
        <v>1494</v>
      </c>
      <c r="I173" s="587">
        <v>0</v>
      </c>
      <c r="J173" s="587">
        <v>2.8633999999999999</v>
      </c>
      <c r="K173" s="587">
        <v>1.8438000000000001</v>
      </c>
      <c r="L173" s="381" t="str">
        <f t="shared" si="2"/>
        <v/>
      </c>
      <c r="N173" s="530" t="s">
        <v>2070</v>
      </c>
      <c r="O173" s="586" t="s">
        <v>2071</v>
      </c>
      <c r="P173" s="530" t="s">
        <v>37</v>
      </c>
      <c r="Q173" s="531">
        <v>37.720399999999998</v>
      </c>
    </row>
    <row r="174" spans="7:17" ht="25.5" x14ac:dyDescent="0.2">
      <c r="G174" s="582" t="s">
        <v>1495</v>
      </c>
      <c r="H174" s="586" t="s">
        <v>1496</v>
      </c>
      <c r="I174" s="587">
        <v>0</v>
      </c>
      <c r="J174" s="587">
        <v>0.69410000000000005</v>
      </c>
      <c r="K174" s="587">
        <v>0.46039999999999998</v>
      </c>
      <c r="L174" s="381" t="str">
        <f t="shared" si="2"/>
        <v/>
      </c>
      <c r="N174" s="530" t="s">
        <v>1456</v>
      </c>
      <c r="O174" s="586" t="s">
        <v>2072</v>
      </c>
      <c r="P174" s="530" t="s">
        <v>37</v>
      </c>
      <c r="Q174" s="531">
        <v>12.45</v>
      </c>
    </row>
    <row r="175" spans="7:17" ht="25.5" x14ac:dyDescent="0.2">
      <c r="G175" s="582" t="s">
        <v>1497</v>
      </c>
      <c r="H175" s="586" t="s">
        <v>1498</v>
      </c>
      <c r="I175" s="587">
        <v>0</v>
      </c>
      <c r="J175" s="587">
        <v>0.70089999999999997</v>
      </c>
      <c r="K175" s="587">
        <v>0.46850000000000003</v>
      </c>
      <c r="L175" s="381" t="str">
        <f t="shared" si="2"/>
        <v/>
      </c>
      <c r="N175" s="530" t="s">
        <v>2073</v>
      </c>
      <c r="O175" s="586" t="s">
        <v>2074</v>
      </c>
      <c r="P175" s="530" t="s">
        <v>37</v>
      </c>
      <c r="Q175" s="531">
        <v>6.1757</v>
      </c>
    </row>
    <row r="176" spans="7:17" ht="25.5" x14ac:dyDescent="0.2">
      <c r="G176" s="582" t="s">
        <v>1499</v>
      </c>
      <c r="H176" s="586" t="s">
        <v>1500</v>
      </c>
      <c r="I176" s="587">
        <v>25.9895</v>
      </c>
      <c r="J176" s="587">
        <v>30.9788</v>
      </c>
      <c r="K176" s="587">
        <v>29.226199999999999</v>
      </c>
      <c r="L176" s="381" t="str">
        <f t="shared" si="2"/>
        <v/>
      </c>
      <c r="N176" s="530" t="s">
        <v>1458</v>
      </c>
      <c r="O176" s="586" t="s">
        <v>2075</v>
      </c>
      <c r="P176" s="530" t="s">
        <v>37</v>
      </c>
      <c r="Q176" s="531">
        <v>10.5</v>
      </c>
    </row>
    <row r="177" spans="7:17" x14ac:dyDescent="0.2">
      <c r="G177" s="582" t="s">
        <v>1501</v>
      </c>
      <c r="H177" s="586" t="s">
        <v>1502</v>
      </c>
      <c r="I177" s="587">
        <v>0</v>
      </c>
      <c r="J177" s="587">
        <v>1.6367</v>
      </c>
      <c r="K177" s="587">
        <v>1.0111000000000001</v>
      </c>
      <c r="L177" s="381" t="str">
        <f t="shared" si="2"/>
        <v/>
      </c>
      <c r="N177" s="530" t="s">
        <v>1481</v>
      </c>
      <c r="O177" s="586" t="s">
        <v>2076</v>
      </c>
      <c r="P177" s="530" t="s">
        <v>37</v>
      </c>
      <c r="Q177" s="531">
        <v>4.88</v>
      </c>
    </row>
    <row r="178" spans="7:17" x14ac:dyDescent="0.2">
      <c r="G178" s="582" t="s">
        <v>1503</v>
      </c>
      <c r="H178" s="586" t="s">
        <v>1504</v>
      </c>
      <c r="I178" s="587">
        <v>0</v>
      </c>
      <c r="J178" s="587">
        <v>1.2977000000000001</v>
      </c>
      <c r="K178" s="587">
        <v>0.86080000000000001</v>
      </c>
      <c r="L178" s="381" t="str">
        <f t="shared" si="2"/>
        <v/>
      </c>
      <c r="N178" s="530" t="s">
        <v>1453</v>
      </c>
      <c r="O178" s="586" t="s">
        <v>2077</v>
      </c>
      <c r="P178" s="530" t="s">
        <v>37</v>
      </c>
      <c r="Q178" s="531">
        <v>3.8441999999999998</v>
      </c>
    </row>
    <row r="179" spans="7:17" ht="25.5" x14ac:dyDescent="0.2">
      <c r="G179" s="582" t="s">
        <v>1505</v>
      </c>
      <c r="H179" s="586" t="s">
        <v>1506</v>
      </c>
      <c r="I179" s="587">
        <v>0</v>
      </c>
      <c r="J179" s="587">
        <v>2.6492</v>
      </c>
      <c r="K179" s="587">
        <v>1.7573000000000001</v>
      </c>
      <c r="L179" s="381" t="str">
        <f t="shared" si="2"/>
        <v/>
      </c>
      <c r="N179" s="530" t="s">
        <v>1468</v>
      </c>
      <c r="O179" s="586" t="s">
        <v>2078</v>
      </c>
      <c r="P179" s="530" t="s">
        <v>37</v>
      </c>
      <c r="Q179" s="531">
        <v>3.0527000000000002</v>
      </c>
    </row>
    <row r="180" spans="7:17" ht="25.5" x14ac:dyDescent="0.2">
      <c r="G180" s="582" t="s">
        <v>1507</v>
      </c>
      <c r="H180" s="586" t="s">
        <v>1508</v>
      </c>
      <c r="I180" s="587">
        <v>0</v>
      </c>
      <c r="J180" s="587">
        <v>1.0983000000000001</v>
      </c>
      <c r="K180" s="587">
        <v>0.70720000000000005</v>
      </c>
      <c r="L180" s="381" t="str">
        <f t="shared" si="2"/>
        <v/>
      </c>
      <c r="N180" s="530" t="s">
        <v>1465</v>
      </c>
      <c r="O180" s="586" t="s">
        <v>2079</v>
      </c>
      <c r="P180" s="530" t="s">
        <v>37</v>
      </c>
      <c r="Q180" s="531">
        <v>4.1500000000000004</v>
      </c>
    </row>
    <row r="181" spans="7:17" ht="38.25" x14ac:dyDescent="0.2">
      <c r="G181" s="582" t="s">
        <v>767</v>
      </c>
      <c r="H181" s="586" t="s">
        <v>768</v>
      </c>
      <c r="I181" s="587">
        <v>0</v>
      </c>
      <c r="J181" s="587">
        <v>77.199700000000007</v>
      </c>
      <c r="K181" s="587">
        <v>49.711799999999997</v>
      </c>
      <c r="L181" s="381" t="str">
        <f t="shared" si="2"/>
        <v/>
      </c>
      <c r="N181" s="530" t="s">
        <v>2080</v>
      </c>
      <c r="O181" s="586" t="s">
        <v>2081</v>
      </c>
      <c r="P181" s="530" t="s">
        <v>16</v>
      </c>
      <c r="Q181" s="531">
        <v>349.61470000000003</v>
      </c>
    </row>
    <row r="182" spans="7:17" ht="25.5" x14ac:dyDescent="0.2">
      <c r="G182" s="582" t="s">
        <v>329</v>
      </c>
      <c r="H182" s="586" t="s">
        <v>769</v>
      </c>
      <c r="I182" s="587">
        <v>33.314799999999998</v>
      </c>
      <c r="J182" s="587">
        <v>367.25569999999999</v>
      </c>
      <c r="K182" s="587">
        <v>182.56319999999999</v>
      </c>
      <c r="L182" s="381" t="str">
        <f t="shared" si="2"/>
        <v/>
      </c>
      <c r="N182" s="530" t="s">
        <v>2082</v>
      </c>
      <c r="O182" s="586" t="s">
        <v>2083</v>
      </c>
      <c r="P182" s="530" t="s">
        <v>16</v>
      </c>
      <c r="Q182" s="531">
        <v>316.05500000000001</v>
      </c>
    </row>
    <row r="183" spans="7:17" ht="25.5" x14ac:dyDescent="0.2">
      <c r="G183" s="582" t="s">
        <v>770</v>
      </c>
      <c r="H183" s="586" t="s">
        <v>771</v>
      </c>
      <c r="I183" s="587">
        <v>25.9895</v>
      </c>
      <c r="J183" s="587">
        <v>147.0051</v>
      </c>
      <c r="K183" s="587">
        <v>100.9503</v>
      </c>
      <c r="L183" s="381" t="str">
        <f t="shared" si="2"/>
        <v/>
      </c>
      <c r="N183" s="530" t="s">
        <v>2084</v>
      </c>
      <c r="O183" s="586" t="s">
        <v>2085</v>
      </c>
      <c r="P183" s="530" t="s">
        <v>40</v>
      </c>
      <c r="Q183" s="531">
        <v>0.39639999999999997</v>
      </c>
    </row>
    <row r="184" spans="7:17" ht="25.5" x14ac:dyDescent="0.2">
      <c r="G184" s="582" t="s">
        <v>772</v>
      </c>
      <c r="H184" s="586" t="s">
        <v>773</v>
      </c>
      <c r="I184" s="587">
        <v>25.9895</v>
      </c>
      <c r="J184" s="587">
        <v>110.6688</v>
      </c>
      <c r="K184" s="587">
        <v>78.442499999999995</v>
      </c>
      <c r="L184" s="381" t="str">
        <f t="shared" si="2"/>
        <v/>
      </c>
      <c r="N184" s="530" t="s">
        <v>2086</v>
      </c>
      <c r="O184" s="586" t="s">
        <v>2087</v>
      </c>
      <c r="P184" s="530" t="s">
        <v>40</v>
      </c>
      <c r="Q184" s="531">
        <v>0.67379999999999995</v>
      </c>
    </row>
    <row r="185" spans="7:17" ht="25.5" x14ac:dyDescent="0.2">
      <c r="G185" s="582" t="s">
        <v>774</v>
      </c>
      <c r="H185" s="586" t="s">
        <v>775</v>
      </c>
      <c r="I185" s="587">
        <v>0</v>
      </c>
      <c r="J185" s="587">
        <v>25.7179</v>
      </c>
      <c r="K185" s="587">
        <v>16.212700000000002</v>
      </c>
      <c r="L185" s="381" t="str">
        <f t="shared" si="2"/>
        <v/>
      </c>
      <c r="N185" s="530" t="s">
        <v>2088</v>
      </c>
      <c r="O185" s="586" t="s">
        <v>2089</v>
      </c>
      <c r="P185" s="530" t="s">
        <v>16</v>
      </c>
      <c r="Q185" s="531">
        <v>346.28300000000002</v>
      </c>
    </row>
    <row r="186" spans="7:17" ht="25.5" x14ac:dyDescent="0.2">
      <c r="G186" s="582" t="s">
        <v>776</v>
      </c>
      <c r="H186" s="586" t="s">
        <v>777</v>
      </c>
      <c r="I186" s="587">
        <v>0</v>
      </c>
      <c r="J186" s="587">
        <v>2.4481999999999999</v>
      </c>
      <c r="K186" s="587">
        <v>1.5765</v>
      </c>
      <c r="L186" s="381" t="str">
        <f t="shared" si="2"/>
        <v/>
      </c>
      <c r="N186" s="530" t="s">
        <v>2090</v>
      </c>
      <c r="O186" s="586" t="s">
        <v>2091</v>
      </c>
      <c r="P186" s="530" t="s">
        <v>16</v>
      </c>
      <c r="Q186" s="531">
        <v>1510.3008</v>
      </c>
    </row>
    <row r="187" spans="7:17" ht="25.5" x14ac:dyDescent="0.2">
      <c r="G187" s="582" t="s">
        <v>778</v>
      </c>
      <c r="H187" s="586" t="s">
        <v>779</v>
      </c>
      <c r="I187" s="587">
        <v>33.314799999999998</v>
      </c>
      <c r="J187" s="587">
        <v>524.65099999999995</v>
      </c>
      <c r="K187" s="587">
        <v>254.74879999999999</v>
      </c>
      <c r="L187" s="381" t="str">
        <f t="shared" si="2"/>
        <v/>
      </c>
      <c r="N187" s="530" t="s">
        <v>2092</v>
      </c>
      <c r="O187" s="586" t="s">
        <v>2093</v>
      </c>
      <c r="P187" s="530" t="s">
        <v>16</v>
      </c>
      <c r="Q187" s="531">
        <v>288.48649999999998</v>
      </c>
    </row>
    <row r="188" spans="7:17" x14ac:dyDescent="0.2">
      <c r="G188" s="582" t="s">
        <v>780</v>
      </c>
      <c r="H188" s="586" t="s">
        <v>781</v>
      </c>
      <c r="I188" s="587">
        <v>31.7224</v>
      </c>
      <c r="J188" s="587">
        <v>68.272900000000007</v>
      </c>
      <c r="K188" s="587">
        <v>38.276600000000002</v>
      </c>
      <c r="L188" s="381" t="str">
        <f t="shared" si="2"/>
        <v/>
      </c>
      <c r="N188" s="530" t="s">
        <v>2094</v>
      </c>
      <c r="O188" s="586" t="s">
        <v>2095</v>
      </c>
      <c r="P188" s="530" t="s">
        <v>16</v>
      </c>
      <c r="Q188" s="531">
        <v>677.47799999999995</v>
      </c>
    </row>
    <row r="189" spans="7:17" ht="25.5" x14ac:dyDescent="0.2">
      <c r="G189" s="582" t="s">
        <v>782</v>
      </c>
      <c r="H189" s="586" t="s">
        <v>783</v>
      </c>
      <c r="I189" s="587">
        <v>0</v>
      </c>
      <c r="J189" s="587">
        <v>133.6447</v>
      </c>
      <c r="K189" s="587">
        <v>30.665400000000002</v>
      </c>
      <c r="L189" s="381" t="str">
        <f t="shared" si="2"/>
        <v/>
      </c>
      <c r="N189" s="530" t="s">
        <v>2096</v>
      </c>
      <c r="O189" s="586" t="s">
        <v>2097</v>
      </c>
      <c r="P189" s="530" t="s">
        <v>16</v>
      </c>
      <c r="Q189" s="531">
        <v>293.8793</v>
      </c>
    </row>
    <row r="190" spans="7:17" ht="25.5" x14ac:dyDescent="0.2">
      <c r="G190" s="582" t="s">
        <v>784</v>
      </c>
      <c r="H190" s="586" t="s">
        <v>785</v>
      </c>
      <c r="I190" s="587">
        <v>33.314799999999998</v>
      </c>
      <c r="J190" s="587">
        <v>375.73759999999999</v>
      </c>
      <c r="K190" s="587">
        <v>150.05359999999999</v>
      </c>
      <c r="L190" s="381" t="str">
        <f t="shared" si="2"/>
        <v/>
      </c>
      <c r="N190" s="530" t="s">
        <v>2098</v>
      </c>
      <c r="O190" s="586" t="s">
        <v>2099</v>
      </c>
      <c r="P190" s="530" t="s">
        <v>37</v>
      </c>
      <c r="Q190" s="531">
        <v>378.26850000000002</v>
      </c>
    </row>
    <row r="191" spans="7:17" ht="38.25" x14ac:dyDescent="0.2">
      <c r="G191" s="582" t="s">
        <v>275</v>
      </c>
      <c r="H191" s="586" t="s">
        <v>283</v>
      </c>
      <c r="I191" s="587">
        <v>33.314799999999998</v>
      </c>
      <c r="J191" s="587">
        <v>332.26190000000003</v>
      </c>
      <c r="K191" s="587">
        <v>149.81780000000001</v>
      </c>
      <c r="L191" s="381" t="str">
        <f t="shared" si="2"/>
        <v/>
      </c>
      <c r="N191" s="530" t="s">
        <v>2100</v>
      </c>
      <c r="O191" s="586" t="s">
        <v>2101</v>
      </c>
      <c r="P191" s="530" t="s">
        <v>37</v>
      </c>
      <c r="Q191" s="531">
        <v>121.4084</v>
      </c>
    </row>
    <row r="192" spans="7:17" ht="25.5" x14ac:dyDescent="0.2">
      <c r="G192" s="582" t="s">
        <v>786</v>
      </c>
      <c r="H192" s="586" t="s">
        <v>787</v>
      </c>
      <c r="I192" s="587">
        <v>33.314799999999998</v>
      </c>
      <c r="J192" s="587">
        <v>1624.8932</v>
      </c>
      <c r="K192" s="587">
        <v>823.07100000000003</v>
      </c>
      <c r="L192" s="381" t="str">
        <f t="shared" si="2"/>
        <v/>
      </c>
      <c r="N192" s="530" t="s">
        <v>1476</v>
      </c>
      <c r="O192" s="586" t="s">
        <v>2102</v>
      </c>
      <c r="P192" s="530" t="s">
        <v>40</v>
      </c>
      <c r="Q192" s="531">
        <v>10.152699999999999</v>
      </c>
    </row>
    <row r="193" spans="7:17" ht="25.5" x14ac:dyDescent="0.2">
      <c r="G193" s="582" t="s">
        <v>788</v>
      </c>
      <c r="H193" s="586" t="s">
        <v>789</v>
      </c>
      <c r="I193" s="587">
        <v>0</v>
      </c>
      <c r="J193" s="587">
        <v>4.9683000000000002</v>
      </c>
      <c r="K193" s="587">
        <v>3.4598</v>
      </c>
      <c r="L193" s="381" t="str">
        <f t="shared" si="2"/>
        <v/>
      </c>
      <c r="N193" s="530" t="s">
        <v>2103</v>
      </c>
      <c r="O193" s="586" t="s">
        <v>2104</v>
      </c>
      <c r="P193" s="530" t="s">
        <v>40</v>
      </c>
      <c r="Q193" s="531">
        <v>10.479699999999999</v>
      </c>
    </row>
    <row r="194" spans="7:17" ht="25.5" x14ac:dyDescent="0.2">
      <c r="G194" s="582" t="s">
        <v>790</v>
      </c>
      <c r="H194" s="586" t="s">
        <v>791</v>
      </c>
      <c r="I194" s="587">
        <v>25.9895</v>
      </c>
      <c r="J194" s="587">
        <v>56.221800000000002</v>
      </c>
      <c r="K194" s="587">
        <v>32.9604</v>
      </c>
      <c r="L194" s="381" t="str">
        <f t="shared" si="2"/>
        <v/>
      </c>
      <c r="N194" s="530" t="s">
        <v>2105</v>
      </c>
      <c r="O194" s="586" t="s">
        <v>2106</v>
      </c>
      <c r="P194" s="530" t="s">
        <v>16</v>
      </c>
      <c r="Q194" s="531">
        <v>113.4738</v>
      </c>
    </row>
    <row r="195" spans="7:17" ht="25.5" x14ac:dyDescent="0.2">
      <c r="G195" s="582" t="s">
        <v>792</v>
      </c>
      <c r="H195" s="586" t="s">
        <v>793</v>
      </c>
      <c r="I195" s="587">
        <v>0</v>
      </c>
      <c r="J195" s="587">
        <v>5.0205000000000002</v>
      </c>
      <c r="K195" s="587">
        <v>0.36959999999999998</v>
      </c>
      <c r="L195" s="381" t="str">
        <f t="shared" si="2"/>
        <v/>
      </c>
      <c r="N195" s="530" t="s">
        <v>5435</v>
      </c>
      <c r="O195" s="586" t="s">
        <v>5466</v>
      </c>
      <c r="P195" s="530" t="s">
        <v>16</v>
      </c>
      <c r="Q195" s="531">
        <v>9000</v>
      </c>
    </row>
    <row r="196" spans="7:17" ht="25.5" x14ac:dyDescent="0.2">
      <c r="G196" s="582" t="s">
        <v>794</v>
      </c>
      <c r="H196" s="586" t="s">
        <v>795</v>
      </c>
      <c r="I196" s="587">
        <v>0</v>
      </c>
      <c r="J196" s="587">
        <v>49.5122</v>
      </c>
      <c r="K196" s="587">
        <v>34.298299999999998</v>
      </c>
      <c r="L196" s="381" t="str">
        <f t="shared" si="2"/>
        <v/>
      </c>
      <c r="N196" s="530" t="s">
        <v>5436</v>
      </c>
      <c r="O196" s="586" t="s">
        <v>5467</v>
      </c>
      <c r="P196" s="530" t="s">
        <v>16</v>
      </c>
      <c r="Q196" s="531">
        <v>37250</v>
      </c>
    </row>
    <row r="197" spans="7:17" x14ac:dyDescent="0.2">
      <c r="G197" s="582" t="s">
        <v>796</v>
      </c>
      <c r="H197" s="586" t="s">
        <v>797</v>
      </c>
      <c r="I197" s="587">
        <v>33.314799999999998</v>
      </c>
      <c r="J197" s="587">
        <v>1104.5530000000001</v>
      </c>
      <c r="K197" s="587">
        <v>463.92099999999999</v>
      </c>
      <c r="L197" s="381" t="str">
        <f t="shared" ref="L197:L260" si="3">IF(LEFT(G197,1)="A","A","")</f>
        <v/>
      </c>
      <c r="N197" s="530" t="s">
        <v>5437</v>
      </c>
      <c r="O197" s="586" t="s">
        <v>5468</v>
      </c>
      <c r="P197" s="530" t="s">
        <v>16</v>
      </c>
      <c r="Q197" s="531">
        <v>1475.13</v>
      </c>
    </row>
    <row r="198" spans="7:17" x14ac:dyDescent="0.2">
      <c r="G198" s="582" t="s">
        <v>207</v>
      </c>
      <c r="H198" s="586" t="s">
        <v>208</v>
      </c>
      <c r="I198" s="587">
        <v>33.314799999999998</v>
      </c>
      <c r="J198" s="587">
        <v>341.55790000000002</v>
      </c>
      <c r="K198" s="587">
        <v>146.93180000000001</v>
      </c>
      <c r="L198" s="381" t="str">
        <f t="shared" si="3"/>
        <v/>
      </c>
      <c r="N198" s="530" t="s">
        <v>5438</v>
      </c>
      <c r="O198" s="586" t="s">
        <v>5469</v>
      </c>
      <c r="P198" s="530" t="s">
        <v>16</v>
      </c>
      <c r="Q198" s="531">
        <v>35.56</v>
      </c>
    </row>
    <row r="199" spans="7:17" ht="25.5" x14ac:dyDescent="0.2">
      <c r="G199" s="582" t="s">
        <v>798</v>
      </c>
      <c r="H199" s="586" t="s">
        <v>799</v>
      </c>
      <c r="I199" s="587">
        <v>51.978999999999999</v>
      </c>
      <c r="J199" s="587">
        <v>377.41590000000002</v>
      </c>
      <c r="K199" s="587">
        <v>276.2543</v>
      </c>
      <c r="L199" s="381" t="str">
        <f t="shared" si="3"/>
        <v/>
      </c>
      <c r="N199" s="530" t="s">
        <v>5439</v>
      </c>
      <c r="O199" s="586" t="s">
        <v>5470</v>
      </c>
      <c r="P199" s="530" t="s">
        <v>16</v>
      </c>
      <c r="Q199" s="531">
        <v>37.130000000000003</v>
      </c>
    </row>
    <row r="200" spans="7:17" ht="38.25" x14ac:dyDescent="0.2">
      <c r="G200" s="582" t="s">
        <v>264</v>
      </c>
      <c r="H200" s="586" t="s">
        <v>287</v>
      </c>
      <c r="I200" s="587">
        <v>33.314799999999998</v>
      </c>
      <c r="J200" s="587">
        <v>155.00970000000001</v>
      </c>
      <c r="K200" s="587">
        <v>77.225200000000001</v>
      </c>
      <c r="L200" s="381" t="str">
        <f t="shared" si="3"/>
        <v/>
      </c>
      <c r="N200" s="530" t="s">
        <v>5440</v>
      </c>
      <c r="O200" s="586" t="s">
        <v>5471</v>
      </c>
      <c r="P200" s="530" t="s">
        <v>16</v>
      </c>
      <c r="Q200" s="531">
        <v>30.1</v>
      </c>
    </row>
    <row r="201" spans="7:17" ht="38.25" x14ac:dyDescent="0.2">
      <c r="G201" s="582" t="s">
        <v>800</v>
      </c>
      <c r="H201" s="586" t="s">
        <v>801</v>
      </c>
      <c r="I201" s="587">
        <v>25.9895</v>
      </c>
      <c r="J201" s="587">
        <v>32.297400000000003</v>
      </c>
      <c r="K201" s="587">
        <v>29.369299999999999</v>
      </c>
      <c r="L201" s="381" t="str">
        <f t="shared" si="3"/>
        <v/>
      </c>
      <c r="N201" s="530" t="s">
        <v>5441</v>
      </c>
      <c r="O201" s="586" t="s">
        <v>5472</v>
      </c>
      <c r="P201" s="530" t="s">
        <v>16</v>
      </c>
      <c r="Q201" s="531">
        <v>61.6</v>
      </c>
    </row>
    <row r="202" spans="7:17" ht="25.5" x14ac:dyDescent="0.2">
      <c r="G202" s="582" t="s">
        <v>802</v>
      </c>
      <c r="H202" s="586" t="s">
        <v>803</v>
      </c>
      <c r="I202" s="587">
        <v>25.9895</v>
      </c>
      <c r="J202" s="587">
        <v>169.67070000000001</v>
      </c>
      <c r="K202" s="587">
        <v>80.152900000000002</v>
      </c>
      <c r="L202" s="381" t="str">
        <f t="shared" si="3"/>
        <v/>
      </c>
      <c r="N202" s="530" t="s">
        <v>2107</v>
      </c>
      <c r="O202" s="586" t="s">
        <v>2108</v>
      </c>
      <c r="P202" s="530" t="s">
        <v>14</v>
      </c>
      <c r="Q202" s="531">
        <v>162.3955</v>
      </c>
    </row>
    <row r="203" spans="7:17" ht="25.5" x14ac:dyDescent="0.2">
      <c r="G203" s="582" t="s">
        <v>804</v>
      </c>
      <c r="H203" s="586" t="s">
        <v>5335</v>
      </c>
      <c r="I203" s="587">
        <v>44.628900000000002</v>
      </c>
      <c r="J203" s="587">
        <v>916.52660000000003</v>
      </c>
      <c r="K203" s="587">
        <v>586.49149999999997</v>
      </c>
      <c r="L203" s="381" t="str">
        <f t="shared" si="3"/>
        <v/>
      </c>
      <c r="N203" s="530" t="s">
        <v>2109</v>
      </c>
      <c r="O203" s="586" t="s">
        <v>2110</v>
      </c>
      <c r="P203" s="530" t="s">
        <v>16</v>
      </c>
      <c r="Q203" s="531">
        <v>7.8493000000000004</v>
      </c>
    </row>
    <row r="204" spans="7:17" ht="25.5" x14ac:dyDescent="0.2">
      <c r="G204" s="582" t="s">
        <v>805</v>
      </c>
      <c r="H204" s="586" t="s">
        <v>806</v>
      </c>
      <c r="I204" s="587">
        <v>33.314799999999998</v>
      </c>
      <c r="J204" s="587">
        <v>283.85910000000001</v>
      </c>
      <c r="K204" s="587">
        <v>123.0151</v>
      </c>
      <c r="L204" s="381" t="str">
        <f t="shared" si="3"/>
        <v/>
      </c>
      <c r="N204" s="530" t="s">
        <v>2111</v>
      </c>
      <c r="O204" s="586" t="s">
        <v>2112</v>
      </c>
      <c r="P204" s="530" t="s">
        <v>16</v>
      </c>
      <c r="Q204" s="531">
        <v>0.77259999999999995</v>
      </c>
    </row>
    <row r="205" spans="7:17" ht="38.25" x14ac:dyDescent="0.2">
      <c r="G205" s="582" t="s">
        <v>807</v>
      </c>
      <c r="H205" s="586" t="s">
        <v>5336</v>
      </c>
      <c r="I205" s="587">
        <v>0</v>
      </c>
      <c r="J205" s="587">
        <v>20.249099999999999</v>
      </c>
      <c r="K205" s="587">
        <v>10.849500000000001</v>
      </c>
      <c r="L205" s="381" t="str">
        <f t="shared" si="3"/>
        <v/>
      </c>
      <c r="N205" s="530" t="s">
        <v>1667</v>
      </c>
      <c r="O205" s="586" t="s">
        <v>2113</v>
      </c>
      <c r="P205" s="530" t="s">
        <v>16</v>
      </c>
      <c r="Q205" s="531">
        <v>14.5161</v>
      </c>
    </row>
    <row r="206" spans="7:17" ht="25.5" x14ac:dyDescent="0.2">
      <c r="G206" s="582" t="s">
        <v>808</v>
      </c>
      <c r="H206" s="586" t="s">
        <v>809</v>
      </c>
      <c r="I206" s="587">
        <v>25.9895</v>
      </c>
      <c r="J206" s="587">
        <v>27.154599999999999</v>
      </c>
      <c r="K206" s="587">
        <v>26.787099999999999</v>
      </c>
      <c r="L206" s="381" t="str">
        <f t="shared" si="3"/>
        <v/>
      </c>
      <c r="N206" s="530" t="s">
        <v>2114</v>
      </c>
      <c r="O206" s="586" t="s">
        <v>2115</v>
      </c>
      <c r="P206" s="530" t="s">
        <v>16</v>
      </c>
      <c r="Q206" s="531">
        <v>2.9026999999999998</v>
      </c>
    </row>
    <row r="207" spans="7:17" ht="25.5" x14ac:dyDescent="0.2">
      <c r="G207" s="582" t="s">
        <v>810</v>
      </c>
      <c r="H207" s="586" t="s">
        <v>811</v>
      </c>
      <c r="I207" s="587">
        <v>41.733800000000002</v>
      </c>
      <c r="J207" s="587">
        <v>110.39749999999999</v>
      </c>
      <c r="K207" s="587">
        <v>44.437600000000003</v>
      </c>
      <c r="L207" s="381" t="str">
        <f t="shared" si="3"/>
        <v/>
      </c>
      <c r="N207" s="530" t="s">
        <v>2116</v>
      </c>
      <c r="O207" s="586" t="s">
        <v>2117</v>
      </c>
      <c r="P207" s="530" t="s">
        <v>16</v>
      </c>
      <c r="Q207" s="531">
        <v>10.1937</v>
      </c>
    </row>
    <row r="208" spans="7:17" ht="38.25" x14ac:dyDescent="0.2">
      <c r="G208" s="582" t="s">
        <v>812</v>
      </c>
      <c r="H208" s="586" t="s">
        <v>813</v>
      </c>
      <c r="I208" s="587">
        <v>0</v>
      </c>
      <c r="J208" s="587">
        <v>4.0884</v>
      </c>
      <c r="K208" s="587">
        <v>2.4782000000000002</v>
      </c>
      <c r="L208" s="381" t="str">
        <f t="shared" si="3"/>
        <v/>
      </c>
      <c r="N208" s="530" t="s">
        <v>2118</v>
      </c>
      <c r="O208" s="586" t="s">
        <v>2119</v>
      </c>
      <c r="P208" s="530" t="s">
        <v>16</v>
      </c>
      <c r="Q208" s="531">
        <v>37.706000000000003</v>
      </c>
    </row>
    <row r="209" spans="7:17" x14ac:dyDescent="0.2">
      <c r="G209" s="582" t="s">
        <v>814</v>
      </c>
      <c r="H209" s="586" t="s">
        <v>815</v>
      </c>
      <c r="I209" s="587">
        <v>36.613399999999999</v>
      </c>
      <c r="J209" s="587">
        <v>46.102699999999999</v>
      </c>
      <c r="K209" s="587">
        <v>43.366599999999998</v>
      </c>
      <c r="L209" s="381" t="str">
        <f t="shared" si="3"/>
        <v/>
      </c>
      <c r="N209" s="530" t="s">
        <v>2120</v>
      </c>
      <c r="O209" s="586" t="s">
        <v>2121</v>
      </c>
      <c r="P209" s="530" t="s">
        <v>40</v>
      </c>
      <c r="Q209" s="531">
        <v>13.2529</v>
      </c>
    </row>
    <row r="210" spans="7:17" x14ac:dyDescent="0.2">
      <c r="G210" s="582" t="s">
        <v>816</v>
      </c>
      <c r="H210" s="586" t="s">
        <v>817</v>
      </c>
      <c r="I210" s="587">
        <v>33.314799999999998</v>
      </c>
      <c r="J210" s="587">
        <v>456.4203</v>
      </c>
      <c r="K210" s="587">
        <v>184.63910000000001</v>
      </c>
      <c r="L210" s="381" t="str">
        <f t="shared" si="3"/>
        <v/>
      </c>
      <c r="N210" s="530" t="s">
        <v>1442</v>
      </c>
      <c r="O210" s="586" t="s">
        <v>2122</v>
      </c>
      <c r="P210" s="530" t="s">
        <v>40</v>
      </c>
      <c r="Q210" s="531">
        <v>0.70040000000000002</v>
      </c>
    </row>
    <row r="211" spans="7:17" x14ac:dyDescent="0.2">
      <c r="G211" s="582" t="s">
        <v>280</v>
      </c>
      <c r="H211" s="586" t="s">
        <v>289</v>
      </c>
      <c r="I211" s="587">
        <v>33.314799999999998</v>
      </c>
      <c r="J211" s="587">
        <v>1040.6505999999999</v>
      </c>
      <c r="K211" s="587">
        <v>414.90870000000001</v>
      </c>
      <c r="L211" s="381" t="str">
        <f t="shared" si="3"/>
        <v/>
      </c>
      <c r="N211" s="530" t="s">
        <v>2123</v>
      </c>
      <c r="O211" s="586" t="s">
        <v>2124</v>
      </c>
      <c r="P211" s="530" t="s">
        <v>40</v>
      </c>
      <c r="Q211" s="531">
        <v>9.6069999999999993</v>
      </c>
    </row>
    <row r="212" spans="7:17" ht="38.25" x14ac:dyDescent="0.2">
      <c r="G212" s="582" t="s">
        <v>818</v>
      </c>
      <c r="H212" s="586" t="s">
        <v>1509</v>
      </c>
      <c r="I212" s="587">
        <v>0</v>
      </c>
      <c r="J212" s="587">
        <v>14.3254</v>
      </c>
      <c r="K212" s="587">
        <v>7.9054000000000002</v>
      </c>
      <c r="L212" s="381" t="str">
        <f t="shared" si="3"/>
        <v/>
      </c>
      <c r="N212" s="530" t="s">
        <v>1650</v>
      </c>
      <c r="O212" s="586" t="s">
        <v>2125</v>
      </c>
      <c r="P212" s="530" t="s">
        <v>40</v>
      </c>
      <c r="Q212" s="531">
        <v>9.6069999999999993</v>
      </c>
    </row>
    <row r="213" spans="7:17" ht="25.5" x14ac:dyDescent="0.2">
      <c r="G213" s="582" t="s">
        <v>819</v>
      </c>
      <c r="H213" s="586" t="s">
        <v>820</v>
      </c>
      <c r="I213" s="587">
        <v>0</v>
      </c>
      <c r="J213" s="587">
        <v>15.722</v>
      </c>
      <c r="K213" s="587">
        <v>10.019600000000001</v>
      </c>
      <c r="L213" s="381" t="str">
        <f t="shared" si="3"/>
        <v/>
      </c>
      <c r="N213" s="530" t="s">
        <v>2126</v>
      </c>
      <c r="O213" s="586" t="s">
        <v>2127</v>
      </c>
      <c r="P213" s="530" t="s">
        <v>37</v>
      </c>
      <c r="Q213" s="531">
        <v>13.8027</v>
      </c>
    </row>
    <row r="214" spans="7:17" ht="25.5" x14ac:dyDescent="0.2">
      <c r="G214" s="582" t="s">
        <v>821</v>
      </c>
      <c r="H214" s="586" t="s">
        <v>1681</v>
      </c>
      <c r="I214" s="587">
        <v>44.628900000000002</v>
      </c>
      <c r="J214" s="587">
        <v>511.51139999999998</v>
      </c>
      <c r="K214" s="587">
        <v>221.09569999999999</v>
      </c>
      <c r="L214" s="381" t="str">
        <f t="shared" si="3"/>
        <v/>
      </c>
      <c r="N214" s="530" t="s">
        <v>2128</v>
      </c>
      <c r="O214" s="586" t="s">
        <v>2129</v>
      </c>
      <c r="P214" s="530" t="s">
        <v>37</v>
      </c>
      <c r="Q214" s="531">
        <v>262.76330000000002</v>
      </c>
    </row>
    <row r="215" spans="7:17" ht="25.5" x14ac:dyDescent="0.2">
      <c r="G215" s="582" t="s">
        <v>5305</v>
      </c>
      <c r="H215" s="586" t="s">
        <v>5337</v>
      </c>
      <c r="I215" s="587">
        <v>0</v>
      </c>
      <c r="J215" s="587">
        <v>0.56869999999999998</v>
      </c>
      <c r="K215" s="587">
        <v>0.30470000000000003</v>
      </c>
      <c r="L215" s="381" t="str">
        <f t="shared" si="3"/>
        <v/>
      </c>
      <c r="N215" s="530" t="s">
        <v>2130</v>
      </c>
      <c r="O215" s="586" t="s">
        <v>2131</v>
      </c>
      <c r="P215" s="530" t="s">
        <v>14</v>
      </c>
      <c r="Q215" s="531">
        <v>41.092500000000001</v>
      </c>
    </row>
    <row r="216" spans="7:17" ht="25.5" x14ac:dyDescent="0.2">
      <c r="G216" s="582" t="s">
        <v>822</v>
      </c>
      <c r="H216" s="586" t="s">
        <v>823</v>
      </c>
      <c r="I216" s="587">
        <v>0</v>
      </c>
      <c r="J216" s="587">
        <v>0.32290000000000002</v>
      </c>
      <c r="K216" s="587">
        <v>0.17299999999999999</v>
      </c>
      <c r="L216" s="381" t="str">
        <f t="shared" si="3"/>
        <v/>
      </c>
      <c r="N216" s="530" t="s">
        <v>1446</v>
      </c>
      <c r="O216" s="586" t="s">
        <v>2132</v>
      </c>
      <c r="P216" s="530" t="s">
        <v>14</v>
      </c>
      <c r="Q216" s="531">
        <v>43.019799999999996</v>
      </c>
    </row>
    <row r="217" spans="7:17" ht="25.5" x14ac:dyDescent="0.2">
      <c r="G217" s="582" t="s">
        <v>824</v>
      </c>
      <c r="H217" s="586" t="s">
        <v>825</v>
      </c>
      <c r="I217" s="587">
        <v>0</v>
      </c>
      <c r="J217" s="587">
        <v>0.5393</v>
      </c>
      <c r="K217" s="587">
        <v>0.31109999999999999</v>
      </c>
      <c r="L217" s="381" t="str">
        <f t="shared" si="3"/>
        <v/>
      </c>
      <c r="N217" s="530" t="s">
        <v>2133</v>
      </c>
      <c r="O217" s="586" t="s">
        <v>2134</v>
      </c>
      <c r="P217" s="530" t="s">
        <v>16</v>
      </c>
      <c r="Q217" s="531">
        <v>17.04</v>
      </c>
    </row>
    <row r="218" spans="7:17" ht="38.25" x14ac:dyDescent="0.2">
      <c r="G218" s="582" t="s">
        <v>5306</v>
      </c>
      <c r="H218" s="586" t="s">
        <v>5338</v>
      </c>
      <c r="I218" s="587">
        <v>44.628900000000002</v>
      </c>
      <c r="J218" s="587">
        <v>1276.8918000000001</v>
      </c>
      <c r="K218" s="587">
        <v>810.44949999999994</v>
      </c>
      <c r="L218" s="381" t="str">
        <f t="shared" si="3"/>
        <v/>
      </c>
      <c r="N218" s="530" t="s">
        <v>2135</v>
      </c>
      <c r="O218" s="586" t="s">
        <v>2136</v>
      </c>
      <c r="P218" s="530" t="s">
        <v>16</v>
      </c>
      <c r="Q218" s="531">
        <v>24.32</v>
      </c>
    </row>
    <row r="219" spans="7:17" ht="25.5" x14ac:dyDescent="0.2">
      <c r="G219" s="582" t="s">
        <v>826</v>
      </c>
      <c r="H219" s="586" t="s">
        <v>827</v>
      </c>
      <c r="I219" s="587">
        <v>0</v>
      </c>
      <c r="J219" s="587">
        <v>0.77049999999999996</v>
      </c>
      <c r="K219" s="587">
        <v>0.52749999999999997</v>
      </c>
      <c r="L219" s="381" t="str">
        <f t="shared" si="3"/>
        <v/>
      </c>
      <c r="N219" s="530" t="s">
        <v>2137</v>
      </c>
      <c r="O219" s="586" t="s">
        <v>2138</v>
      </c>
      <c r="P219" s="530" t="s">
        <v>14</v>
      </c>
      <c r="Q219" s="531">
        <v>29.589099999999998</v>
      </c>
    </row>
    <row r="220" spans="7:17" ht="25.5" x14ac:dyDescent="0.2">
      <c r="G220" s="582" t="s">
        <v>828</v>
      </c>
      <c r="H220" s="586" t="s">
        <v>829</v>
      </c>
      <c r="I220" s="587">
        <v>0</v>
      </c>
      <c r="J220" s="587">
        <v>2.2942999999999998</v>
      </c>
      <c r="K220" s="587">
        <v>1.5219</v>
      </c>
      <c r="L220" s="381" t="str">
        <f t="shared" si="3"/>
        <v/>
      </c>
      <c r="N220" s="530" t="s">
        <v>2139</v>
      </c>
      <c r="O220" s="586" t="s">
        <v>2140</v>
      </c>
      <c r="P220" s="530" t="s">
        <v>14</v>
      </c>
      <c r="Q220" s="531">
        <v>32.139099999999999</v>
      </c>
    </row>
    <row r="221" spans="7:17" ht="25.5" x14ac:dyDescent="0.2">
      <c r="G221" s="582" t="s">
        <v>830</v>
      </c>
      <c r="H221" s="586" t="s">
        <v>831</v>
      </c>
      <c r="I221" s="587">
        <v>0</v>
      </c>
      <c r="J221" s="587">
        <v>8.5753000000000004</v>
      </c>
      <c r="K221" s="587">
        <v>5.8703000000000003</v>
      </c>
      <c r="L221" s="381" t="str">
        <f t="shared" si="3"/>
        <v/>
      </c>
      <c r="N221" s="530" t="s">
        <v>2141</v>
      </c>
      <c r="O221" s="586" t="s">
        <v>2142</v>
      </c>
      <c r="P221" s="530" t="s">
        <v>14</v>
      </c>
      <c r="Q221" s="531">
        <v>36.907800000000002</v>
      </c>
    </row>
    <row r="222" spans="7:17" ht="25.5" x14ac:dyDescent="0.2">
      <c r="G222" s="582" t="s">
        <v>832</v>
      </c>
      <c r="H222" s="586" t="s">
        <v>833</v>
      </c>
      <c r="I222" s="587">
        <v>0</v>
      </c>
      <c r="J222" s="587">
        <v>10.256500000000001</v>
      </c>
      <c r="K222" s="587">
        <v>2.4573999999999998</v>
      </c>
      <c r="L222" s="381" t="str">
        <f t="shared" si="3"/>
        <v/>
      </c>
      <c r="N222" s="530" t="s">
        <v>1471</v>
      </c>
      <c r="O222" s="586" t="s">
        <v>2143</v>
      </c>
      <c r="P222" s="530" t="s">
        <v>14</v>
      </c>
      <c r="Q222" s="531">
        <v>30.1648</v>
      </c>
    </row>
    <row r="223" spans="7:17" ht="25.5" x14ac:dyDescent="0.2">
      <c r="G223" s="582" t="s">
        <v>282</v>
      </c>
      <c r="H223" s="586" t="s">
        <v>291</v>
      </c>
      <c r="I223" s="587">
        <v>0</v>
      </c>
      <c r="J223" s="587">
        <v>133.35560000000001</v>
      </c>
      <c r="K223" s="587">
        <v>86.511600000000001</v>
      </c>
      <c r="L223" s="381" t="str">
        <f t="shared" si="3"/>
        <v/>
      </c>
      <c r="N223" s="530" t="s">
        <v>2144</v>
      </c>
      <c r="O223" s="586" t="s">
        <v>2145</v>
      </c>
      <c r="P223" s="530" t="s">
        <v>17</v>
      </c>
      <c r="Q223" s="531" t="s">
        <v>24</v>
      </c>
    </row>
    <row r="224" spans="7:17" x14ac:dyDescent="0.2">
      <c r="G224" s="582" t="s">
        <v>834</v>
      </c>
      <c r="H224" s="586" t="s">
        <v>835</v>
      </c>
      <c r="I224" s="587">
        <v>0</v>
      </c>
      <c r="J224" s="587">
        <v>238.327</v>
      </c>
      <c r="K224" s="587">
        <v>143.80869999999999</v>
      </c>
      <c r="L224" s="381" t="str">
        <f t="shared" si="3"/>
        <v/>
      </c>
      <c r="N224" s="530" t="s">
        <v>2146</v>
      </c>
      <c r="O224" s="586" t="s">
        <v>2147</v>
      </c>
      <c r="P224" s="530" t="s">
        <v>17</v>
      </c>
      <c r="Q224" s="531" t="s">
        <v>24</v>
      </c>
    </row>
    <row r="225" spans="7:17" ht="25.5" x14ac:dyDescent="0.2">
      <c r="G225" s="582" t="s">
        <v>215</v>
      </c>
      <c r="H225" s="586" t="s">
        <v>5339</v>
      </c>
      <c r="I225" s="587">
        <v>39.081899999999997</v>
      </c>
      <c r="J225" s="587">
        <v>354.23410000000001</v>
      </c>
      <c r="K225" s="587">
        <v>116.1493</v>
      </c>
      <c r="L225" s="381" t="str">
        <f t="shared" si="3"/>
        <v/>
      </c>
      <c r="N225" s="530" t="s">
        <v>2148</v>
      </c>
      <c r="O225" s="586" t="s">
        <v>2149</v>
      </c>
      <c r="P225" s="530" t="s">
        <v>17</v>
      </c>
      <c r="Q225" s="531" t="s">
        <v>24</v>
      </c>
    </row>
    <row r="226" spans="7:17" x14ac:dyDescent="0.2">
      <c r="G226" s="582" t="s">
        <v>836</v>
      </c>
      <c r="H226" s="586" t="s">
        <v>837</v>
      </c>
      <c r="I226" s="587">
        <v>0</v>
      </c>
      <c r="J226" s="587">
        <v>8.0907999999999998</v>
      </c>
      <c r="K226" s="587">
        <v>5.3667999999999996</v>
      </c>
      <c r="L226" s="381" t="str">
        <f t="shared" si="3"/>
        <v/>
      </c>
      <c r="N226" s="530" t="s">
        <v>2150</v>
      </c>
      <c r="O226" s="586" t="s">
        <v>2151</v>
      </c>
      <c r="P226" s="530" t="s">
        <v>17</v>
      </c>
      <c r="Q226" s="531" t="s">
        <v>24</v>
      </c>
    </row>
    <row r="227" spans="7:17" x14ac:dyDescent="0.2">
      <c r="G227" s="582" t="s">
        <v>838</v>
      </c>
      <c r="H227" s="586" t="s">
        <v>839</v>
      </c>
      <c r="I227" s="587">
        <v>0</v>
      </c>
      <c r="J227" s="587">
        <v>20.8233</v>
      </c>
      <c r="K227" s="587">
        <v>13.8126</v>
      </c>
      <c r="L227" s="381" t="str">
        <f t="shared" si="3"/>
        <v/>
      </c>
      <c r="N227" s="530" t="s">
        <v>2152</v>
      </c>
      <c r="O227" s="586" t="s">
        <v>2153</v>
      </c>
      <c r="P227" s="530" t="s">
        <v>14</v>
      </c>
      <c r="Q227" s="531">
        <v>52.036000000000001</v>
      </c>
    </row>
    <row r="228" spans="7:17" ht="25.5" x14ac:dyDescent="0.2">
      <c r="G228" s="582" t="s">
        <v>840</v>
      </c>
      <c r="H228" s="586" t="s">
        <v>841</v>
      </c>
      <c r="I228" s="587">
        <v>33.314799999999998</v>
      </c>
      <c r="J228" s="587">
        <v>1014.7908</v>
      </c>
      <c r="K228" s="587">
        <v>506.101</v>
      </c>
      <c r="L228" s="381" t="str">
        <f t="shared" si="3"/>
        <v/>
      </c>
      <c r="N228" s="530" t="s">
        <v>2154</v>
      </c>
      <c r="O228" s="586" t="s">
        <v>2155</v>
      </c>
      <c r="P228" s="530" t="s">
        <v>16</v>
      </c>
      <c r="Q228" s="531">
        <v>34.33</v>
      </c>
    </row>
    <row r="229" spans="7:17" ht="25.5" x14ac:dyDescent="0.2">
      <c r="G229" s="582" t="s">
        <v>842</v>
      </c>
      <c r="H229" s="586" t="s">
        <v>843</v>
      </c>
      <c r="I229" s="587">
        <v>33.314799999999998</v>
      </c>
      <c r="J229" s="587">
        <v>1058.9594</v>
      </c>
      <c r="K229" s="587">
        <v>423.62290000000002</v>
      </c>
      <c r="L229" s="381" t="str">
        <f t="shared" si="3"/>
        <v/>
      </c>
      <c r="N229" s="530" t="s">
        <v>2156</v>
      </c>
      <c r="O229" s="586" t="s">
        <v>2157</v>
      </c>
      <c r="P229" s="530" t="s">
        <v>16</v>
      </c>
      <c r="Q229" s="531">
        <v>59.73</v>
      </c>
    </row>
    <row r="230" spans="7:17" ht="25.5" x14ac:dyDescent="0.2">
      <c r="G230" s="582" t="s">
        <v>844</v>
      </c>
      <c r="H230" s="586" t="s">
        <v>845</v>
      </c>
      <c r="I230" s="587">
        <v>44.628900000000002</v>
      </c>
      <c r="J230" s="587">
        <v>643.11069999999995</v>
      </c>
      <c r="K230" s="587">
        <v>309.65539999999999</v>
      </c>
      <c r="L230" s="381" t="str">
        <f t="shared" si="3"/>
        <v/>
      </c>
      <c r="N230" s="530" t="s">
        <v>2158</v>
      </c>
      <c r="O230" s="586" t="s">
        <v>2159</v>
      </c>
      <c r="P230" s="530" t="s">
        <v>16</v>
      </c>
      <c r="Q230" s="531">
        <v>137.85</v>
      </c>
    </row>
    <row r="231" spans="7:17" x14ac:dyDescent="0.2">
      <c r="G231" s="582" t="s">
        <v>846</v>
      </c>
      <c r="H231" s="586" t="s">
        <v>847</v>
      </c>
      <c r="I231" s="587">
        <v>0</v>
      </c>
      <c r="J231" s="587">
        <v>17.613099999999999</v>
      </c>
      <c r="K231" s="587">
        <v>2.7402000000000002</v>
      </c>
      <c r="L231" s="381" t="str">
        <f t="shared" si="3"/>
        <v/>
      </c>
      <c r="N231" s="530" t="s">
        <v>2160</v>
      </c>
      <c r="O231" s="586" t="s">
        <v>2161</v>
      </c>
      <c r="P231" s="530" t="s">
        <v>16</v>
      </c>
      <c r="Q231" s="531">
        <v>11.65</v>
      </c>
    </row>
    <row r="232" spans="7:17" ht="25.5" x14ac:dyDescent="0.2">
      <c r="G232" s="582" t="s">
        <v>848</v>
      </c>
      <c r="H232" s="586" t="s">
        <v>849</v>
      </c>
      <c r="I232" s="587">
        <v>0</v>
      </c>
      <c r="J232" s="587">
        <v>0.36830000000000002</v>
      </c>
      <c r="K232" s="587">
        <v>0.2389</v>
      </c>
      <c r="L232" s="381" t="str">
        <f t="shared" si="3"/>
        <v/>
      </c>
      <c r="N232" s="530" t="s">
        <v>2162</v>
      </c>
      <c r="O232" s="586" t="s">
        <v>2163</v>
      </c>
      <c r="P232" s="530" t="s">
        <v>16</v>
      </c>
      <c r="Q232" s="531">
        <v>17.59</v>
      </c>
    </row>
    <row r="233" spans="7:17" ht="25.5" x14ac:dyDescent="0.2">
      <c r="G233" s="582" t="s">
        <v>850</v>
      </c>
      <c r="H233" s="586" t="s">
        <v>851</v>
      </c>
      <c r="I233" s="587">
        <v>89.257800000000003</v>
      </c>
      <c r="J233" s="587">
        <v>871.66309999999999</v>
      </c>
      <c r="K233" s="587">
        <v>402.9726</v>
      </c>
      <c r="L233" s="381" t="str">
        <f t="shared" si="3"/>
        <v/>
      </c>
      <c r="N233" s="530" t="s">
        <v>2164</v>
      </c>
      <c r="O233" s="586" t="s">
        <v>2165</v>
      </c>
      <c r="P233" s="530" t="s">
        <v>16</v>
      </c>
      <c r="Q233" s="531">
        <v>25.05</v>
      </c>
    </row>
    <row r="234" spans="7:17" x14ac:dyDescent="0.2">
      <c r="G234" s="582" t="s">
        <v>852</v>
      </c>
      <c r="H234" s="586" t="s">
        <v>853</v>
      </c>
      <c r="I234" s="587">
        <v>0</v>
      </c>
      <c r="J234" s="587">
        <v>1.7138</v>
      </c>
      <c r="K234" s="587">
        <v>1.0387999999999999</v>
      </c>
      <c r="L234" s="381" t="str">
        <f t="shared" si="3"/>
        <v/>
      </c>
      <c r="N234" s="530" t="s">
        <v>2166</v>
      </c>
      <c r="O234" s="586" t="s">
        <v>2167</v>
      </c>
      <c r="P234" s="530" t="s">
        <v>16</v>
      </c>
      <c r="Q234" s="531">
        <v>34.479999999999997</v>
      </c>
    </row>
    <row r="235" spans="7:17" x14ac:dyDescent="0.2">
      <c r="G235" s="582" t="s">
        <v>854</v>
      </c>
      <c r="H235" s="586" t="s">
        <v>855</v>
      </c>
      <c r="I235" s="587">
        <v>33.314799999999998</v>
      </c>
      <c r="J235" s="587">
        <v>516.77700000000004</v>
      </c>
      <c r="K235" s="587">
        <v>232.0564</v>
      </c>
      <c r="L235" s="381" t="str">
        <f t="shared" si="3"/>
        <v/>
      </c>
      <c r="N235" s="530" t="s">
        <v>2168</v>
      </c>
      <c r="O235" s="586" t="s">
        <v>2169</v>
      </c>
      <c r="P235" s="530" t="s">
        <v>16</v>
      </c>
      <c r="Q235" s="531">
        <v>60.7273</v>
      </c>
    </row>
    <row r="236" spans="7:17" ht="25.5" x14ac:dyDescent="0.2">
      <c r="G236" s="582" t="s">
        <v>856</v>
      </c>
      <c r="H236" s="586" t="s">
        <v>857</v>
      </c>
      <c r="I236" s="587">
        <v>33.314799999999998</v>
      </c>
      <c r="J236" s="587">
        <v>319.1087</v>
      </c>
      <c r="K236" s="587">
        <v>148.66540000000001</v>
      </c>
      <c r="L236" s="381" t="str">
        <f t="shared" si="3"/>
        <v/>
      </c>
      <c r="N236" s="530" t="s">
        <v>2170</v>
      </c>
      <c r="O236" s="586" t="s">
        <v>2171</v>
      </c>
      <c r="P236" s="530" t="s">
        <v>16</v>
      </c>
      <c r="Q236" s="531">
        <v>5.7813999999999997</v>
      </c>
    </row>
    <row r="237" spans="7:17" x14ac:dyDescent="0.2">
      <c r="G237" s="582" t="s">
        <v>278</v>
      </c>
      <c r="H237" s="586" t="s">
        <v>286</v>
      </c>
      <c r="I237" s="587">
        <v>25.9895</v>
      </c>
      <c r="J237" s="587">
        <v>181.69970000000001</v>
      </c>
      <c r="K237" s="587">
        <v>70.478300000000004</v>
      </c>
      <c r="L237" s="381" t="str">
        <f t="shared" si="3"/>
        <v/>
      </c>
      <c r="N237" s="530" t="s">
        <v>2172</v>
      </c>
      <c r="O237" s="586" t="s">
        <v>2173</v>
      </c>
      <c r="P237" s="530" t="s">
        <v>16</v>
      </c>
      <c r="Q237" s="531">
        <v>9.1359999999999992</v>
      </c>
    </row>
    <row r="238" spans="7:17" ht="38.25" x14ac:dyDescent="0.2">
      <c r="G238" s="582" t="s">
        <v>858</v>
      </c>
      <c r="H238" s="586" t="s">
        <v>859</v>
      </c>
      <c r="I238" s="587">
        <v>0</v>
      </c>
      <c r="J238" s="587">
        <v>4.3773</v>
      </c>
      <c r="K238" s="587">
        <v>2.6533000000000002</v>
      </c>
      <c r="L238" s="381" t="str">
        <f t="shared" si="3"/>
        <v/>
      </c>
      <c r="N238" s="530" t="s">
        <v>2174</v>
      </c>
      <c r="O238" s="586" t="s">
        <v>2175</v>
      </c>
      <c r="P238" s="530" t="s">
        <v>40</v>
      </c>
      <c r="Q238" s="531">
        <v>12.579800000000001</v>
      </c>
    </row>
    <row r="239" spans="7:17" ht="26.45" customHeight="1" x14ac:dyDescent="0.2">
      <c r="G239" s="582" t="s">
        <v>860</v>
      </c>
      <c r="H239" s="586" t="s">
        <v>861</v>
      </c>
      <c r="I239" s="587">
        <v>44.628900000000002</v>
      </c>
      <c r="J239" s="587">
        <v>1433.3708999999999</v>
      </c>
      <c r="K239" s="587">
        <v>539.47709999999995</v>
      </c>
      <c r="L239" s="381" t="str">
        <f t="shared" si="3"/>
        <v/>
      </c>
      <c r="N239" s="530" t="s">
        <v>2176</v>
      </c>
      <c r="O239" s="586" t="s">
        <v>2177</v>
      </c>
      <c r="P239" s="530" t="s">
        <v>16</v>
      </c>
      <c r="Q239" s="531">
        <v>631.46400000000006</v>
      </c>
    </row>
    <row r="240" spans="7:17" ht="25.5" x14ac:dyDescent="0.2">
      <c r="G240" s="582" t="s">
        <v>862</v>
      </c>
      <c r="H240" s="586" t="s">
        <v>863</v>
      </c>
      <c r="I240" s="587">
        <v>33.314799999999998</v>
      </c>
      <c r="J240" s="587">
        <v>290.99900000000002</v>
      </c>
      <c r="K240" s="587">
        <v>108.4939</v>
      </c>
      <c r="L240" s="381" t="str">
        <f t="shared" si="3"/>
        <v/>
      </c>
      <c r="N240" s="530" t="s">
        <v>2178</v>
      </c>
      <c r="O240" s="586" t="s">
        <v>2179</v>
      </c>
      <c r="P240" s="530" t="s">
        <v>14</v>
      </c>
      <c r="Q240" s="531">
        <v>168.58500000000001</v>
      </c>
    </row>
    <row r="241" spans="7:17" ht="25.5" x14ac:dyDescent="0.2">
      <c r="G241" s="582" t="s">
        <v>864</v>
      </c>
      <c r="H241" s="586" t="s">
        <v>865</v>
      </c>
      <c r="I241" s="587">
        <v>0</v>
      </c>
      <c r="J241" s="587">
        <v>25.3537</v>
      </c>
      <c r="K241" s="587">
        <v>15.9831</v>
      </c>
      <c r="L241" s="381" t="str">
        <f t="shared" si="3"/>
        <v/>
      </c>
      <c r="N241" s="530" t="s">
        <v>2180</v>
      </c>
      <c r="O241" s="586" t="s">
        <v>2181</v>
      </c>
      <c r="P241" s="530" t="s">
        <v>40</v>
      </c>
      <c r="Q241" s="531">
        <v>21.555900000000001</v>
      </c>
    </row>
    <row r="242" spans="7:17" ht="25.5" x14ac:dyDescent="0.2">
      <c r="G242" s="582" t="s">
        <v>337</v>
      </c>
      <c r="H242" s="586" t="s">
        <v>866</v>
      </c>
      <c r="I242" s="587">
        <v>33.314799999999998</v>
      </c>
      <c r="J242" s="587">
        <v>213.8135</v>
      </c>
      <c r="K242" s="587">
        <v>105.06789999999999</v>
      </c>
      <c r="L242" s="381" t="str">
        <f t="shared" si="3"/>
        <v/>
      </c>
      <c r="N242" s="530" t="s">
        <v>2182</v>
      </c>
      <c r="O242" s="586" t="s">
        <v>2183</v>
      </c>
      <c r="P242" s="530" t="s">
        <v>16</v>
      </c>
      <c r="Q242" s="531">
        <v>223.78819999999999</v>
      </c>
    </row>
    <row r="243" spans="7:17" ht="25.5" x14ac:dyDescent="0.2">
      <c r="G243" s="582" t="s">
        <v>867</v>
      </c>
      <c r="H243" s="586" t="s">
        <v>868</v>
      </c>
      <c r="I243" s="587">
        <v>25.9895</v>
      </c>
      <c r="J243" s="587">
        <v>32.317500000000003</v>
      </c>
      <c r="K243" s="587">
        <v>27.041899999999998</v>
      </c>
      <c r="L243" s="381" t="str">
        <f t="shared" si="3"/>
        <v/>
      </c>
      <c r="N243" s="530" t="s">
        <v>2184</v>
      </c>
      <c r="O243" s="586" t="s">
        <v>2185</v>
      </c>
      <c r="P243" s="530" t="s">
        <v>16</v>
      </c>
      <c r="Q243" s="531">
        <v>232.00880000000001</v>
      </c>
    </row>
    <row r="244" spans="7:17" ht="25.5" x14ac:dyDescent="0.2">
      <c r="G244" s="582" t="s">
        <v>869</v>
      </c>
      <c r="H244" s="586" t="s">
        <v>870</v>
      </c>
      <c r="I244" s="587">
        <v>0</v>
      </c>
      <c r="J244" s="587">
        <v>9.6118000000000006</v>
      </c>
      <c r="K244" s="587">
        <v>1.1586000000000001</v>
      </c>
      <c r="L244" s="381" t="str">
        <f t="shared" si="3"/>
        <v/>
      </c>
      <c r="N244" s="530" t="s">
        <v>2186</v>
      </c>
      <c r="O244" s="586" t="s">
        <v>2187</v>
      </c>
      <c r="P244" s="530" t="s">
        <v>16</v>
      </c>
      <c r="Q244" s="531">
        <v>468.8519</v>
      </c>
    </row>
    <row r="245" spans="7:17" x14ac:dyDescent="0.2">
      <c r="G245" s="582" t="s">
        <v>871</v>
      </c>
      <c r="H245" s="586" t="s">
        <v>872</v>
      </c>
      <c r="I245" s="587">
        <v>0</v>
      </c>
      <c r="J245" s="587">
        <v>10.279400000000001</v>
      </c>
      <c r="K245" s="587">
        <v>1.6026</v>
      </c>
      <c r="L245" s="381" t="str">
        <f t="shared" si="3"/>
        <v/>
      </c>
      <c r="N245" s="530" t="s">
        <v>2188</v>
      </c>
      <c r="O245" s="586" t="s">
        <v>2189</v>
      </c>
      <c r="P245" s="530" t="s">
        <v>16</v>
      </c>
      <c r="Q245" s="531">
        <v>96.8369</v>
      </c>
    </row>
    <row r="246" spans="7:17" ht="25.5" x14ac:dyDescent="0.2">
      <c r="G246" s="582" t="s">
        <v>873</v>
      </c>
      <c r="H246" s="586" t="s">
        <v>874</v>
      </c>
      <c r="I246" s="587">
        <v>44.628900000000002</v>
      </c>
      <c r="J246" s="587">
        <v>1656.0951</v>
      </c>
      <c r="K246" s="587">
        <v>721.80539999999996</v>
      </c>
      <c r="L246" s="381" t="str">
        <f t="shared" si="3"/>
        <v/>
      </c>
      <c r="N246" s="530" t="s">
        <v>2190</v>
      </c>
      <c r="O246" s="586" t="s">
        <v>2191</v>
      </c>
      <c r="P246" s="530" t="s">
        <v>37</v>
      </c>
      <c r="Q246" s="531">
        <v>191.25989999999999</v>
      </c>
    </row>
    <row r="247" spans="7:17" ht="38.25" x14ac:dyDescent="0.2">
      <c r="G247" s="582" t="s">
        <v>875</v>
      </c>
      <c r="H247" s="586" t="s">
        <v>876</v>
      </c>
      <c r="I247" s="587">
        <v>33.314799999999998</v>
      </c>
      <c r="J247" s="587">
        <v>468.3741</v>
      </c>
      <c r="K247" s="587">
        <v>247.8706</v>
      </c>
      <c r="L247" s="381" t="str">
        <f t="shared" si="3"/>
        <v/>
      </c>
      <c r="N247" s="530" t="s">
        <v>2192</v>
      </c>
      <c r="O247" s="586" t="s">
        <v>2193</v>
      </c>
      <c r="P247" s="530" t="s">
        <v>16</v>
      </c>
      <c r="Q247" s="531">
        <v>205.7191</v>
      </c>
    </row>
    <row r="248" spans="7:17" ht="25.5" x14ac:dyDescent="0.2">
      <c r="G248" s="582" t="s">
        <v>877</v>
      </c>
      <c r="H248" s="586" t="s">
        <v>878</v>
      </c>
      <c r="I248" s="587">
        <v>44.628900000000002</v>
      </c>
      <c r="J248" s="587">
        <v>134.84530000000001</v>
      </c>
      <c r="K248" s="587">
        <v>96.67</v>
      </c>
      <c r="L248" s="381" t="str">
        <f t="shared" si="3"/>
        <v/>
      </c>
      <c r="N248" s="530" t="s">
        <v>2194</v>
      </c>
      <c r="O248" s="586" t="s">
        <v>2195</v>
      </c>
      <c r="P248" s="530" t="s">
        <v>16</v>
      </c>
      <c r="Q248" s="531">
        <v>221.9015</v>
      </c>
    </row>
    <row r="249" spans="7:17" ht="25.5" x14ac:dyDescent="0.2">
      <c r="G249" s="582" t="s">
        <v>879</v>
      </c>
      <c r="H249" s="586" t="s">
        <v>880</v>
      </c>
      <c r="I249" s="587">
        <v>0</v>
      </c>
      <c r="J249" s="587">
        <v>24.4207</v>
      </c>
      <c r="K249" s="587">
        <v>3.2795999999999998</v>
      </c>
      <c r="L249" s="381" t="str">
        <f t="shared" si="3"/>
        <v/>
      </c>
      <c r="N249" s="530" t="s">
        <v>2196</v>
      </c>
      <c r="O249" s="586" t="s">
        <v>2197</v>
      </c>
      <c r="P249" s="530" t="s">
        <v>16</v>
      </c>
      <c r="Q249" s="531">
        <v>222.8399</v>
      </c>
    </row>
    <row r="250" spans="7:17" x14ac:dyDescent="0.2">
      <c r="G250" s="582" t="s">
        <v>881</v>
      </c>
      <c r="H250" s="586" t="s">
        <v>882</v>
      </c>
      <c r="I250" s="587">
        <v>170.6396</v>
      </c>
      <c r="J250" s="587">
        <v>10720.880800000001</v>
      </c>
      <c r="K250" s="587">
        <v>4344.3927000000003</v>
      </c>
      <c r="L250" s="381" t="str">
        <f t="shared" si="3"/>
        <v/>
      </c>
      <c r="N250" s="530" t="s">
        <v>2198</v>
      </c>
      <c r="O250" s="586" t="s">
        <v>2199</v>
      </c>
      <c r="P250" s="530" t="s">
        <v>16</v>
      </c>
      <c r="Q250" s="531">
        <v>69.010800000000003</v>
      </c>
    </row>
    <row r="251" spans="7:17" x14ac:dyDescent="0.2">
      <c r="G251" s="582" t="s">
        <v>883</v>
      </c>
      <c r="H251" s="586" t="s">
        <v>884</v>
      </c>
      <c r="I251" s="587">
        <v>200.47300000000001</v>
      </c>
      <c r="J251" s="587">
        <v>11670.740599999999</v>
      </c>
      <c r="K251" s="587">
        <v>4705.7408999999998</v>
      </c>
      <c r="L251" s="381" t="str">
        <f t="shared" si="3"/>
        <v/>
      </c>
      <c r="N251" s="530" t="s">
        <v>2200</v>
      </c>
      <c r="O251" s="586" t="s">
        <v>2201</v>
      </c>
      <c r="P251" s="530" t="s">
        <v>16</v>
      </c>
      <c r="Q251" s="531">
        <v>71.867199999999997</v>
      </c>
    </row>
    <row r="252" spans="7:17" x14ac:dyDescent="0.2">
      <c r="G252" s="582" t="s">
        <v>885</v>
      </c>
      <c r="H252" s="586" t="s">
        <v>886</v>
      </c>
      <c r="I252" s="587">
        <v>200.47300000000001</v>
      </c>
      <c r="J252" s="587">
        <v>15418.8863</v>
      </c>
      <c r="K252" s="587">
        <v>6031.8001999999997</v>
      </c>
      <c r="L252" s="381" t="str">
        <f t="shared" si="3"/>
        <v/>
      </c>
      <c r="N252" s="530" t="s">
        <v>2202</v>
      </c>
      <c r="O252" s="586" t="s">
        <v>2203</v>
      </c>
      <c r="P252" s="530" t="s">
        <v>16</v>
      </c>
      <c r="Q252" s="531">
        <v>88.554199999999994</v>
      </c>
    </row>
    <row r="253" spans="7:17" x14ac:dyDescent="0.2">
      <c r="G253" s="582" t="s">
        <v>887</v>
      </c>
      <c r="H253" s="586" t="s">
        <v>888</v>
      </c>
      <c r="I253" s="587">
        <v>358.00470000000001</v>
      </c>
      <c r="J253" s="587">
        <v>19324.563699999999</v>
      </c>
      <c r="K253" s="587">
        <v>7515.3913000000002</v>
      </c>
      <c r="L253" s="381" t="str">
        <f t="shared" si="3"/>
        <v/>
      </c>
      <c r="N253" s="530" t="s">
        <v>2204</v>
      </c>
      <c r="O253" s="586" t="s">
        <v>2205</v>
      </c>
      <c r="P253" s="530" t="s">
        <v>16</v>
      </c>
      <c r="Q253" s="531">
        <v>202.8426</v>
      </c>
    </row>
    <row r="254" spans="7:17" x14ac:dyDescent="0.2">
      <c r="G254" s="582" t="s">
        <v>889</v>
      </c>
      <c r="H254" s="586" t="s">
        <v>890</v>
      </c>
      <c r="I254" s="587">
        <v>419.51240000000001</v>
      </c>
      <c r="J254" s="587">
        <v>23134.217000000001</v>
      </c>
      <c r="K254" s="587">
        <v>8902.9581999999991</v>
      </c>
      <c r="L254" s="381" t="str">
        <f t="shared" si="3"/>
        <v/>
      </c>
      <c r="N254" s="530" t="s">
        <v>2206</v>
      </c>
      <c r="O254" s="586" t="s">
        <v>2207</v>
      </c>
      <c r="P254" s="530" t="s">
        <v>16</v>
      </c>
      <c r="Q254" s="531">
        <v>233.23840000000001</v>
      </c>
    </row>
    <row r="255" spans="7:17" x14ac:dyDescent="0.2">
      <c r="G255" s="582" t="s">
        <v>891</v>
      </c>
      <c r="H255" s="586" t="s">
        <v>892</v>
      </c>
      <c r="I255" s="587">
        <v>419.51240000000001</v>
      </c>
      <c r="J255" s="587">
        <v>26882.362700000001</v>
      </c>
      <c r="K255" s="587">
        <v>10229.017599999999</v>
      </c>
      <c r="L255" s="381" t="str">
        <f t="shared" si="3"/>
        <v/>
      </c>
      <c r="N255" s="530" t="s">
        <v>2208</v>
      </c>
      <c r="O255" s="586" t="s">
        <v>2209</v>
      </c>
      <c r="P255" s="530" t="s">
        <v>16</v>
      </c>
      <c r="Q255" s="531">
        <v>307.4896</v>
      </c>
    </row>
    <row r="256" spans="7:17" ht="25.5" x14ac:dyDescent="0.2">
      <c r="G256" s="582" t="s">
        <v>338</v>
      </c>
      <c r="H256" s="586" t="s">
        <v>339</v>
      </c>
      <c r="I256" s="587">
        <v>44.628900000000002</v>
      </c>
      <c r="J256" s="587">
        <v>100.7932</v>
      </c>
      <c r="K256" s="587">
        <v>77.027100000000004</v>
      </c>
      <c r="L256" s="381" t="str">
        <f t="shared" si="3"/>
        <v/>
      </c>
      <c r="N256" s="530" t="s">
        <v>2210</v>
      </c>
      <c r="O256" s="586" t="s">
        <v>2211</v>
      </c>
      <c r="P256" s="530" t="s">
        <v>16</v>
      </c>
      <c r="Q256" s="531">
        <v>289.62860000000001</v>
      </c>
    </row>
    <row r="257" spans="7:17" ht="25.5" x14ac:dyDescent="0.2">
      <c r="G257" s="582" t="s">
        <v>893</v>
      </c>
      <c r="H257" s="586" t="s">
        <v>894</v>
      </c>
      <c r="I257" s="587">
        <v>41.733800000000002</v>
      </c>
      <c r="J257" s="587">
        <v>333.6934</v>
      </c>
      <c r="K257" s="587">
        <v>50.240900000000003</v>
      </c>
      <c r="L257" s="381" t="str">
        <f t="shared" si="3"/>
        <v/>
      </c>
      <c r="N257" s="530" t="s">
        <v>2212</v>
      </c>
      <c r="O257" s="586" t="s">
        <v>2213</v>
      </c>
      <c r="P257" s="530" t="s">
        <v>16</v>
      </c>
      <c r="Q257" s="531">
        <v>301.23680000000002</v>
      </c>
    </row>
    <row r="258" spans="7:17" ht="25.5" x14ac:dyDescent="0.2">
      <c r="G258" s="582" t="s">
        <v>895</v>
      </c>
      <c r="H258" s="586" t="s">
        <v>5340</v>
      </c>
      <c r="I258" s="587">
        <v>135.9683</v>
      </c>
      <c r="J258" s="587">
        <v>412.50599999999997</v>
      </c>
      <c r="K258" s="587">
        <v>175.8108</v>
      </c>
      <c r="L258" s="381" t="str">
        <f t="shared" si="3"/>
        <v/>
      </c>
      <c r="N258" s="530" t="s">
        <v>2214</v>
      </c>
      <c r="O258" s="586" t="s">
        <v>2215</v>
      </c>
      <c r="P258" s="530" t="s">
        <v>16</v>
      </c>
      <c r="Q258" s="531">
        <v>401.53680000000003</v>
      </c>
    </row>
    <row r="259" spans="7:17" x14ac:dyDescent="0.2">
      <c r="G259" s="582" t="s">
        <v>896</v>
      </c>
      <c r="H259" s="586" t="s">
        <v>897</v>
      </c>
      <c r="I259" s="587">
        <v>135.9683</v>
      </c>
      <c r="J259" s="587">
        <v>762.31060000000002</v>
      </c>
      <c r="K259" s="587">
        <v>155.26060000000001</v>
      </c>
      <c r="L259" s="381" t="str">
        <f t="shared" si="3"/>
        <v/>
      </c>
      <c r="N259" s="530" t="s">
        <v>1477</v>
      </c>
      <c r="O259" s="586" t="s">
        <v>2216</v>
      </c>
      <c r="P259" s="530" t="s">
        <v>1760</v>
      </c>
      <c r="Q259" s="531">
        <v>13.450900000000001</v>
      </c>
    </row>
    <row r="260" spans="7:17" ht="25.5" x14ac:dyDescent="0.2">
      <c r="G260" s="582" t="s">
        <v>898</v>
      </c>
      <c r="H260" s="586" t="s">
        <v>899</v>
      </c>
      <c r="I260" s="587">
        <v>44.628900000000002</v>
      </c>
      <c r="J260" s="587">
        <v>309.62090000000001</v>
      </c>
      <c r="K260" s="587">
        <v>213.96889999999999</v>
      </c>
      <c r="L260" s="381" t="str">
        <f t="shared" si="3"/>
        <v/>
      </c>
      <c r="N260" s="530" t="s">
        <v>2217</v>
      </c>
      <c r="O260" s="586" t="s">
        <v>2218</v>
      </c>
      <c r="P260" s="530" t="s">
        <v>16</v>
      </c>
      <c r="Q260" s="531">
        <v>56.974600000000002</v>
      </c>
    </row>
    <row r="261" spans="7:17" ht="25.5" x14ac:dyDescent="0.2">
      <c r="G261" s="582" t="s">
        <v>900</v>
      </c>
      <c r="H261" s="586" t="s">
        <v>901</v>
      </c>
      <c r="I261" s="587">
        <v>34.601199999999999</v>
      </c>
      <c r="J261" s="587">
        <v>168.5138</v>
      </c>
      <c r="K261" s="587">
        <v>53.438600000000001</v>
      </c>
      <c r="L261" s="381" t="str">
        <f t="shared" ref="L261:L324" si="4">IF(LEFT(G261,1)="A","A","")</f>
        <v/>
      </c>
      <c r="N261" s="530" t="s">
        <v>2219</v>
      </c>
      <c r="O261" s="586" t="s">
        <v>2220</v>
      </c>
      <c r="P261" s="530" t="s">
        <v>16</v>
      </c>
      <c r="Q261" s="531">
        <v>103.50620000000001</v>
      </c>
    </row>
    <row r="262" spans="7:17" ht="25.5" x14ac:dyDescent="0.2">
      <c r="G262" s="582" t="s">
        <v>902</v>
      </c>
      <c r="H262" s="586" t="s">
        <v>903</v>
      </c>
      <c r="I262" s="587">
        <v>0</v>
      </c>
      <c r="J262" s="587">
        <v>39.198900000000002</v>
      </c>
      <c r="K262" s="587">
        <v>11.7911</v>
      </c>
      <c r="L262" s="381" t="str">
        <f t="shared" si="4"/>
        <v/>
      </c>
      <c r="N262" s="530" t="s">
        <v>2221</v>
      </c>
      <c r="O262" s="586" t="s">
        <v>2222</v>
      </c>
      <c r="P262" s="530" t="s">
        <v>16</v>
      </c>
      <c r="Q262" s="531">
        <v>141.3271</v>
      </c>
    </row>
    <row r="263" spans="7:17" ht="25.5" x14ac:dyDescent="0.2">
      <c r="G263" s="582" t="s">
        <v>904</v>
      </c>
      <c r="H263" s="586" t="s">
        <v>905</v>
      </c>
      <c r="I263" s="587">
        <v>44.628900000000002</v>
      </c>
      <c r="J263" s="587">
        <v>1005.0656</v>
      </c>
      <c r="K263" s="587">
        <v>658.3845</v>
      </c>
      <c r="L263" s="381" t="str">
        <f t="shared" si="4"/>
        <v/>
      </c>
      <c r="N263" s="530" t="s">
        <v>2223</v>
      </c>
      <c r="O263" s="586" t="s">
        <v>2224</v>
      </c>
      <c r="P263" s="530" t="s">
        <v>16</v>
      </c>
      <c r="Q263" s="531">
        <v>295.80520000000001</v>
      </c>
    </row>
    <row r="264" spans="7:17" ht="25.5" x14ac:dyDescent="0.2">
      <c r="G264" s="582" t="s">
        <v>906</v>
      </c>
      <c r="H264" s="586" t="s">
        <v>907</v>
      </c>
      <c r="I264" s="587">
        <v>59.666800000000002</v>
      </c>
      <c r="J264" s="587">
        <v>85.228300000000004</v>
      </c>
      <c r="K264" s="587">
        <v>71.784099999999995</v>
      </c>
      <c r="L264" s="381" t="str">
        <f t="shared" si="4"/>
        <v/>
      </c>
      <c r="N264" s="530" t="s">
        <v>2225</v>
      </c>
      <c r="O264" s="586" t="s">
        <v>2226</v>
      </c>
      <c r="P264" s="530" t="s">
        <v>16</v>
      </c>
      <c r="Q264" s="531">
        <v>508.66910000000001</v>
      </c>
    </row>
    <row r="265" spans="7:17" ht="25.5" x14ac:dyDescent="0.2">
      <c r="G265" s="582" t="s">
        <v>908</v>
      </c>
      <c r="H265" s="586" t="s">
        <v>909</v>
      </c>
      <c r="I265" s="587">
        <v>44.628900000000002</v>
      </c>
      <c r="J265" s="587">
        <v>1214.8243</v>
      </c>
      <c r="K265" s="587">
        <v>583.50840000000005</v>
      </c>
      <c r="L265" s="381" t="str">
        <f t="shared" si="4"/>
        <v/>
      </c>
      <c r="N265" s="530" t="s">
        <v>2227</v>
      </c>
      <c r="O265" s="586" t="s">
        <v>2228</v>
      </c>
      <c r="P265" s="530" t="s">
        <v>16</v>
      </c>
      <c r="Q265" s="531">
        <v>174.9879</v>
      </c>
    </row>
    <row r="266" spans="7:17" ht="26.45" customHeight="1" x14ac:dyDescent="0.2">
      <c r="G266" s="582" t="s">
        <v>910</v>
      </c>
      <c r="H266" s="586" t="s">
        <v>911</v>
      </c>
      <c r="I266" s="587">
        <v>0</v>
      </c>
      <c r="J266" s="587">
        <v>2</v>
      </c>
      <c r="K266" s="587">
        <v>1.1692</v>
      </c>
      <c r="L266" s="381" t="str">
        <f t="shared" si="4"/>
        <v/>
      </c>
      <c r="N266" s="530" t="s">
        <v>2229</v>
      </c>
      <c r="O266" s="586" t="s">
        <v>2230</v>
      </c>
      <c r="P266" s="530" t="s">
        <v>16</v>
      </c>
      <c r="Q266" s="531">
        <v>302.4751</v>
      </c>
    </row>
    <row r="267" spans="7:17" ht="25.5" x14ac:dyDescent="0.2">
      <c r="G267" s="582" t="s">
        <v>912</v>
      </c>
      <c r="H267" s="586" t="s">
        <v>913</v>
      </c>
      <c r="I267" s="587">
        <v>33.314799999999998</v>
      </c>
      <c r="J267" s="587">
        <v>370.09339999999997</v>
      </c>
      <c r="K267" s="587">
        <v>227.5847</v>
      </c>
      <c r="L267" s="381" t="str">
        <f t="shared" si="4"/>
        <v/>
      </c>
      <c r="N267" s="530" t="s">
        <v>2231</v>
      </c>
      <c r="O267" s="586" t="s">
        <v>2232</v>
      </c>
      <c r="P267" s="530" t="s">
        <v>16</v>
      </c>
      <c r="Q267" s="531">
        <v>411.24669999999998</v>
      </c>
    </row>
    <row r="268" spans="7:17" ht="25.5" x14ac:dyDescent="0.2">
      <c r="G268" s="582" t="s">
        <v>914</v>
      </c>
      <c r="H268" s="586" t="s">
        <v>915</v>
      </c>
      <c r="I268" s="587">
        <v>33.314799999999998</v>
      </c>
      <c r="J268" s="587">
        <v>81.306200000000004</v>
      </c>
      <c r="K268" s="587">
        <v>60.9985</v>
      </c>
      <c r="L268" s="381" t="str">
        <f t="shared" si="4"/>
        <v/>
      </c>
      <c r="N268" s="530" t="s">
        <v>2233</v>
      </c>
      <c r="O268" s="586" t="s">
        <v>2234</v>
      </c>
      <c r="P268" s="530" t="s">
        <v>16</v>
      </c>
      <c r="Q268" s="531">
        <v>295.78960000000001</v>
      </c>
    </row>
    <row r="269" spans="7:17" ht="25.5" x14ac:dyDescent="0.2">
      <c r="G269" s="582" t="s">
        <v>916</v>
      </c>
      <c r="H269" s="586" t="s">
        <v>917</v>
      </c>
      <c r="I269" s="587">
        <v>104.294</v>
      </c>
      <c r="J269" s="587">
        <v>1318.3327999999999</v>
      </c>
      <c r="K269" s="587">
        <v>553.26599999999996</v>
      </c>
      <c r="L269" s="381" t="str">
        <f t="shared" si="4"/>
        <v/>
      </c>
      <c r="N269" s="530" t="s">
        <v>2235</v>
      </c>
      <c r="O269" s="586" t="s">
        <v>2236</v>
      </c>
      <c r="P269" s="530" t="s">
        <v>16</v>
      </c>
      <c r="Q269" s="531">
        <v>332.49059999999997</v>
      </c>
    </row>
    <row r="270" spans="7:17" ht="25.5" x14ac:dyDescent="0.2">
      <c r="G270" s="582" t="s">
        <v>918</v>
      </c>
      <c r="H270" s="586" t="s">
        <v>919</v>
      </c>
      <c r="I270" s="587">
        <v>104.294</v>
      </c>
      <c r="J270" s="587">
        <v>1627.0445999999999</v>
      </c>
      <c r="K270" s="587">
        <v>655.07759999999996</v>
      </c>
      <c r="L270" s="381" t="str">
        <f t="shared" si="4"/>
        <v/>
      </c>
      <c r="N270" s="530" t="s">
        <v>2237</v>
      </c>
      <c r="O270" s="586" t="s">
        <v>2238</v>
      </c>
      <c r="P270" s="530" t="s">
        <v>16</v>
      </c>
      <c r="Q270" s="531">
        <v>587.43349999999998</v>
      </c>
    </row>
    <row r="271" spans="7:17" ht="25.5" x14ac:dyDescent="0.2">
      <c r="G271" s="582" t="s">
        <v>920</v>
      </c>
      <c r="H271" s="586" t="s">
        <v>921</v>
      </c>
      <c r="I271" s="587">
        <v>29.833400000000001</v>
      </c>
      <c r="J271" s="587">
        <v>155.9915</v>
      </c>
      <c r="K271" s="587">
        <v>89.637900000000002</v>
      </c>
      <c r="L271" s="381" t="str">
        <f t="shared" si="4"/>
        <v/>
      </c>
      <c r="N271" s="530" t="s">
        <v>2239</v>
      </c>
      <c r="O271" s="586" t="s">
        <v>2240</v>
      </c>
      <c r="P271" s="530" t="s">
        <v>16</v>
      </c>
      <c r="Q271" s="531">
        <v>3683.6864999999998</v>
      </c>
    </row>
    <row r="272" spans="7:17" ht="51" x14ac:dyDescent="0.2">
      <c r="G272" s="582" t="s">
        <v>922</v>
      </c>
      <c r="H272" s="586" t="s">
        <v>923</v>
      </c>
      <c r="I272" s="587">
        <v>25.9895</v>
      </c>
      <c r="J272" s="587">
        <v>38.115699999999997</v>
      </c>
      <c r="K272" s="587">
        <v>32.585700000000003</v>
      </c>
      <c r="L272" s="381" t="str">
        <f t="shared" si="4"/>
        <v/>
      </c>
      <c r="N272" s="530" t="s">
        <v>2241</v>
      </c>
      <c r="O272" s="586" t="s">
        <v>2242</v>
      </c>
      <c r="P272" s="530" t="s">
        <v>16</v>
      </c>
      <c r="Q272" s="531">
        <v>643.40359999999998</v>
      </c>
    </row>
    <row r="273" spans="7:17" ht="25.5" x14ac:dyDescent="0.2">
      <c r="G273" s="582" t="s">
        <v>924</v>
      </c>
      <c r="H273" s="586" t="s">
        <v>925</v>
      </c>
      <c r="I273" s="587">
        <v>0</v>
      </c>
      <c r="J273" s="587">
        <v>12.329599999999999</v>
      </c>
      <c r="K273" s="587">
        <v>7.8373999999999997</v>
      </c>
      <c r="L273" s="381" t="str">
        <f t="shared" si="4"/>
        <v/>
      </c>
      <c r="N273" s="530" t="s">
        <v>2243</v>
      </c>
      <c r="O273" s="586" t="s">
        <v>2244</v>
      </c>
      <c r="P273" s="530" t="s">
        <v>16</v>
      </c>
      <c r="Q273" s="531">
        <v>852.07650000000001</v>
      </c>
    </row>
    <row r="274" spans="7:17" ht="25.5" x14ac:dyDescent="0.2">
      <c r="G274" s="582" t="s">
        <v>926</v>
      </c>
      <c r="H274" s="586" t="s">
        <v>927</v>
      </c>
      <c r="I274" s="587">
        <v>0</v>
      </c>
      <c r="J274" s="587">
        <v>14.802300000000001</v>
      </c>
      <c r="K274" s="587">
        <v>9.4092000000000002</v>
      </c>
      <c r="L274" s="381" t="str">
        <f t="shared" si="4"/>
        <v/>
      </c>
      <c r="N274" s="530" t="s">
        <v>2245</v>
      </c>
      <c r="O274" s="586" t="s">
        <v>2246</v>
      </c>
      <c r="P274" s="530" t="s">
        <v>16</v>
      </c>
      <c r="Q274" s="531">
        <v>286.06319999999999</v>
      </c>
    </row>
    <row r="275" spans="7:17" ht="25.5" x14ac:dyDescent="0.2">
      <c r="G275" s="582" t="s">
        <v>928</v>
      </c>
      <c r="H275" s="586" t="s">
        <v>929</v>
      </c>
      <c r="I275" s="587">
        <v>553.63980000000004</v>
      </c>
      <c r="J275" s="587">
        <v>45008.7785</v>
      </c>
      <c r="K275" s="587">
        <v>16993.441699999999</v>
      </c>
      <c r="L275" s="381" t="str">
        <f t="shared" si="4"/>
        <v/>
      </c>
      <c r="N275" s="530" t="s">
        <v>2247</v>
      </c>
      <c r="O275" s="586" t="s">
        <v>2248</v>
      </c>
      <c r="P275" s="530" t="s">
        <v>16</v>
      </c>
      <c r="Q275" s="531">
        <v>815.26610000000005</v>
      </c>
    </row>
    <row r="276" spans="7:17" ht="25.5" x14ac:dyDescent="0.2">
      <c r="G276" s="582" t="s">
        <v>930</v>
      </c>
      <c r="H276" s="586" t="s">
        <v>931</v>
      </c>
      <c r="I276" s="587">
        <v>583.68489999999997</v>
      </c>
      <c r="J276" s="587">
        <v>63167.192000000003</v>
      </c>
      <c r="K276" s="587">
        <v>23653.7834</v>
      </c>
      <c r="L276" s="381" t="str">
        <f t="shared" si="4"/>
        <v/>
      </c>
      <c r="N276" s="530" t="s">
        <v>2249</v>
      </c>
      <c r="O276" s="586" t="s">
        <v>2250</v>
      </c>
      <c r="P276" s="530" t="s">
        <v>16</v>
      </c>
      <c r="Q276" s="531">
        <v>7603.8276999999998</v>
      </c>
    </row>
    <row r="277" spans="7:17" ht="25.5" x14ac:dyDescent="0.2">
      <c r="G277" s="582" t="s">
        <v>932</v>
      </c>
      <c r="H277" s="586" t="s">
        <v>933</v>
      </c>
      <c r="I277" s="587">
        <v>613.51829999999995</v>
      </c>
      <c r="J277" s="587">
        <v>81393.433799999999</v>
      </c>
      <c r="K277" s="587">
        <v>30313.913499999999</v>
      </c>
      <c r="L277" s="381" t="str">
        <f t="shared" si="4"/>
        <v/>
      </c>
      <c r="N277" s="530" t="s">
        <v>2251</v>
      </c>
      <c r="O277" s="586" t="s">
        <v>2252</v>
      </c>
      <c r="P277" s="530" t="s">
        <v>16</v>
      </c>
      <c r="Q277" s="531">
        <v>6206.9017999999996</v>
      </c>
    </row>
    <row r="278" spans="7:17" ht="25.5" x14ac:dyDescent="0.2">
      <c r="G278" s="582" t="s">
        <v>934</v>
      </c>
      <c r="H278" s="586" t="s">
        <v>935</v>
      </c>
      <c r="I278" s="587">
        <v>61.5077</v>
      </c>
      <c r="J278" s="587">
        <v>380.86250000000001</v>
      </c>
      <c r="K278" s="587">
        <v>102.2321</v>
      </c>
      <c r="L278" s="381" t="str">
        <f t="shared" si="4"/>
        <v/>
      </c>
      <c r="N278" s="530" t="s">
        <v>2253</v>
      </c>
      <c r="O278" s="586" t="s">
        <v>2254</v>
      </c>
      <c r="P278" s="530" t="s">
        <v>17</v>
      </c>
      <c r="Q278" s="531" t="s">
        <v>24</v>
      </c>
    </row>
    <row r="279" spans="7:17" ht="25.5" x14ac:dyDescent="0.2">
      <c r="G279" s="582" t="s">
        <v>936</v>
      </c>
      <c r="H279" s="586" t="s">
        <v>937</v>
      </c>
      <c r="I279" s="587">
        <v>0</v>
      </c>
      <c r="J279" s="587">
        <v>3.6394000000000002</v>
      </c>
      <c r="K279" s="587">
        <v>2.206</v>
      </c>
      <c r="L279" s="381" t="str">
        <f t="shared" si="4"/>
        <v/>
      </c>
      <c r="N279" s="530" t="s">
        <v>2255</v>
      </c>
      <c r="O279" s="586" t="s">
        <v>2256</v>
      </c>
      <c r="P279" s="530" t="s">
        <v>40</v>
      </c>
      <c r="Q279" s="531">
        <v>7.2352999999999996</v>
      </c>
    </row>
    <row r="280" spans="7:17" ht="25.5" x14ac:dyDescent="0.2">
      <c r="G280" s="582" t="s">
        <v>938</v>
      </c>
      <c r="H280" s="586" t="s">
        <v>939</v>
      </c>
      <c r="I280" s="587">
        <v>0</v>
      </c>
      <c r="J280" s="587">
        <v>137.8176</v>
      </c>
      <c r="K280" s="587">
        <v>32.702199999999998</v>
      </c>
      <c r="L280" s="381" t="str">
        <f t="shared" si="4"/>
        <v/>
      </c>
      <c r="N280" s="530" t="s">
        <v>2257</v>
      </c>
      <c r="O280" s="586" t="s">
        <v>2258</v>
      </c>
      <c r="P280" s="530" t="s">
        <v>16</v>
      </c>
      <c r="Q280" s="531">
        <v>115.1747</v>
      </c>
    </row>
    <row r="281" spans="7:17" ht="25.5" x14ac:dyDescent="0.2">
      <c r="G281" s="582" t="s">
        <v>940</v>
      </c>
      <c r="H281" s="586" t="s">
        <v>941</v>
      </c>
      <c r="I281" s="587">
        <v>0</v>
      </c>
      <c r="J281" s="587">
        <v>1.2937000000000001</v>
      </c>
      <c r="K281" s="587">
        <v>0.74629999999999996</v>
      </c>
      <c r="L281" s="381" t="str">
        <f t="shared" si="4"/>
        <v/>
      </c>
      <c r="N281" s="530" t="s">
        <v>2259</v>
      </c>
      <c r="O281" s="586" t="s">
        <v>2260</v>
      </c>
      <c r="P281" s="530" t="s">
        <v>16</v>
      </c>
      <c r="Q281" s="531">
        <v>112.36499999999999</v>
      </c>
    </row>
    <row r="282" spans="7:17" ht="25.5" x14ac:dyDescent="0.2">
      <c r="G282" s="582" t="s">
        <v>942</v>
      </c>
      <c r="H282" s="586" t="s">
        <v>943</v>
      </c>
      <c r="I282" s="587">
        <v>44.628900000000002</v>
      </c>
      <c r="J282" s="587">
        <v>120.0001</v>
      </c>
      <c r="K282" s="587">
        <v>87.806399999999996</v>
      </c>
      <c r="L282" s="381" t="str">
        <f t="shared" si="4"/>
        <v/>
      </c>
      <c r="N282" s="530" t="s">
        <v>2261</v>
      </c>
      <c r="O282" s="586" t="s">
        <v>2262</v>
      </c>
      <c r="P282" s="530" t="s">
        <v>16</v>
      </c>
      <c r="Q282" s="531">
        <v>1541.7735</v>
      </c>
    </row>
    <row r="283" spans="7:17" ht="38.25" x14ac:dyDescent="0.2">
      <c r="G283" s="582" t="s">
        <v>944</v>
      </c>
      <c r="H283" s="586" t="s">
        <v>945</v>
      </c>
      <c r="I283" s="587">
        <v>0</v>
      </c>
      <c r="J283" s="587">
        <v>11.9518</v>
      </c>
      <c r="K283" s="587">
        <v>7.2445000000000004</v>
      </c>
      <c r="L283" s="381" t="str">
        <f t="shared" si="4"/>
        <v/>
      </c>
      <c r="N283" s="530" t="s">
        <v>2263</v>
      </c>
      <c r="O283" s="586" t="s">
        <v>2264</v>
      </c>
      <c r="P283" s="530" t="s">
        <v>16</v>
      </c>
      <c r="Q283" s="531">
        <v>776.70849999999996</v>
      </c>
    </row>
    <row r="284" spans="7:17" ht="38.25" x14ac:dyDescent="0.2">
      <c r="G284" s="582" t="s">
        <v>946</v>
      </c>
      <c r="H284" s="586" t="s">
        <v>947</v>
      </c>
      <c r="I284" s="587">
        <v>0</v>
      </c>
      <c r="J284" s="587">
        <v>13.805300000000001</v>
      </c>
      <c r="K284" s="587">
        <v>8.3680000000000003</v>
      </c>
      <c r="L284" s="381" t="str">
        <f t="shared" si="4"/>
        <v/>
      </c>
      <c r="N284" s="530" t="s">
        <v>2265</v>
      </c>
      <c r="O284" s="586" t="s">
        <v>2266</v>
      </c>
      <c r="P284" s="530" t="s">
        <v>16</v>
      </c>
      <c r="Q284" s="531">
        <v>208.3586</v>
      </c>
    </row>
    <row r="285" spans="7:17" ht="38.25" x14ac:dyDescent="0.2">
      <c r="G285" s="582" t="s">
        <v>948</v>
      </c>
      <c r="H285" s="586" t="s">
        <v>949</v>
      </c>
      <c r="I285" s="587">
        <v>0</v>
      </c>
      <c r="J285" s="587">
        <v>15.2502</v>
      </c>
      <c r="K285" s="587">
        <v>9.2438000000000002</v>
      </c>
      <c r="L285" s="381" t="str">
        <f t="shared" si="4"/>
        <v/>
      </c>
      <c r="N285" s="530" t="s">
        <v>2267</v>
      </c>
      <c r="O285" s="586" t="s">
        <v>2268</v>
      </c>
      <c r="P285" s="530" t="s">
        <v>16</v>
      </c>
      <c r="Q285" s="531">
        <v>125.922</v>
      </c>
    </row>
    <row r="286" spans="7:17" ht="25.5" x14ac:dyDescent="0.2">
      <c r="G286" s="582" t="s">
        <v>950</v>
      </c>
      <c r="H286" s="586" t="s">
        <v>951</v>
      </c>
      <c r="I286" s="587">
        <v>64.434600000000003</v>
      </c>
      <c r="J286" s="587">
        <v>664.31190000000004</v>
      </c>
      <c r="K286" s="587">
        <v>205.5326</v>
      </c>
      <c r="L286" s="381" t="str">
        <f t="shared" si="4"/>
        <v/>
      </c>
      <c r="N286" s="530" t="s">
        <v>2269</v>
      </c>
      <c r="O286" s="586" t="s">
        <v>2270</v>
      </c>
      <c r="P286" s="530" t="s">
        <v>16</v>
      </c>
      <c r="Q286" s="531">
        <v>197.25040000000001</v>
      </c>
    </row>
    <row r="287" spans="7:17" ht="25.5" x14ac:dyDescent="0.2">
      <c r="G287" s="582" t="s">
        <v>952</v>
      </c>
      <c r="H287" s="586" t="s">
        <v>953</v>
      </c>
      <c r="I287" s="587">
        <v>64.434600000000003</v>
      </c>
      <c r="J287" s="587">
        <v>1061.1778999999999</v>
      </c>
      <c r="K287" s="587">
        <v>300.76819999999998</v>
      </c>
      <c r="L287" s="381" t="str">
        <f t="shared" si="4"/>
        <v/>
      </c>
      <c r="N287" s="530" t="s">
        <v>2271</v>
      </c>
      <c r="O287" s="586" t="s">
        <v>2272</v>
      </c>
      <c r="P287" s="530" t="s">
        <v>37</v>
      </c>
      <c r="Q287" s="531">
        <v>262.59449999999998</v>
      </c>
    </row>
    <row r="288" spans="7:17" ht="25.5" x14ac:dyDescent="0.2">
      <c r="G288" s="582" t="s">
        <v>954</v>
      </c>
      <c r="H288" s="586" t="s">
        <v>955</v>
      </c>
      <c r="I288" s="587">
        <v>94.268000000000001</v>
      </c>
      <c r="J288" s="587">
        <v>1824.3626999999999</v>
      </c>
      <c r="K288" s="587">
        <v>536.16819999999996</v>
      </c>
      <c r="L288" s="381" t="str">
        <f t="shared" si="4"/>
        <v/>
      </c>
      <c r="N288" s="530" t="s">
        <v>2273</v>
      </c>
      <c r="O288" s="586" t="s">
        <v>2274</v>
      </c>
      <c r="P288" s="530" t="s">
        <v>37</v>
      </c>
      <c r="Q288" s="531">
        <v>82.566599999999994</v>
      </c>
    </row>
    <row r="289" spans="7:17" ht="38.25" x14ac:dyDescent="0.2">
      <c r="G289" s="582" t="s">
        <v>956</v>
      </c>
      <c r="H289" s="586" t="s">
        <v>957</v>
      </c>
      <c r="I289" s="587">
        <v>94.268000000000001</v>
      </c>
      <c r="J289" s="587">
        <v>2915.1104</v>
      </c>
      <c r="K289" s="587">
        <v>768.90970000000004</v>
      </c>
      <c r="L289" s="381" t="str">
        <f t="shared" si="4"/>
        <v/>
      </c>
      <c r="N289" s="530" t="s">
        <v>2275</v>
      </c>
      <c r="O289" s="586" t="s">
        <v>2276</v>
      </c>
      <c r="P289" s="530" t="s">
        <v>37</v>
      </c>
      <c r="Q289" s="531">
        <v>113.2471</v>
      </c>
    </row>
    <row r="290" spans="7:17" ht="25.5" x14ac:dyDescent="0.2">
      <c r="G290" s="582" t="s">
        <v>958</v>
      </c>
      <c r="H290" s="586" t="s">
        <v>959</v>
      </c>
      <c r="I290" s="587">
        <v>135.9683</v>
      </c>
      <c r="J290" s="587">
        <v>544.81730000000005</v>
      </c>
      <c r="K290" s="587">
        <v>200.96379999999999</v>
      </c>
      <c r="L290" s="381" t="str">
        <f t="shared" si="4"/>
        <v/>
      </c>
      <c r="N290" s="530" t="s">
        <v>2277</v>
      </c>
      <c r="O290" s="586" t="s">
        <v>2278</v>
      </c>
      <c r="P290" s="530" t="s">
        <v>37</v>
      </c>
      <c r="Q290" s="531">
        <v>141.87289999999999</v>
      </c>
    </row>
    <row r="291" spans="7:17" ht="25.5" x14ac:dyDescent="0.2">
      <c r="G291" s="582" t="s">
        <v>960</v>
      </c>
      <c r="H291" s="586" t="s">
        <v>961</v>
      </c>
      <c r="I291" s="587">
        <v>0</v>
      </c>
      <c r="J291" s="587">
        <v>32.402099999999997</v>
      </c>
      <c r="K291" s="587">
        <v>10.433999999999999</v>
      </c>
      <c r="L291" s="381" t="str">
        <f t="shared" si="4"/>
        <v/>
      </c>
      <c r="N291" s="530" t="s">
        <v>2279</v>
      </c>
      <c r="O291" s="586" t="s">
        <v>2280</v>
      </c>
      <c r="P291" s="530" t="s">
        <v>37</v>
      </c>
      <c r="Q291" s="531">
        <v>200.202</v>
      </c>
    </row>
    <row r="292" spans="7:17" ht="25.5" x14ac:dyDescent="0.2">
      <c r="G292" s="582" t="s">
        <v>962</v>
      </c>
      <c r="H292" s="586" t="s">
        <v>963</v>
      </c>
      <c r="I292" s="587">
        <v>0</v>
      </c>
      <c r="J292" s="587">
        <v>58.777999999999999</v>
      </c>
      <c r="K292" s="587">
        <v>14.882899999999999</v>
      </c>
      <c r="L292" s="381" t="str">
        <f t="shared" si="4"/>
        <v/>
      </c>
      <c r="N292" s="530" t="s">
        <v>2281</v>
      </c>
      <c r="O292" s="586" t="s">
        <v>2282</v>
      </c>
      <c r="P292" s="530" t="s">
        <v>16</v>
      </c>
      <c r="Q292" s="531">
        <v>8883.9146999999994</v>
      </c>
    </row>
    <row r="293" spans="7:17" ht="25.5" x14ac:dyDescent="0.2">
      <c r="G293" s="582" t="s">
        <v>260</v>
      </c>
      <c r="H293" s="586" t="s">
        <v>261</v>
      </c>
      <c r="I293" s="587">
        <v>33.314799999999998</v>
      </c>
      <c r="J293" s="587">
        <v>390.31779999999998</v>
      </c>
      <c r="K293" s="587">
        <v>212.8032</v>
      </c>
      <c r="L293" s="381" t="str">
        <f t="shared" si="4"/>
        <v/>
      </c>
      <c r="N293" s="530" t="s">
        <v>2283</v>
      </c>
      <c r="O293" s="586" t="s">
        <v>2284</v>
      </c>
      <c r="P293" s="530" t="s">
        <v>16</v>
      </c>
      <c r="Q293" s="531">
        <v>14793.9275</v>
      </c>
    </row>
    <row r="294" spans="7:17" ht="38.25" x14ac:dyDescent="0.2">
      <c r="G294" s="582" t="s">
        <v>964</v>
      </c>
      <c r="H294" s="586" t="s">
        <v>965</v>
      </c>
      <c r="I294" s="587">
        <v>0</v>
      </c>
      <c r="J294" s="587">
        <v>0.46250000000000002</v>
      </c>
      <c r="K294" s="587">
        <v>0.31659999999999999</v>
      </c>
      <c r="L294" s="381" t="str">
        <f t="shared" si="4"/>
        <v/>
      </c>
      <c r="N294" s="530" t="s">
        <v>2285</v>
      </c>
      <c r="O294" s="586" t="s">
        <v>2286</v>
      </c>
      <c r="P294" s="530" t="s">
        <v>16</v>
      </c>
      <c r="Q294" s="531">
        <v>18262.1351</v>
      </c>
    </row>
    <row r="295" spans="7:17" ht="25.5" x14ac:dyDescent="0.2">
      <c r="G295" s="582" t="s">
        <v>966</v>
      </c>
      <c r="H295" s="586" t="s">
        <v>967</v>
      </c>
      <c r="I295" s="587">
        <v>0</v>
      </c>
      <c r="J295" s="587">
        <v>49.249899999999997</v>
      </c>
      <c r="K295" s="587">
        <v>12.8164</v>
      </c>
      <c r="L295" s="381" t="str">
        <f t="shared" si="4"/>
        <v/>
      </c>
      <c r="N295" s="530" t="s">
        <v>2287</v>
      </c>
      <c r="O295" s="586" t="s">
        <v>2288</v>
      </c>
      <c r="P295" s="530" t="s">
        <v>16</v>
      </c>
      <c r="Q295" s="531">
        <v>30445.744500000001</v>
      </c>
    </row>
    <row r="296" spans="7:17" ht="25.5" x14ac:dyDescent="0.2">
      <c r="G296" s="582" t="s">
        <v>968</v>
      </c>
      <c r="H296" s="586" t="s">
        <v>969</v>
      </c>
      <c r="I296" s="587">
        <v>0</v>
      </c>
      <c r="J296" s="587">
        <v>12.9038</v>
      </c>
      <c r="K296" s="587">
        <v>2.7713000000000001</v>
      </c>
      <c r="L296" s="381" t="str">
        <f t="shared" si="4"/>
        <v/>
      </c>
      <c r="N296" s="530" t="s">
        <v>2289</v>
      </c>
      <c r="O296" s="586" t="s">
        <v>2290</v>
      </c>
      <c r="P296" s="530" t="s">
        <v>37</v>
      </c>
      <c r="Q296" s="531">
        <v>183.2586</v>
      </c>
    </row>
    <row r="297" spans="7:17" ht="25.5" x14ac:dyDescent="0.2">
      <c r="G297" s="582" t="s">
        <v>970</v>
      </c>
      <c r="H297" s="586" t="s">
        <v>971</v>
      </c>
      <c r="I297" s="587">
        <v>0</v>
      </c>
      <c r="J297" s="587">
        <v>338.30220000000003</v>
      </c>
      <c r="K297" s="587">
        <v>73.390799999999999</v>
      </c>
      <c r="L297" s="381" t="str">
        <f t="shared" si="4"/>
        <v/>
      </c>
      <c r="N297" s="530" t="s">
        <v>2291</v>
      </c>
      <c r="O297" s="586" t="s">
        <v>2292</v>
      </c>
      <c r="P297" s="530" t="s">
        <v>37</v>
      </c>
      <c r="Q297" s="531">
        <v>248.2825</v>
      </c>
    </row>
    <row r="298" spans="7:17" ht="25.5" x14ac:dyDescent="0.2">
      <c r="G298" s="582" t="s">
        <v>972</v>
      </c>
      <c r="H298" s="586" t="s">
        <v>973</v>
      </c>
      <c r="I298" s="587">
        <v>0</v>
      </c>
      <c r="J298" s="587">
        <v>64.956299999999999</v>
      </c>
      <c r="K298" s="587">
        <v>16.6966</v>
      </c>
      <c r="L298" s="381" t="str">
        <f t="shared" si="4"/>
        <v/>
      </c>
      <c r="N298" s="530" t="s">
        <v>2293</v>
      </c>
      <c r="O298" s="586" t="s">
        <v>2294</v>
      </c>
      <c r="P298" s="530" t="s">
        <v>40</v>
      </c>
      <c r="Q298" s="531">
        <v>10.863899999999999</v>
      </c>
    </row>
    <row r="299" spans="7:17" ht="25.5" x14ac:dyDescent="0.2">
      <c r="G299" s="582" t="s">
        <v>974</v>
      </c>
      <c r="H299" s="586" t="s">
        <v>975</v>
      </c>
      <c r="I299" s="587">
        <v>44.628900000000002</v>
      </c>
      <c r="J299" s="587">
        <v>616.2989</v>
      </c>
      <c r="K299" s="587">
        <v>299.10329999999999</v>
      </c>
      <c r="L299" s="381" t="str">
        <f t="shared" si="4"/>
        <v/>
      </c>
      <c r="N299" s="530" t="s">
        <v>2295</v>
      </c>
      <c r="O299" s="586" t="s">
        <v>2296</v>
      </c>
      <c r="P299" s="530" t="s">
        <v>37</v>
      </c>
      <c r="Q299" s="531">
        <v>268.83409999999998</v>
      </c>
    </row>
    <row r="300" spans="7:17" ht="25.5" x14ac:dyDescent="0.2">
      <c r="G300" s="582" t="s">
        <v>333</v>
      </c>
      <c r="H300" s="586" t="s">
        <v>976</v>
      </c>
      <c r="I300" s="587">
        <v>0</v>
      </c>
      <c r="J300" s="587">
        <v>477.98590000000002</v>
      </c>
      <c r="K300" s="587">
        <v>87.654399999999995</v>
      </c>
      <c r="L300" s="381" t="str">
        <f t="shared" si="4"/>
        <v/>
      </c>
      <c r="N300" s="530" t="s">
        <v>2297</v>
      </c>
      <c r="O300" s="586" t="s">
        <v>2298</v>
      </c>
      <c r="P300" s="530" t="s">
        <v>16</v>
      </c>
      <c r="Q300" s="531">
        <v>372.20949999999999</v>
      </c>
    </row>
    <row r="301" spans="7:17" ht="25.5" x14ac:dyDescent="0.2">
      <c r="G301" s="582" t="s">
        <v>977</v>
      </c>
      <c r="H301" s="586" t="s">
        <v>978</v>
      </c>
      <c r="I301" s="587">
        <v>44.628900000000002</v>
      </c>
      <c r="J301" s="587">
        <v>959.1703</v>
      </c>
      <c r="K301" s="587">
        <v>460.22329999999999</v>
      </c>
      <c r="L301" s="381" t="str">
        <f t="shared" si="4"/>
        <v/>
      </c>
      <c r="N301" s="530" t="s">
        <v>2299</v>
      </c>
      <c r="O301" s="586" t="s">
        <v>2300</v>
      </c>
      <c r="P301" s="530" t="s">
        <v>1760</v>
      </c>
      <c r="Q301" s="531">
        <v>96.537400000000005</v>
      </c>
    </row>
    <row r="302" spans="7:17" ht="25.5" x14ac:dyDescent="0.2">
      <c r="G302" s="582" t="s">
        <v>979</v>
      </c>
      <c r="H302" s="586" t="s">
        <v>980</v>
      </c>
      <c r="I302" s="587">
        <v>44.628900000000002</v>
      </c>
      <c r="J302" s="587">
        <v>959.1703</v>
      </c>
      <c r="K302" s="587">
        <v>460.22329999999999</v>
      </c>
      <c r="L302" s="381" t="str">
        <f t="shared" si="4"/>
        <v/>
      </c>
      <c r="N302" s="530" t="s">
        <v>2301</v>
      </c>
      <c r="O302" s="586" t="s">
        <v>2302</v>
      </c>
      <c r="P302" s="530" t="s">
        <v>1760</v>
      </c>
      <c r="Q302" s="531">
        <v>128.64699999999999</v>
      </c>
    </row>
    <row r="303" spans="7:17" ht="26.45" customHeight="1" x14ac:dyDescent="0.2">
      <c r="G303" s="582" t="s">
        <v>981</v>
      </c>
      <c r="H303" s="586" t="s">
        <v>982</v>
      </c>
      <c r="I303" s="587">
        <v>44.628900000000002</v>
      </c>
      <c r="J303" s="587">
        <v>956.68679999999995</v>
      </c>
      <c r="K303" s="587">
        <v>459.02569999999997</v>
      </c>
      <c r="L303" s="381" t="str">
        <f t="shared" si="4"/>
        <v/>
      </c>
      <c r="N303" s="530" t="s">
        <v>2303</v>
      </c>
      <c r="O303" s="586" t="s">
        <v>2304</v>
      </c>
      <c r="P303" s="530" t="s">
        <v>1760</v>
      </c>
      <c r="Q303" s="531">
        <v>193.5421</v>
      </c>
    </row>
    <row r="304" spans="7:17" ht="38.25" x14ac:dyDescent="0.2">
      <c r="G304" s="582" t="s">
        <v>983</v>
      </c>
      <c r="H304" s="586" t="s">
        <v>984</v>
      </c>
      <c r="I304" s="587">
        <v>44.628900000000002</v>
      </c>
      <c r="J304" s="587">
        <v>956.68679999999995</v>
      </c>
      <c r="K304" s="587">
        <v>459.02569999999997</v>
      </c>
      <c r="L304" s="381" t="str">
        <f t="shared" si="4"/>
        <v/>
      </c>
      <c r="N304" s="530" t="s">
        <v>2305</v>
      </c>
      <c r="O304" s="586" t="s">
        <v>2306</v>
      </c>
      <c r="P304" s="530" t="s">
        <v>1760</v>
      </c>
      <c r="Q304" s="531">
        <v>301.28100000000001</v>
      </c>
    </row>
    <row r="305" spans="7:17" ht="25.5" x14ac:dyDescent="0.2">
      <c r="G305" s="582" t="s">
        <v>262</v>
      </c>
      <c r="H305" s="586" t="s">
        <v>263</v>
      </c>
      <c r="I305" s="587">
        <v>44.628900000000002</v>
      </c>
      <c r="J305" s="587">
        <v>504.25869999999998</v>
      </c>
      <c r="K305" s="587">
        <v>248.9393</v>
      </c>
      <c r="L305" s="381" t="str">
        <f t="shared" si="4"/>
        <v/>
      </c>
      <c r="N305" s="530" t="s">
        <v>2307</v>
      </c>
      <c r="O305" s="586" t="s">
        <v>2308</v>
      </c>
      <c r="P305" s="530" t="s">
        <v>1760</v>
      </c>
      <c r="Q305" s="531">
        <v>64.418499999999995</v>
      </c>
    </row>
    <row r="306" spans="7:17" ht="25.5" x14ac:dyDescent="0.2">
      <c r="G306" s="582" t="s">
        <v>985</v>
      </c>
      <c r="H306" s="586" t="s">
        <v>986</v>
      </c>
      <c r="I306" s="587">
        <v>0</v>
      </c>
      <c r="J306" s="587">
        <v>64.244500000000002</v>
      </c>
      <c r="K306" s="587">
        <v>16.303799999999999</v>
      </c>
      <c r="L306" s="381" t="str">
        <f t="shared" si="4"/>
        <v/>
      </c>
      <c r="N306" s="530" t="s">
        <v>2309</v>
      </c>
      <c r="O306" s="586" t="s">
        <v>2310</v>
      </c>
      <c r="P306" s="530" t="s">
        <v>1760</v>
      </c>
      <c r="Q306" s="531">
        <v>38.396099999999997</v>
      </c>
    </row>
    <row r="307" spans="7:17" ht="25.5" x14ac:dyDescent="0.2">
      <c r="G307" s="582" t="s">
        <v>987</v>
      </c>
      <c r="H307" s="586" t="s">
        <v>988</v>
      </c>
      <c r="I307" s="587">
        <v>0</v>
      </c>
      <c r="J307" s="587">
        <v>0.83709999999999996</v>
      </c>
      <c r="K307" s="587">
        <v>0.44850000000000001</v>
      </c>
      <c r="L307" s="381" t="str">
        <f t="shared" si="4"/>
        <v/>
      </c>
      <c r="N307" s="530" t="s">
        <v>2311</v>
      </c>
      <c r="O307" s="586" t="s">
        <v>2312</v>
      </c>
      <c r="P307" s="530" t="s">
        <v>1760</v>
      </c>
      <c r="Q307" s="531">
        <v>29.351700000000001</v>
      </c>
    </row>
    <row r="308" spans="7:17" ht="25.5" x14ac:dyDescent="0.2">
      <c r="G308" s="582" t="s">
        <v>989</v>
      </c>
      <c r="H308" s="586" t="s">
        <v>990</v>
      </c>
      <c r="I308" s="587">
        <v>44.628900000000002</v>
      </c>
      <c r="J308" s="587">
        <v>749.81050000000005</v>
      </c>
      <c r="K308" s="587">
        <v>373.3922</v>
      </c>
      <c r="L308" s="381" t="str">
        <f t="shared" si="4"/>
        <v/>
      </c>
      <c r="N308" s="530" t="s">
        <v>2313</v>
      </c>
      <c r="O308" s="586" t="s">
        <v>2314</v>
      </c>
      <c r="P308" s="530" t="s">
        <v>37</v>
      </c>
      <c r="Q308" s="531">
        <v>390.56709999999998</v>
      </c>
    </row>
    <row r="309" spans="7:17" x14ac:dyDescent="0.2">
      <c r="G309" s="582" t="s">
        <v>991</v>
      </c>
      <c r="H309" s="586" t="s">
        <v>992</v>
      </c>
      <c r="I309" s="587">
        <v>0</v>
      </c>
      <c r="J309" s="587">
        <v>3.5655000000000001</v>
      </c>
      <c r="K309" s="587">
        <v>2.1612</v>
      </c>
      <c r="L309" s="381" t="str">
        <f t="shared" si="4"/>
        <v/>
      </c>
      <c r="N309" s="530" t="s">
        <v>2315</v>
      </c>
      <c r="O309" s="586" t="s">
        <v>2316</v>
      </c>
      <c r="P309" s="530" t="s">
        <v>1760</v>
      </c>
      <c r="Q309" s="531">
        <v>4.3775000000000004</v>
      </c>
    </row>
    <row r="310" spans="7:17" ht="25.5" x14ac:dyDescent="0.2">
      <c r="G310" s="582" t="s">
        <v>993</v>
      </c>
      <c r="H310" s="586" t="s">
        <v>994</v>
      </c>
      <c r="I310" s="587">
        <v>0</v>
      </c>
      <c r="J310" s="587">
        <v>251.09129999999999</v>
      </c>
      <c r="K310" s="587">
        <v>54.450499999999998</v>
      </c>
      <c r="L310" s="381" t="str">
        <f t="shared" si="4"/>
        <v/>
      </c>
      <c r="N310" s="530" t="s">
        <v>2317</v>
      </c>
      <c r="O310" s="586" t="s">
        <v>2318</v>
      </c>
      <c r="P310" s="530" t="s">
        <v>37</v>
      </c>
      <c r="Q310" s="531">
        <v>523.15</v>
      </c>
    </row>
    <row r="311" spans="7:17" x14ac:dyDescent="0.2">
      <c r="G311" s="582" t="s">
        <v>995</v>
      </c>
      <c r="H311" s="586" t="s">
        <v>996</v>
      </c>
      <c r="I311" s="587">
        <v>73.226799999999997</v>
      </c>
      <c r="J311" s="587">
        <v>311.49329999999998</v>
      </c>
      <c r="K311" s="587">
        <v>204.84370000000001</v>
      </c>
      <c r="L311" s="381" t="str">
        <f t="shared" si="4"/>
        <v/>
      </c>
      <c r="N311" s="530" t="s">
        <v>2319</v>
      </c>
      <c r="O311" s="586" t="s">
        <v>2320</v>
      </c>
      <c r="P311" s="530" t="s">
        <v>14</v>
      </c>
      <c r="Q311" s="531">
        <v>7.1665999999999999</v>
      </c>
    </row>
    <row r="312" spans="7:17" ht="25.5" x14ac:dyDescent="0.2">
      <c r="G312" s="582" t="s">
        <v>997</v>
      </c>
      <c r="H312" s="586" t="s">
        <v>998</v>
      </c>
      <c r="I312" s="587">
        <v>73.226799999999997</v>
      </c>
      <c r="J312" s="587">
        <v>122.1758</v>
      </c>
      <c r="K312" s="587">
        <v>100.2659</v>
      </c>
      <c r="L312" s="381" t="str">
        <f t="shared" si="4"/>
        <v/>
      </c>
      <c r="N312" s="530" t="s">
        <v>2321</v>
      </c>
      <c r="O312" s="586" t="s">
        <v>2322</v>
      </c>
      <c r="P312" s="530" t="s">
        <v>40</v>
      </c>
      <c r="Q312" s="531">
        <v>15.630699999999999</v>
      </c>
    </row>
    <row r="313" spans="7:17" ht="25.5" x14ac:dyDescent="0.2">
      <c r="G313" s="582" t="s">
        <v>999</v>
      </c>
      <c r="H313" s="586" t="s">
        <v>1000</v>
      </c>
      <c r="I313" s="587">
        <v>0</v>
      </c>
      <c r="J313" s="587">
        <v>2.3085</v>
      </c>
      <c r="K313" s="587">
        <v>1.2369000000000001</v>
      </c>
      <c r="L313" s="381" t="str">
        <f t="shared" si="4"/>
        <v/>
      </c>
      <c r="N313" s="530" t="s">
        <v>2323</v>
      </c>
      <c r="O313" s="586" t="s">
        <v>2324</v>
      </c>
      <c r="P313" s="530" t="s">
        <v>37</v>
      </c>
      <c r="Q313" s="531">
        <v>702.59950000000003</v>
      </c>
    </row>
    <row r="314" spans="7:17" ht="25.5" x14ac:dyDescent="0.2">
      <c r="G314" s="582" t="s">
        <v>1001</v>
      </c>
      <c r="H314" s="586" t="s">
        <v>1002</v>
      </c>
      <c r="I314" s="587">
        <v>41.733800000000002</v>
      </c>
      <c r="J314" s="587">
        <v>252.91810000000001</v>
      </c>
      <c r="K314" s="587">
        <v>52.830300000000001</v>
      </c>
      <c r="L314" s="381" t="str">
        <f t="shared" si="4"/>
        <v/>
      </c>
      <c r="N314" s="530" t="s">
        <v>2325</v>
      </c>
      <c r="O314" s="586" t="s">
        <v>2326</v>
      </c>
      <c r="P314" s="530" t="s">
        <v>37</v>
      </c>
      <c r="Q314" s="531">
        <v>953.85580000000004</v>
      </c>
    </row>
    <row r="315" spans="7:17" ht="38.25" x14ac:dyDescent="0.2">
      <c r="G315" s="582" t="s">
        <v>1003</v>
      </c>
      <c r="H315" s="586" t="s">
        <v>1004</v>
      </c>
      <c r="I315" s="587">
        <v>25.9895</v>
      </c>
      <c r="J315" s="587">
        <v>31.037500000000001</v>
      </c>
      <c r="K315" s="587">
        <v>28.694199999999999</v>
      </c>
      <c r="L315" s="381" t="str">
        <f t="shared" si="4"/>
        <v/>
      </c>
      <c r="N315" s="530" t="s">
        <v>2327</v>
      </c>
      <c r="O315" s="586" t="s">
        <v>2328</v>
      </c>
      <c r="P315" s="530" t="s">
        <v>16</v>
      </c>
      <c r="Q315" s="531">
        <v>218.59989999999999</v>
      </c>
    </row>
    <row r="316" spans="7:17" x14ac:dyDescent="0.2">
      <c r="G316" s="582" t="s">
        <v>1005</v>
      </c>
      <c r="H316" s="586" t="s">
        <v>1006</v>
      </c>
      <c r="I316" s="587">
        <v>44.628900000000002</v>
      </c>
      <c r="J316" s="587">
        <v>3122.5324999999998</v>
      </c>
      <c r="K316" s="587">
        <v>1224.8313000000001</v>
      </c>
      <c r="L316" s="381" t="str">
        <f t="shared" si="4"/>
        <v/>
      </c>
      <c r="N316" s="530" t="s">
        <v>2329</v>
      </c>
      <c r="O316" s="586" t="s">
        <v>2330</v>
      </c>
      <c r="P316" s="530" t="s">
        <v>14</v>
      </c>
      <c r="Q316" s="531">
        <v>1.7516</v>
      </c>
    </row>
    <row r="317" spans="7:17" ht="25.5" x14ac:dyDescent="0.2">
      <c r="G317" s="582" t="s">
        <v>1007</v>
      </c>
      <c r="H317" s="586" t="s">
        <v>1008</v>
      </c>
      <c r="I317" s="587">
        <v>33.314799999999998</v>
      </c>
      <c r="J317" s="587">
        <v>361.24299999999999</v>
      </c>
      <c r="K317" s="587">
        <v>143.4102</v>
      </c>
      <c r="L317" s="381" t="str">
        <f t="shared" si="4"/>
        <v/>
      </c>
      <c r="N317" s="530" t="s">
        <v>2331</v>
      </c>
      <c r="O317" s="586" t="s">
        <v>2332</v>
      </c>
      <c r="P317" s="530" t="s">
        <v>16</v>
      </c>
      <c r="Q317" s="531">
        <v>348.05650000000003</v>
      </c>
    </row>
    <row r="318" spans="7:17" ht="25.5" x14ac:dyDescent="0.2">
      <c r="G318" s="582" t="s">
        <v>1009</v>
      </c>
      <c r="H318" s="586" t="s">
        <v>1010</v>
      </c>
      <c r="I318" s="587">
        <v>33.314799999999998</v>
      </c>
      <c r="J318" s="587">
        <v>127.0078</v>
      </c>
      <c r="K318" s="587">
        <v>69.290899999999993</v>
      </c>
      <c r="L318" s="381" t="str">
        <f t="shared" si="4"/>
        <v/>
      </c>
      <c r="N318" s="530" t="s">
        <v>2333</v>
      </c>
      <c r="O318" s="586" t="s">
        <v>2334</v>
      </c>
      <c r="P318" s="530" t="s">
        <v>37</v>
      </c>
      <c r="Q318" s="531">
        <v>53.187899999999999</v>
      </c>
    </row>
    <row r="319" spans="7:17" ht="25.5" x14ac:dyDescent="0.2">
      <c r="G319" s="582" t="s">
        <v>1011</v>
      </c>
      <c r="H319" s="586" t="s">
        <v>1012</v>
      </c>
      <c r="I319" s="587">
        <v>0</v>
      </c>
      <c r="J319" s="587">
        <v>1.5478000000000001</v>
      </c>
      <c r="K319" s="587">
        <v>0.82930000000000004</v>
      </c>
      <c r="L319" s="381" t="str">
        <f t="shared" si="4"/>
        <v/>
      </c>
      <c r="N319" s="530" t="s">
        <v>2335</v>
      </c>
      <c r="O319" s="586" t="s">
        <v>2336</v>
      </c>
      <c r="P319" s="530" t="s">
        <v>18</v>
      </c>
      <c r="Q319" s="531" t="s">
        <v>24</v>
      </c>
    </row>
    <row r="320" spans="7:17" ht="38.25" x14ac:dyDescent="0.2">
      <c r="G320" s="582" t="s">
        <v>1013</v>
      </c>
      <c r="H320" s="586" t="s">
        <v>5341</v>
      </c>
      <c r="I320" s="587">
        <v>31.7224</v>
      </c>
      <c r="J320" s="587">
        <v>115.6437</v>
      </c>
      <c r="K320" s="587">
        <v>55.731900000000003</v>
      </c>
      <c r="L320" s="381" t="str">
        <f t="shared" si="4"/>
        <v/>
      </c>
      <c r="N320" s="530" t="s">
        <v>2337</v>
      </c>
      <c r="O320" s="586" t="s">
        <v>2338</v>
      </c>
      <c r="P320" s="530" t="s">
        <v>17</v>
      </c>
      <c r="Q320" s="531">
        <v>361.93029999999999</v>
      </c>
    </row>
    <row r="321" spans="7:17" ht="25.5" x14ac:dyDescent="0.2">
      <c r="G321" s="582" t="s">
        <v>276</v>
      </c>
      <c r="H321" s="586" t="s">
        <v>284</v>
      </c>
      <c r="I321" s="587">
        <v>33.314799999999998</v>
      </c>
      <c r="J321" s="587">
        <v>247.7099</v>
      </c>
      <c r="K321" s="587">
        <v>110.5758</v>
      </c>
      <c r="L321" s="381" t="str">
        <f t="shared" si="4"/>
        <v/>
      </c>
      <c r="N321" s="530" t="s">
        <v>2339</v>
      </c>
      <c r="O321" s="586" t="s">
        <v>2340</v>
      </c>
      <c r="P321" s="530" t="s">
        <v>40</v>
      </c>
      <c r="Q321" s="531">
        <v>30.238499999999998</v>
      </c>
    </row>
    <row r="322" spans="7:17" ht="25.5" x14ac:dyDescent="0.2">
      <c r="G322" s="582" t="s">
        <v>1014</v>
      </c>
      <c r="H322" s="586" t="s">
        <v>1015</v>
      </c>
      <c r="I322" s="587">
        <v>44.628900000000002</v>
      </c>
      <c r="J322" s="587">
        <v>1879.8996999999999</v>
      </c>
      <c r="K322" s="587">
        <v>938.33280000000002</v>
      </c>
      <c r="L322" s="381" t="str">
        <f t="shared" si="4"/>
        <v/>
      </c>
      <c r="N322" s="530" t="s">
        <v>1474</v>
      </c>
      <c r="O322" s="586" t="s">
        <v>2341</v>
      </c>
      <c r="P322" s="530" t="s">
        <v>40</v>
      </c>
      <c r="Q322" s="531">
        <v>35.537799999999997</v>
      </c>
    </row>
    <row r="323" spans="7:17" ht="25.5" x14ac:dyDescent="0.2">
      <c r="G323" s="582" t="s">
        <v>1016</v>
      </c>
      <c r="H323" s="586" t="s">
        <v>1017</v>
      </c>
      <c r="I323" s="587">
        <v>25.9895</v>
      </c>
      <c r="J323" s="587">
        <v>90.388099999999994</v>
      </c>
      <c r="K323" s="587">
        <v>68.478999999999999</v>
      </c>
      <c r="L323" s="381" t="str">
        <f t="shared" si="4"/>
        <v/>
      </c>
      <c r="N323" s="530" t="s">
        <v>2342</v>
      </c>
      <c r="O323" s="586" t="s">
        <v>2343</v>
      </c>
      <c r="P323" s="530" t="s">
        <v>16</v>
      </c>
      <c r="Q323" s="531">
        <v>63867.8246</v>
      </c>
    </row>
    <row r="324" spans="7:17" ht="25.5" x14ac:dyDescent="0.2">
      <c r="G324" s="582" t="s">
        <v>1018</v>
      </c>
      <c r="H324" s="586" t="s">
        <v>1019</v>
      </c>
      <c r="I324" s="587">
        <v>25.9895</v>
      </c>
      <c r="J324" s="587">
        <v>52.290199999999999</v>
      </c>
      <c r="K324" s="587">
        <v>46.328099999999999</v>
      </c>
      <c r="L324" s="381" t="str">
        <f t="shared" si="4"/>
        <v/>
      </c>
      <c r="N324" s="530" t="s">
        <v>1451</v>
      </c>
      <c r="O324" s="586" t="s">
        <v>2344</v>
      </c>
      <c r="P324" s="530" t="s">
        <v>41</v>
      </c>
      <c r="Q324" s="531">
        <v>120.6028</v>
      </c>
    </row>
    <row r="325" spans="7:17" ht="38.25" x14ac:dyDescent="0.2">
      <c r="G325" s="582" t="s">
        <v>1020</v>
      </c>
      <c r="H325" s="586" t="s">
        <v>1021</v>
      </c>
      <c r="I325" s="587">
        <v>25.9895</v>
      </c>
      <c r="J325" s="587">
        <v>37.472799999999999</v>
      </c>
      <c r="K325" s="587">
        <v>32.473799999999997</v>
      </c>
      <c r="L325" s="381" t="str">
        <f t="shared" ref="L325:L388" si="5">IF(LEFT(G325,1)="A","A","")</f>
        <v/>
      </c>
      <c r="N325" s="530" t="s">
        <v>2345</v>
      </c>
      <c r="O325" s="586" t="s">
        <v>2346</v>
      </c>
      <c r="P325" s="530" t="s">
        <v>37</v>
      </c>
      <c r="Q325" s="531">
        <v>28.18</v>
      </c>
    </row>
    <row r="326" spans="7:17" ht="25.5" x14ac:dyDescent="0.2">
      <c r="G326" s="582" t="s">
        <v>1022</v>
      </c>
      <c r="H326" s="586" t="s">
        <v>1023</v>
      </c>
      <c r="I326" s="587">
        <v>33.314799999999998</v>
      </c>
      <c r="J326" s="587">
        <v>180.07419999999999</v>
      </c>
      <c r="K326" s="587">
        <v>78.528400000000005</v>
      </c>
      <c r="L326" s="381" t="str">
        <f t="shared" si="5"/>
        <v/>
      </c>
      <c r="N326" s="530" t="s">
        <v>2347</v>
      </c>
      <c r="O326" s="586" t="s">
        <v>2348</v>
      </c>
      <c r="P326" s="530" t="s">
        <v>16</v>
      </c>
      <c r="Q326" s="531">
        <v>99228.307799999995</v>
      </c>
    </row>
    <row r="327" spans="7:17" ht="38.25" x14ac:dyDescent="0.2">
      <c r="G327" s="582" t="s">
        <v>1024</v>
      </c>
      <c r="H327" s="586" t="s">
        <v>1025</v>
      </c>
      <c r="I327" s="587">
        <v>25.9895</v>
      </c>
      <c r="J327" s="587">
        <v>215.85849999999999</v>
      </c>
      <c r="K327" s="587">
        <v>81.118700000000004</v>
      </c>
      <c r="L327" s="381" t="str">
        <f t="shared" si="5"/>
        <v/>
      </c>
      <c r="N327" s="530" t="s">
        <v>2349</v>
      </c>
      <c r="O327" s="586" t="s">
        <v>2350</v>
      </c>
      <c r="P327" s="530" t="s">
        <v>17</v>
      </c>
      <c r="Q327" s="531">
        <v>115.8044</v>
      </c>
    </row>
    <row r="328" spans="7:17" x14ac:dyDescent="0.2">
      <c r="G328" s="582" t="s">
        <v>1026</v>
      </c>
      <c r="H328" s="586" t="s">
        <v>1027</v>
      </c>
      <c r="I328" s="587">
        <v>44.628900000000002</v>
      </c>
      <c r="J328" s="587">
        <v>1447.6886</v>
      </c>
      <c r="K328" s="587">
        <v>606.77829999999994</v>
      </c>
      <c r="L328" s="381" t="str">
        <f t="shared" si="5"/>
        <v/>
      </c>
      <c r="N328" s="530" t="s">
        <v>2351</v>
      </c>
      <c r="O328" s="586" t="s">
        <v>2352</v>
      </c>
      <c r="P328" s="530" t="s">
        <v>37</v>
      </c>
      <c r="Q328" s="531">
        <v>8.1565999999999992</v>
      </c>
    </row>
    <row r="329" spans="7:17" ht="25.5" x14ac:dyDescent="0.2">
      <c r="G329" s="582" t="s">
        <v>1028</v>
      </c>
      <c r="H329" s="586" t="s">
        <v>1029</v>
      </c>
      <c r="I329" s="587">
        <v>25.9895</v>
      </c>
      <c r="J329" s="587">
        <v>31.697299999999998</v>
      </c>
      <c r="K329" s="587">
        <v>29.109500000000001</v>
      </c>
      <c r="L329" s="381" t="str">
        <f t="shared" si="5"/>
        <v/>
      </c>
      <c r="N329" s="530" t="s">
        <v>2353</v>
      </c>
      <c r="O329" s="586" t="s">
        <v>2354</v>
      </c>
      <c r="P329" s="530" t="s">
        <v>37</v>
      </c>
      <c r="Q329" s="531">
        <v>505.43380000000002</v>
      </c>
    </row>
    <row r="330" spans="7:17" ht="25.5" x14ac:dyDescent="0.2">
      <c r="G330" s="582" t="s">
        <v>1030</v>
      </c>
      <c r="H330" s="586" t="s">
        <v>1031</v>
      </c>
      <c r="I330" s="587">
        <v>0</v>
      </c>
      <c r="J330" s="587">
        <v>3.6394000000000002</v>
      </c>
      <c r="K330" s="587">
        <v>2.206</v>
      </c>
      <c r="L330" s="381" t="str">
        <f t="shared" si="5"/>
        <v/>
      </c>
      <c r="N330" s="530" t="s">
        <v>2355</v>
      </c>
      <c r="O330" s="586" t="s">
        <v>2356</v>
      </c>
      <c r="P330" s="530" t="s">
        <v>16</v>
      </c>
      <c r="Q330" s="531">
        <v>3.9</v>
      </c>
    </row>
    <row r="331" spans="7:17" ht="25.5" x14ac:dyDescent="0.2">
      <c r="G331" s="582" t="s">
        <v>1032</v>
      </c>
      <c r="H331" s="586" t="s">
        <v>1033</v>
      </c>
      <c r="I331" s="587">
        <v>29.833400000000001</v>
      </c>
      <c r="J331" s="587">
        <v>60.741599999999998</v>
      </c>
      <c r="K331" s="587">
        <v>43.911799999999999</v>
      </c>
      <c r="L331" s="381" t="str">
        <f t="shared" si="5"/>
        <v/>
      </c>
      <c r="N331" s="530" t="s">
        <v>2357</v>
      </c>
      <c r="O331" s="586" t="s">
        <v>2358</v>
      </c>
      <c r="P331" s="530" t="s">
        <v>16</v>
      </c>
      <c r="Q331" s="531">
        <v>64579.113599999997</v>
      </c>
    </row>
    <row r="332" spans="7:17" x14ac:dyDescent="0.2">
      <c r="G332" s="582" t="s">
        <v>1034</v>
      </c>
      <c r="H332" s="586" t="s">
        <v>1035</v>
      </c>
      <c r="I332" s="587">
        <v>25.9895</v>
      </c>
      <c r="J332" s="587">
        <v>31.923100000000002</v>
      </c>
      <c r="K332" s="587">
        <v>29.34</v>
      </c>
      <c r="L332" s="381" t="str">
        <f t="shared" si="5"/>
        <v/>
      </c>
      <c r="N332" s="530" t="s">
        <v>2359</v>
      </c>
      <c r="O332" s="586" t="s">
        <v>2360</v>
      </c>
      <c r="P332" s="530" t="s">
        <v>16</v>
      </c>
      <c r="Q332" s="531">
        <v>110202.7491</v>
      </c>
    </row>
    <row r="333" spans="7:17" ht="38.25" x14ac:dyDescent="0.2">
      <c r="G333" s="582" t="s">
        <v>1036</v>
      </c>
      <c r="H333" s="586" t="s">
        <v>1037</v>
      </c>
      <c r="I333" s="587">
        <v>25.9895</v>
      </c>
      <c r="J333" s="587">
        <v>31.5839</v>
      </c>
      <c r="K333" s="587">
        <v>28.986999999999998</v>
      </c>
      <c r="L333" s="381" t="str">
        <f t="shared" si="5"/>
        <v/>
      </c>
      <c r="N333" s="530" t="s">
        <v>2361</v>
      </c>
      <c r="O333" s="586" t="s">
        <v>2362</v>
      </c>
      <c r="P333" s="530" t="s">
        <v>16</v>
      </c>
      <c r="Q333" s="531">
        <v>108965.8312</v>
      </c>
    </row>
    <row r="334" spans="7:17" x14ac:dyDescent="0.2">
      <c r="G334" s="582" t="s">
        <v>1038</v>
      </c>
      <c r="H334" s="586" t="s">
        <v>1039</v>
      </c>
      <c r="I334" s="587">
        <v>25.9895</v>
      </c>
      <c r="J334" s="587">
        <v>28.543500000000002</v>
      </c>
      <c r="K334" s="587">
        <v>27.398900000000001</v>
      </c>
      <c r="L334" s="381" t="str">
        <f t="shared" si="5"/>
        <v/>
      </c>
      <c r="N334" s="530" t="s">
        <v>2363</v>
      </c>
      <c r="O334" s="586" t="s">
        <v>2364</v>
      </c>
      <c r="P334" s="530" t="s">
        <v>16</v>
      </c>
      <c r="Q334" s="531">
        <v>71889.607499999998</v>
      </c>
    </row>
    <row r="335" spans="7:17" x14ac:dyDescent="0.2">
      <c r="G335" s="582" t="s">
        <v>1040</v>
      </c>
      <c r="H335" s="586" t="s">
        <v>1041</v>
      </c>
      <c r="I335" s="587">
        <v>25.9895</v>
      </c>
      <c r="J335" s="587">
        <v>44.829099999999997</v>
      </c>
      <c r="K335" s="587">
        <v>31.951000000000001</v>
      </c>
      <c r="L335" s="381" t="str">
        <f t="shared" si="5"/>
        <v/>
      </c>
      <c r="N335" s="530" t="s">
        <v>2365</v>
      </c>
      <c r="O335" s="586" t="s">
        <v>2366</v>
      </c>
      <c r="P335" s="530" t="s">
        <v>37</v>
      </c>
      <c r="Q335" s="531">
        <v>2.3546999999999998</v>
      </c>
    </row>
    <row r="336" spans="7:17" x14ac:dyDescent="0.2">
      <c r="G336" s="582" t="s">
        <v>1042</v>
      </c>
      <c r="H336" s="586" t="s">
        <v>1043</v>
      </c>
      <c r="I336" s="587">
        <v>89.257800000000003</v>
      </c>
      <c r="J336" s="587">
        <v>4032.7307999999998</v>
      </c>
      <c r="K336" s="587">
        <v>2304.88</v>
      </c>
      <c r="L336" s="381" t="str">
        <f t="shared" si="5"/>
        <v/>
      </c>
      <c r="N336" s="530" t="s">
        <v>2367</v>
      </c>
      <c r="O336" s="586" t="s">
        <v>2368</v>
      </c>
      <c r="P336" s="530" t="s">
        <v>16</v>
      </c>
      <c r="Q336" s="531">
        <v>0.94799999999999995</v>
      </c>
    </row>
    <row r="337" spans="7:17" ht="25.5" x14ac:dyDescent="0.2">
      <c r="G337" s="582" t="s">
        <v>1044</v>
      </c>
      <c r="H337" s="586" t="s">
        <v>1045</v>
      </c>
      <c r="I337" s="587">
        <v>89.257800000000003</v>
      </c>
      <c r="J337" s="587">
        <v>1946.3886</v>
      </c>
      <c r="K337" s="587">
        <v>1060.3861999999999</v>
      </c>
      <c r="L337" s="381" t="str">
        <f t="shared" si="5"/>
        <v/>
      </c>
      <c r="N337" s="530" t="s">
        <v>2369</v>
      </c>
      <c r="O337" s="586" t="s">
        <v>2370</v>
      </c>
      <c r="P337" s="530" t="s">
        <v>16</v>
      </c>
      <c r="Q337" s="531">
        <v>6870.6543000000001</v>
      </c>
    </row>
    <row r="338" spans="7:17" ht="25.5" x14ac:dyDescent="0.2">
      <c r="G338" s="582" t="s">
        <v>1046</v>
      </c>
      <c r="H338" s="586" t="s">
        <v>1047</v>
      </c>
      <c r="I338" s="587">
        <v>33.314799999999998</v>
      </c>
      <c r="J338" s="587">
        <v>1239.3480999999999</v>
      </c>
      <c r="K338" s="587">
        <v>563.28980000000001</v>
      </c>
      <c r="L338" s="381" t="str">
        <f t="shared" si="5"/>
        <v/>
      </c>
      <c r="N338" s="530" t="s">
        <v>2371</v>
      </c>
      <c r="O338" s="586" t="s">
        <v>2372</v>
      </c>
      <c r="P338" s="530" t="s">
        <v>16</v>
      </c>
      <c r="Q338" s="531">
        <v>121177.1903</v>
      </c>
    </row>
    <row r="339" spans="7:17" ht="38.25" x14ac:dyDescent="0.2">
      <c r="G339" s="582" t="s">
        <v>1048</v>
      </c>
      <c r="H339" s="586" t="s">
        <v>1049</v>
      </c>
      <c r="I339" s="587">
        <v>44.628900000000002</v>
      </c>
      <c r="J339" s="587">
        <v>46.747199999999999</v>
      </c>
      <c r="K339" s="587">
        <v>45.829599999999999</v>
      </c>
      <c r="L339" s="381" t="str">
        <f t="shared" si="5"/>
        <v/>
      </c>
      <c r="N339" s="530" t="s">
        <v>2373</v>
      </c>
      <c r="O339" s="586" t="s">
        <v>2374</v>
      </c>
      <c r="P339" s="530" t="s">
        <v>16</v>
      </c>
      <c r="Q339" s="531">
        <v>109651.8832</v>
      </c>
    </row>
    <row r="340" spans="7:17" x14ac:dyDescent="0.2">
      <c r="G340" s="582" t="s">
        <v>1050</v>
      </c>
      <c r="H340" s="586" t="s">
        <v>1051</v>
      </c>
      <c r="I340" s="587">
        <v>0</v>
      </c>
      <c r="J340" s="587">
        <v>0.18360000000000001</v>
      </c>
      <c r="K340" s="587">
        <v>0.12570000000000001</v>
      </c>
      <c r="L340" s="381" t="str">
        <f t="shared" si="5"/>
        <v/>
      </c>
      <c r="N340" s="530" t="s">
        <v>2375</v>
      </c>
      <c r="O340" s="586" t="s">
        <v>2376</v>
      </c>
      <c r="P340" s="530" t="s">
        <v>16</v>
      </c>
      <c r="Q340" s="531">
        <v>12.5869</v>
      </c>
    </row>
    <row r="341" spans="7:17" ht="25.5" x14ac:dyDescent="0.2">
      <c r="G341" s="582" t="s">
        <v>1052</v>
      </c>
      <c r="H341" s="586" t="s">
        <v>1053</v>
      </c>
      <c r="I341" s="587">
        <v>89.257800000000003</v>
      </c>
      <c r="J341" s="587">
        <v>1029.4448</v>
      </c>
      <c r="K341" s="587">
        <v>665.4547</v>
      </c>
      <c r="L341" s="381" t="str">
        <f t="shared" si="5"/>
        <v/>
      </c>
      <c r="N341" s="530" t="s">
        <v>2377</v>
      </c>
      <c r="O341" s="586" t="s">
        <v>2378</v>
      </c>
      <c r="P341" s="530" t="s">
        <v>14</v>
      </c>
      <c r="Q341" s="531">
        <v>39.283499999999997</v>
      </c>
    </row>
    <row r="342" spans="7:17" x14ac:dyDescent="0.2">
      <c r="G342" s="582" t="s">
        <v>1054</v>
      </c>
      <c r="H342" s="586" t="s">
        <v>1055</v>
      </c>
      <c r="I342" s="587">
        <v>0</v>
      </c>
      <c r="J342" s="587">
        <v>1.3816999999999999</v>
      </c>
      <c r="K342" s="587">
        <v>0.91159999999999997</v>
      </c>
      <c r="L342" s="381" t="str">
        <f t="shared" si="5"/>
        <v/>
      </c>
      <c r="N342" s="530" t="s">
        <v>2379</v>
      </c>
      <c r="O342" s="586" t="s">
        <v>2380</v>
      </c>
      <c r="P342" s="530" t="s">
        <v>14</v>
      </c>
      <c r="Q342" s="531">
        <v>44.282200000000003</v>
      </c>
    </row>
    <row r="343" spans="7:17" ht="38.25" x14ac:dyDescent="0.2">
      <c r="G343" s="582" t="s">
        <v>1056</v>
      </c>
      <c r="H343" s="586" t="s">
        <v>1057</v>
      </c>
      <c r="I343" s="587">
        <v>44.628900000000002</v>
      </c>
      <c r="J343" s="587">
        <v>46.302999999999997</v>
      </c>
      <c r="K343" s="587">
        <v>45.577800000000003</v>
      </c>
      <c r="L343" s="381" t="str">
        <f t="shared" si="5"/>
        <v/>
      </c>
      <c r="N343" s="530" t="s">
        <v>2381</v>
      </c>
      <c r="O343" s="586" t="s">
        <v>2382</v>
      </c>
      <c r="P343" s="530" t="s">
        <v>16</v>
      </c>
      <c r="Q343" s="531">
        <v>2.8492999999999999</v>
      </c>
    </row>
    <row r="344" spans="7:17" ht="38.25" x14ac:dyDescent="0.2">
      <c r="G344" s="582" t="s">
        <v>1058</v>
      </c>
      <c r="H344" s="586" t="s">
        <v>1059</v>
      </c>
      <c r="I344" s="587">
        <v>44.628900000000002</v>
      </c>
      <c r="J344" s="587">
        <v>48.113599999999998</v>
      </c>
      <c r="K344" s="587">
        <v>46.604100000000003</v>
      </c>
      <c r="L344" s="381" t="str">
        <f t="shared" si="5"/>
        <v/>
      </c>
      <c r="N344" s="530" t="s">
        <v>2383</v>
      </c>
      <c r="O344" s="586" t="s">
        <v>2384</v>
      </c>
      <c r="P344" s="530" t="s">
        <v>40</v>
      </c>
      <c r="Q344" s="531">
        <v>16.892099999999999</v>
      </c>
    </row>
    <row r="345" spans="7:17" ht="38.25" x14ac:dyDescent="0.2">
      <c r="G345" s="582" t="s">
        <v>1060</v>
      </c>
      <c r="H345" s="586" t="s">
        <v>1061</v>
      </c>
      <c r="I345" s="587">
        <v>44.628900000000002</v>
      </c>
      <c r="J345" s="587">
        <v>50.186399999999999</v>
      </c>
      <c r="K345" s="587">
        <v>47.779000000000003</v>
      </c>
      <c r="L345" s="381" t="str">
        <f t="shared" si="5"/>
        <v/>
      </c>
      <c r="N345" s="530" t="s">
        <v>2385</v>
      </c>
      <c r="O345" s="586" t="s">
        <v>2386</v>
      </c>
      <c r="P345" s="530" t="s">
        <v>2387</v>
      </c>
      <c r="Q345" s="531">
        <v>0.62729999999999997</v>
      </c>
    </row>
    <row r="346" spans="7:17" ht="38.25" x14ac:dyDescent="0.2">
      <c r="G346" s="582" t="s">
        <v>1062</v>
      </c>
      <c r="H346" s="586" t="s">
        <v>1063</v>
      </c>
      <c r="I346" s="587">
        <v>44.628900000000002</v>
      </c>
      <c r="J346" s="587">
        <v>51.188499999999998</v>
      </c>
      <c r="K346" s="587">
        <v>48.347000000000001</v>
      </c>
      <c r="L346" s="381" t="str">
        <f t="shared" si="5"/>
        <v/>
      </c>
      <c r="N346" s="530" t="s">
        <v>2388</v>
      </c>
      <c r="O346" s="586" t="s">
        <v>2389</v>
      </c>
      <c r="P346" s="530" t="s">
        <v>40</v>
      </c>
      <c r="Q346" s="531">
        <v>15.3658</v>
      </c>
    </row>
    <row r="347" spans="7:17" ht="38.25" x14ac:dyDescent="0.2">
      <c r="G347" s="582" t="s">
        <v>1064</v>
      </c>
      <c r="H347" s="586" t="s">
        <v>1065</v>
      </c>
      <c r="I347" s="587">
        <v>44.628900000000002</v>
      </c>
      <c r="J347" s="587">
        <v>51.643999999999998</v>
      </c>
      <c r="K347" s="587">
        <v>48.605200000000004</v>
      </c>
      <c r="L347" s="381" t="str">
        <f t="shared" si="5"/>
        <v/>
      </c>
      <c r="N347" s="530" t="s">
        <v>2390</v>
      </c>
      <c r="O347" s="586" t="s">
        <v>2391</v>
      </c>
      <c r="P347" s="530" t="s">
        <v>2387</v>
      </c>
      <c r="Q347" s="531">
        <v>1.8</v>
      </c>
    </row>
    <row r="348" spans="7:17" ht="38.25" x14ac:dyDescent="0.2">
      <c r="G348" s="582" t="s">
        <v>1066</v>
      </c>
      <c r="H348" s="586" t="s">
        <v>1067</v>
      </c>
      <c r="I348" s="587">
        <v>44.628900000000002</v>
      </c>
      <c r="J348" s="587">
        <v>52.122300000000003</v>
      </c>
      <c r="K348" s="587">
        <v>48.876300000000001</v>
      </c>
      <c r="L348" s="381" t="str">
        <f t="shared" si="5"/>
        <v/>
      </c>
      <c r="N348" s="530" t="s">
        <v>2392</v>
      </c>
      <c r="O348" s="586" t="s">
        <v>2393</v>
      </c>
      <c r="P348" s="530" t="s">
        <v>16</v>
      </c>
      <c r="Q348" s="531">
        <v>1.1132</v>
      </c>
    </row>
    <row r="349" spans="7:17" x14ac:dyDescent="0.2">
      <c r="G349" s="582" t="s">
        <v>1068</v>
      </c>
      <c r="H349" s="586" t="s">
        <v>1069</v>
      </c>
      <c r="I349" s="587">
        <v>33.314799999999998</v>
      </c>
      <c r="J349" s="587">
        <v>76.886700000000005</v>
      </c>
      <c r="K349" s="587">
        <v>53.023800000000001</v>
      </c>
      <c r="L349" s="381" t="str">
        <f t="shared" si="5"/>
        <v/>
      </c>
      <c r="N349" s="530" t="s">
        <v>2394</v>
      </c>
      <c r="O349" s="586" t="s">
        <v>2395</v>
      </c>
      <c r="P349" s="530" t="s">
        <v>16</v>
      </c>
      <c r="Q349" s="531">
        <v>1.5168999999999999</v>
      </c>
    </row>
    <row r="350" spans="7:17" x14ac:dyDescent="0.2">
      <c r="G350" s="582" t="s">
        <v>1070</v>
      </c>
      <c r="H350" s="586" t="s">
        <v>1071</v>
      </c>
      <c r="I350" s="587">
        <v>0</v>
      </c>
      <c r="J350" s="587">
        <v>97.430300000000003</v>
      </c>
      <c r="K350" s="587">
        <v>55.369500000000002</v>
      </c>
      <c r="L350" s="381" t="str">
        <f t="shared" si="5"/>
        <v/>
      </c>
      <c r="N350" s="530" t="s">
        <v>2396</v>
      </c>
      <c r="O350" s="586" t="s">
        <v>2397</v>
      </c>
      <c r="P350" s="530" t="s">
        <v>16</v>
      </c>
      <c r="Q350" s="531">
        <v>1.6</v>
      </c>
    </row>
    <row r="351" spans="7:17" ht="25.5" x14ac:dyDescent="0.2">
      <c r="G351" s="582" t="s">
        <v>1072</v>
      </c>
      <c r="H351" s="586" t="s">
        <v>1073</v>
      </c>
      <c r="I351" s="587">
        <v>0</v>
      </c>
      <c r="J351" s="587">
        <v>14.1142</v>
      </c>
      <c r="K351" s="587">
        <v>5.2358000000000002</v>
      </c>
      <c r="L351" s="381" t="str">
        <f t="shared" si="5"/>
        <v/>
      </c>
      <c r="N351" s="530" t="s">
        <v>2398</v>
      </c>
      <c r="O351" s="586" t="s">
        <v>2399</v>
      </c>
      <c r="P351" s="530" t="s">
        <v>16</v>
      </c>
      <c r="Q351" s="531">
        <v>2.3833000000000002</v>
      </c>
    </row>
    <row r="352" spans="7:17" ht="38.25" x14ac:dyDescent="0.2">
      <c r="G352" s="582" t="s">
        <v>1074</v>
      </c>
      <c r="H352" s="586" t="s">
        <v>1075</v>
      </c>
      <c r="I352" s="587">
        <v>0</v>
      </c>
      <c r="J352" s="587">
        <v>21.9788</v>
      </c>
      <c r="K352" s="587">
        <v>12.1713</v>
      </c>
      <c r="L352" s="381" t="str">
        <f t="shared" si="5"/>
        <v/>
      </c>
      <c r="N352" s="530" t="s">
        <v>2400</v>
      </c>
      <c r="O352" s="586" t="s">
        <v>2401</v>
      </c>
      <c r="P352" s="530" t="s">
        <v>16</v>
      </c>
      <c r="Q352" s="531">
        <v>3.1255000000000002</v>
      </c>
    </row>
    <row r="353" spans="7:17" ht="25.5" x14ac:dyDescent="0.2">
      <c r="G353" s="582" t="s">
        <v>1076</v>
      </c>
      <c r="H353" s="586" t="s">
        <v>1077</v>
      </c>
      <c r="I353" s="587">
        <v>0</v>
      </c>
      <c r="J353" s="587">
        <v>27.500399999999999</v>
      </c>
      <c r="K353" s="587">
        <v>14.406499999999999</v>
      </c>
      <c r="L353" s="381" t="str">
        <f t="shared" si="5"/>
        <v/>
      </c>
      <c r="N353" s="530" t="s">
        <v>2402</v>
      </c>
      <c r="O353" s="586" t="s">
        <v>2403</v>
      </c>
      <c r="P353" s="530" t="s">
        <v>16</v>
      </c>
      <c r="Q353" s="531">
        <v>3.4043000000000001</v>
      </c>
    </row>
    <row r="354" spans="7:17" ht="25.5" x14ac:dyDescent="0.2">
      <c r="G354" s="582" t="s">
        <v>1078</v>
      </c>
      <c r="H354" s="586" t="s">
        <v>1079</v>
      </c>
      <c r="I354" s="587">
        <v>0</v>
      </c>
      <c r="J354" s="587">
        <v>17.0487</v>
      </c>
      <c r="K354" s="587">
        <v>8.1729000000000003</v>
      </c>
      <c r="L354" s="381" t="str">
        <f t="shared" si="5"/>
        <v/>
      </c>
      <c r="N354" s="530" t="s">
        <v>2404</v>
      </c>
      <c r="O354" s="586" t="s">
        <v>2405</v>
      </c>
      <c r="P354" s="530" t="s">
        <v>16</v>
      </c>
      <c r="Q354" s="531">
        <v>3.6913</v>
      </c>
    </row>
    <row r="355" spans="7:17" ht="25.5" x14ac:dyDescent="0.2">
      <c r="G355" s="582" t="s">
        <v>1080</v>
      </c>
      <c r="H355" s="586" t="s">
        <v>1081</v>
      </c>
      <c r="I355" s="587">
        <v>0</v>
      </c>
      <c r="J355" s="587">
        <v>25.0578</v>
      </c>
      <c r="K355" s="587">
        <v>8.3101000000000003</v>
      </c>
      <c r="L355" s="381" t="str">
        <f t="shared" si="5"/>
        <v/>
      </c>
      <c r="N355" s="530" t="s">
        <v>2406</v>
      </c>
      <c r="O355" s="586" t="s">
        <v>2407</v>
      </c>
      <c r="P355" s="530" t="s">
        <v>16</v>
      </c>
      <c r="Q355" s="531">
        <v>5.2481999999999998</v>
      </c>
    </row>
    <row r="356" spans="7:17" ht="25.5" x14ac:dyDescent="0.2">
      <c r="G356" s="582" t="s">
        <v>1082</v>
      </c>
      <c r="H356" s="586" t="s">
        <v>1083</v>
      </c>
      <c r="I356" s="587">
        <v>0</v>
      </c>
      <c r="J356" s="587">
        <v>25.4346</v>
      </c>
      <c r="K356" s="587">
        <v>8.5180000000000007</v>
      </c>
      <c r="L356" s="381" t="str">
        <f t="shared" si="5"/>
        <v/>
      </c>
      <c r="N356" s="530" t="s">
        <v>2408</v>
      </c>
      <c r="O356" s="586" t="s">
        <v>2409</v>
      </c>
      <c r="P356" s="530" t="s">
        <v>16</v>
      </c>
      <c r="Q356" s="531">
        <v>5.6459000000000001</v>
      </c>
    </row>
    <row r="357" spans="7:17" ht="25.5" x14ac:dyDescent="0.2">
      <c r="G357" s="582" t="s">
        <v>1084</v>
      </c>
      <c r="H357" s="586" t="s">
        <v>1085</v>
      </c>
      <c r="I357" s="587">
        <v>25.9895</v>
      </c>
      <c r="J357" s="587">
        <v>57.282200000000003</v>
      </c>
      <c r="K357" s="587">
        <v>43.915999999999997</v>
      </c>
      <c r="L357" s="381" t="str">
        <f t="shared" si="5"/>
        <v/>
      </c>
      <c r="N357" s="530" t="s">
        <v>2410</v>
      </c>
      <c r="O357" s="586" t="s">
        <v>2411</v>
      </c>
      <c r="P357" s="530" t="s">
        <v>16</v>
      </c>
      <c r="Q357" s="531">
        <v>7.5848000000000004</v>
      </c>
    </row>
    <row r="358" spans="7:17" ht="25.5" x14ac:dyDescent="0.2">
      <c r="G358" s="582" t="s">
        <v>1086</v>
      </c>
      <c r="H358" s="586" t="s">
        <v>1087</v>
      </c>
      <c r="I358" s="587">
        <v>0</v>
      </c>
      <c r="J358" s="587">
        <v>13.510400000000001</v>
      </c>
      <c r="K358" s="587">
        <v>3.3378000000000001</v>
      </c>
      <c r="L358" s="381" t="str">
        <f t="shared" si="5"/>
        <v/>
      </c>
      <c r="N358" s="530" t="s">
        <v>2412</v>
      </c>
      <c r="O358" s="586" t="s">
        <v>2413</v>
      </c>
      <c r="P358" s="530" t="s">
        <v>16</v>
      </c>
      <c r="Q358" s="531">
        <v>8.1879000000000008</v>
      </c>
    </row>
    <row r="359" spans="7:17" ht="25.5" x14ac:dyDescent="0.2">
      <c r="G359" s="582" t="s">
        <v>1088</v>
      </c>
      <c r="H359" s="586" t="s">
        <v>1089</v>
      </c>
      <c r="I359" s="587">
        <v>0</v>
      </c>
      <c r="J359" s="587">
        <v>9.7472999999999992</v>
      </c>
      <c r="K359" s="587">
        <v>4.3906999999999998</v>
      </c>
      <c r="L359" s="381" t="str">
        <f t="shared" si="5"/>
        <v/>
      </c>
      <c r="N359" s="530" t="s">
        <v>2414</v>
      </c>
      <c r="O359" s="586" t="s">
        <v>2415</v>
      </c>
      <c r="P359" s="530" t="s">
        <v>16</v>
      </c>
      <c r="Q359" s="531">
        <v>9.0715000000000003</v>
      </c>
    </row>
    <row r="360" spans="7:17" ht="25.5" x14ac:dyDescent="0.2">
      <c r="G360" s="582" t="s">
        <v>1090</v>
      </c>
      <c r="H360" s="586" t="s">
        <v>1091</v>
      </c>
      <c r="I360" s="587">
        <v>0</v>
      </c>
      <c r="J360" s="587">
        <v>1.1999</v>
      </c>
      <c r="K360" s="587">
        <v>0.64290000000000003</v>
      </c>
      <c r="L360" s="381" t="str">
        <f t="shared" si="5"/>
        <v/>
      </c>
      <c r="N360" s="530" t="s">
        <v>2416</v>
      </c>
      <c r="O360" s="586" t="s">
        <v>2417</v>
      </c>
      <c r="P360" s="530" t="s">
        <v>16</v>
      </c>
      <c r="Q360" s="531">
        <v>10.2971</v>
      </c>
    </row>
    <row r="361" spans="7:17" ht="25.5" x14ac:dyDescent="0.2">
      <c r="G361" s="582" t="s">
        <v>1092</v>
      </c>
      <c r="H361" s="586" t="s">
        <v>1093</v>
      </c>
      <c r="I361" s="587">
        <v>0</v>
      </c>
      <c r="J361" s="587">
        <v>23.680700000000002</v>
      </c>
      <c r="K361" s="587">
        <v>8.7855000000000008</v>
      </c>
      <c r="L361" s="381" t="str">
        <f t="shared" si="5"/>
        <v/>
      </c>
      <c r="N361" s="530" t="s">
        <v>2418</v>
      </c>
      <c r="O361" s="586" t="s">
        <v>2419</v>
      </c>
      <c r="P361" s="530" t="s">
        <v>16</v>
      </c>
      <c r="Q361" s="531">
        <v>11.805</v>
      </c>
    </row>
    <row r="362" spans="7:17" ht="25.5" x14ac:dyDescent="0.2">
      <c r="G362" s="582" t="s">
        <v>1094</v>
      </c>
      <c r="H362" s="586" t="s">
        <v>1095</v>
      </c>
      <c r="I362" s="587">
        <v>25.9895</v>
      </c>
      <c r="J362" s="587">
        <v>249.59700000000001</v>
      </c>
      <c r="K362" s="587">
        <v>109.6447</v>
      </c>
      <c r="L362" s="381" t="str">
        <f t="shared" si="5"/>
        <v/>
      </c>
      <c r="N362" s="530" t="s">
        <v>2420</v>
      </c>
      <c r="O362" s="586" t="s">
        <v>2421</v>
      </c>
      <c r="P362" s="530" t="s">
        <v>37</v>
      </c>
      <c r="Q362" s="531">
        <v>28.4208</v>
      </c>
    </row>
    <row r="363" spans="7:17" ht="25.5" x14ac:dyDescent="0.2">
      <c r="G363" s="582" t="s">
        <v>1096</v>
      </c>
      <c r="H363" s="586" t="s">
        <v>1097</v>
      </c>
      <c r="I363" s="587">
        <v>25.9895</v>
      </c>
      <c r="J363" s="587">
        <v>186.46559999999999</v>
      </c>
      <c r="K363" s="587">
        <v>73.227500000000006</v>
      </c>
      <c r="L363" s="381" t="str">
        <f t="shared" si="5"/>
        <v/>
      </c>
      <c r="N363" s="530" t="s">
        <v>2422</v>
      </c>
      <c r="O363" s="586" t="s">
        <v>2423</v>
      </c>
      <c r="P363" s="530" t="s">
        <v>37</v>
      </c>
      <c r="Q363" s="531">
        <v>70.269300000000001</v>
      </c>
    </row>
    <row r="364" spans="7:17" ht="25.5" x14ac:dyDescent="0.2">
      <c r="G364" s="582" t="s">
        <v>1098</v>
      </c>
      <c r="H364" s="586" t="s">
        <v>1099</v>
      </c>
      <c r="I364" s="587">
        <v>25.9895</v>
      </c>
      <c r="J364" s="587">
        <v>29.840599999999998</v>
      </c>
      <c r="K364" s="587">
        <v>28.544</v>
      </c>
      <c r="L364" s="381" t="str">
        <f t="shared" si="5"/>
        <v/>
      </c>
      <c r="N364" s="530" t="s">
        <v>2424</v>
      </c>
      <c r="O364" s="586" t="s">
        <v>2425</v>
      </c>
      <c r="P364" s="530" t="s">
        <v>40</v>
      </c>
      <c r="Q364" s="531">
        <v>15.927300000000001</v>
      </c>
    </row>
    <row r="365" spans="7:17" ht="25.5" x14ac:dyDescent="0.2">
      <c r="G365" s="582" t="s">
        <v>1100</v>
      </c>
      <c r="H365" s="586" t="s">
        <v>1101</v>
      </c>
      <c r="I365" s="587">
        <v>25.9895</v>
      </c>
      <c r="J365" s="587">
        <v>30.033100000000001</v>
      </c>
      <c r="K365" s="587">
        <v>28.671700000000001</v>
      </c>
      <c r="L365" s="381" t="str">
        <f t="shared" si="5"/>
        <v/>
      </c>
      <c r="N365" s="530" t="s">
        <v>2426</v>
      </c>
      <c r="O365" s="586" t="s">
        <v>2427</v>
      </c>
      <c r="P365" s="530" t="s">
        <v>16</v>
      </c>
      <c r="Q365" s="531">
        <v>7.0396000000000001</v>
      </c>
    </row>
    <row r="366" spans="7:17" ht="25.5" x14ac:dyDescent="0.2">
      <c r="G366" s="582" t="s">
        <v>1102</v>
      </c>
      <c r="H366" s="586" t="s">
        <v>1103</v>
      </c>
      <c r="I366" s="587">
        <v>25.9895</v>
      </c>
      <c r="J366" s="587">
        <v>26.858000000000001</v>
      </c>
      <c r="K366" s="587">
        <v>26.4818</v>
      </c>
      <c r="L366" s="381" t="str">
        <f t="shared" si="5"/>
        <v/>
      </c>
      <c r="N366" s="530" t="s">
        <v>2428</v>
      </c>
      <c r="O366" s="586" t="s">
        <v>2429</v>
      </c>
      <c r="P366" s="530" t="s">
        <v>16</v>
      </c>
      <c r="Q366" s="531">
        <v>1.3646</v>
      </c>
    </row>
    <row r="367" spans="7:17" ht="25.5" x14ac:dyDescent="0.2">
      <c r="G367" s="582" t="s">
        <v>1104</v>
      </c>
      <c r="H367" s="586" t="s">
        <v>1105</v>
      </c>
      <c r="I367" s="587">
        <v>25.9895</v>
      </c>
      <c r="J367" s="587">
        <v>27.748699999999999</v>
      </c>
      <c r="K367" s="587">
        <v>26.9511</v>
      </c>
      <c r="L367" s="381" t="str">
        <f t="shared" si="5"/>
        <v/>
      </c>
      <c r="N367" s="530" t="s">
        <v>2430</v>
      </c>
      <c r="O367" s="586" t="s">
        <v>2431</v>
      </c>
      <c r="P367" s="530" t="s">
        <v>16</v>
      </c>
      <c r="Q367" s="531">
        <v>2.6112000000000002</v>
      </c>
    </row>
    <row r="368" spans="7:17" ht="25.5" x14ac:dyDescent="0.2">
      <c r="G368" s="582" t="s">
        <v>1106</v>
      </c>
      <c r="H368" s="586" t="s">
        <v>1107</v>
      </c>
      <c r="I368" s="587">
        <v>0</v>
      </c>
      <c r="J368" s="587">
        <v>9.9672999999999998</v>
      </c>
      <c r="K368" s="587">
        <v>5.7496</v>
      </c>
      <c r="L368" s="381" t="str">
        <f t="shared" si="5"/>
        <v/>
      </c>
      <c r="N368" s="530" t="s">
        <v>2432</v>
      </c>
      <c r="O368" s="586" t="s">
        <v>2433</v>
      </c>
      <c r="P368" s="530" t="s">
        <v>16</v>
      </c>
      <c r="Q368" s="531">
        <v>3.7349999999999999</v>
      </c>
    </row>
    <row r="369" spans="7:17" x14ac:dyDescent="0.2">
      <c r="G369" s="582" t="s">
        <v>1108</v>
      </c>
      <c r="H369" s="586" t="s">
        <v>1109</v>
      </c>
      <c r="I369" s="587">
        <v>0</v>
      </c>
      <c r="J369" s="587">
        <v>31.506499999999999</v>
      </c>
      <c r="K369" s="587">
        <v>7.7416999999999998</v>
      </c>
      <c r="L369" s="381" t="str">
        <f t="shared" si="5"/>
        <v/>
      </c>
      <c r="N369" s="530" t="s">
        <v>2434</v>
      </c>
      <c r="O369" s="586" t="s">
        <v>2435</v>
      </c>
      <c r="P369" s="530" t="s">
        <v>14</v>
      </c>
      <c r="Q369" s="531">
        <v>127.7693</v>
      </c>
    </row>
    <row r="370" spans="7:17" x14ac:dyDescent="0.2">
      <c r="G370" s="582" t="s">
        <v>277</v>
      </c>
      <c r="H370" s="586" t="s">
        <v>285</v>
      </c>
      <c r="I370" s="587">
        <v>0</v>
      </c>
      <c r="J370" s="587">
        <v>73.023099999999999</v>
      </c>
      <c r="K370" s="587">
        <v>9.4886999999999997</v>
      </c>
      <c r="L370" s="381" t="str">
        <f t="shared" si="5"/>
        <v/>
      </c>
      <c r="N370" s="530" t="s">
        <v>2436</v>
      </c>
      <c r="O370" s="586" t="s">
        <v>2437</v>
      </c>
      <c r="P370" s="530" t="s">
        <v>40</v>
      </c>
      <c r="Q370" s="531">
        <v>16.2624</v>
      </c>
    </row>
    <row r="371" spans="7:17" ht="25.5" x14ac:dyDescent="0.2">
      <c r="G371" s="582" t="s">
        <v>1110</v>
      </c>
      <c r="H371" s="586" t="s">
        <v>1111</v>
      </c>
      <c r="I371" s="587">
        <v>25.9895</v>
      </c>
      <c r="J371" s="587">
        <v>511.80770000000001</v>
      </c>
      <c r="K371" s="587">
        <v>204.91069999999999</v>
      </c>
      <c r="L371" s="381" t="str">
        <f t="shared" si="5"/>
        <v/>
      </c>
      <c r="N371" s="530" t="s">
        <v>2438</v>
      </c>
      <c r="O371" s="586" t="s">
        <v>2439</v>
      </c>
      <c r="P371" s="530" t="s">
        <v>16</v>
      </c>
      <c r="Q371" s="531">
        <v>22.2836</v>
      </c>
    </row>
    <row r="372" spans="7:17" ht="25.5" x14ac:dyDescent="0.2">
      <c r="G372" s="582" t="s">
        <v>1112</v>
      </c>
      <c r="H372" s="586" t="s">
        <v>1113</v>
      </c>
      <c r="I372" s="587">
        <v>25.9895</v>
      </c>
      <c r="J372" s="587">
        <v>127.5248</v>
      </c>
      <c r="K372" s="587">
        <v>88.883600000000001</v>
      </c>
      <c r="L372" s="381" t="str">
        <f t="shared" si="5"/>
        <v/>
      </c>
      <c r="N372" s="530" t="s">
        <v>2440</v>
      </c>
      <c r="O372" s="586" t="s">
        <v>2441</v>
      </c>
      <c r="P372" s="530" t="s">
        <v>1760</v>
      </c>
      <c r="Q372" s="531">
        <v>22.881699999999999</v>
      </c>
    </row>
    <row r="373" spans="7:17" ht="25.5" x14ac:dyDescent="0.2">
      <c r="G373" s="582" t="s">
        <v>1114</v>
      </c>
      <c r="H373" s="586" t="s">
        <v>1682</v>
      </c>
      <c r="I373" s="587">
        <v>44.628900000000002</v>
      </c>
      <c r="J373" s="587">
        <v>422.1198</v>
      </c>
      <c r="K373" s="587">
        <v>185.11879999999999</v>
      </c>
      <c r="L373" s="381" t="str">
        <f t="shared" si="5"/>
        <v/>
      </c>
      <c r="N373" s="530" t="s">
        <v>2442</v>
      </c>
      <c r="O373" s="586" t="s">
        <v>2443</v>
      </c>
      <c r="P373" s="530" t="s">
        <v>17</v>
      </c>
      <c r="Q373" s="531">
        <v>2504.0308</v>
      </c>
    </row>
    <row r="374" spans="7:17" ht="25.5" x14ac:dyDescent="0.2">
      <c r="G374" s="582" t="s">
        <v>5019</v>
      </c>
      <c r="H374" s="586" t="s">
        <v>5020</v>
      </c>
      <c r="I374" s="587">
        <v>0</v>
      </c>
      <c r="J374" s="587">
        <v>1.2057</v>
      </c>
      <c r="K374" s="587">
        <v>0.8216</v>
      </c>
      <c r="L374" s="381" t="str">
        <f t="shared" si="5"/>
        <v/>
      </c>
      <c r="N374" s="530" t="s">
        <v>2444</v>
      </c>
      <c r="O374" s="586" t="s">
        <v>2445</v>
      </c>
      <c r="P374" s="530" t="s">
        <v>40</v>
      </c>
      <c r="Q374" s="531">
        <v>9.6845999999999997</v>
      </c>
    </row>
    <row r="375" spans="7:17" ht="25.5" x14ac:dyDescent="0.2">
      <c r="G375" s="582" t="s">
        <v>1115</v>
      </c>
      <c r="H375" s="586" t="s">
        <v>1116</v>
      </c>
      <c r="I375" s="587">
        <v>0</v>
      </c>
      <c r="J375" s="587">
        <v>6.1252000000000004</v>
      </c>
      <c r="K375" s="587">
        <v>3.2818999999999998</v>
      </c>
      <c r="L375" s="381" t="str">
        <f t="shared" si="5"/>
        <v/>
      </c>
      <c r="N375" s="530" t="s">
        <v>2446</v>
      </c>
      <c r="O375" s="586" t="s">
        <v>2447</v>
      </c>
      <c r="P375" s="530" t="s">
        <v>14</v>
      </c>
      <c r="Q375" s="531">
        <v>17.283300000000001</v>
      </c>
    </row>
    <row r="376" spans="7:17" ht="25.5" x14ac:dyDescent="0.2">
      <c r="G376" s="582" t="s">
        <v>1117</v>
      </c>
      <c r="H376" s="586" t="s">
        <v>1118</v>
      </c>
      <c r="I376" s="587">
        <v>0</v>
      </c>
      <c r="J376" s="587">
        <v>0.88819999999999999</v>
      </c>
      <c r="K376" s="587">
        <v>0.54869999999999997</v>
      </c>
      <c r="L376" s="381" t="str">
        <f t="shared" si="5"/>
        <v/>
      </c>
      <c r="N376" s="530" t="s">
        <v>2448</v>
      </c>
      <c r="O376" s="586" t="s">
        <v>2449</v>
      </c>
      <c r="P376" s="530" t="s">
        <v>14</v>
      </c>
      <c r="Q376" s="531">
        <v>52.966200000000001</v>
      </c>
    </row>
    <row r="377" spans="7:17" ht="25.5" x14ac:dyDescent="0.2">
      <c r="G377" s="582" t="s">
        <v>279</v>
      </c>
      <c r="H377" s="586" t="s">
        <v>288</v>
      </c>
      <c r="I377" s="587">
        <v>33.314799999999998</v>
      </c>
      <c r="J377" s="587">
        <v>331.72</v>
      </c>
      <c r="K377" s="587">
        <v>161.55539999999999</v>
      </c>
      <c r="L377" s="381" t="str">
        <f t="shared" si="5"/>
        <v/>
      </c>
      <c r="N377" s="530" t="s">
        <v>2450</v>
      </c>
      <c r="O377" s="586" t="s">
        <v>2451</v>
      </c>
      <c r="P377" s="530" t="s">
        <v>14</v>
      </c>
      <c r="Q377" s="531">
        <v>157.2988</v>
      </c>
    </row>
    <row r="378" spans="7:17" x14ac:dyDescent="0.2">
      <c r="G378" s="582" t="s">
        <v>1119</v>
      </c>
      <c r="H378" s="586" t="s">
        <v>1120</v>
      </c>
      <c r="I378" s="587">
        <v>0</v>
      </c>
      <c r="J378" s="587">
        <v>47.547199999999997</v>
      </c>
      <c r="K378" s="587">
        <v>8.3542000000000005</v>
      </c>
      <c r="L378" s="381" t="str">
        <f t="shared" si="5"/>
        <v/>
      </c>
      <c r="N378" s="530" t="s">
        <v>2452</v>
      </c>
      <c r="O378" s="586" t="s">
        <v>2453</v>
      </c>
      <c r="P378" s="530" t="s">
        <v>14</v>
      </c>
      <c r="Q378" s="531">
        <v>207.01439999999999</v>
      </c>
    </row>
    <row r="379" spans="7:17" x14ac:dyDescent="0.2">
      <c r="G379" s="582" t="s">
        <v>1121</v>
      </c>
      <c r="H379" s="586" t="s">
        <v>1122</v>
      </c>
      <c r="I379" s="587">
        <v>0</v>
      </c>
      <c r="J379" s="587">
        <v>11.1844</v>
      </c>
      <c r="K379" s="587">
        <v>0.7611</v>
      </c>
      <c r="L379" s="381" t="str">
        <f t="shared" si="5"/>
        <v/>
      </c>
      <c r="N379" s="530" t="s">
        <v>1673</v>
      </c>
      <c r="O379" s="586" t="s">
        <v>2454</v>
      </c>
      <c r="P379" s="530" t="s">
        <v>40</v>
      </c>
      <c r="Q379" s="531">
        <v>3.9165999999999999</v>
      </c>
    </row>
    <row r="380" spans="7:17" x14ac:dyDescent="0.2">
      <c r="G380" s="582" t="s">
        <v>1123</v>
      </c>
      <c r="H380" s="586" t="s">
        <v>1124</v>
      </c>
      <c r="I380" s="587">
        <v>0</v>
      </c>
      <c r="J380" s="587">
        <v>549.61699999999996</v>
      </c>
      <c r="K380" s="587">
        <v>37.986600000000003</v>
      </c>
      <c r="L380" s="381" t="str">
        <f t="shared" si="5"/>
        <v/>
      </c>
      <c r="N380" s="530" t="s">
        <v>2455</v>
      </c>
      <c r="O380" s="586" t="s">
        <v>2456</v>
      </c>
      <c r="P380" s="530" t="s">
        <v>40</v>
      </c>
      <c r="Q380" s="531">
        <v>31.186599999999999</v>
      </c>
    </row>
    <row r="381" spans="7:17" ht="25.5" x14ac:dyDescent="0.2">
      <c r="G381" s="582" t="s">
        <v>1125</v>
      </c>
      <c r="H381" s="586" t="s">
        <v>1126</v>
      </c>
      <c r="I381" s="587">
        <v>25.9895</v>
      </c>
      <c r="J381" s="587">
        <v>123.00620000000001</v>
      </c>
      <c r="K381" s="587">
        <v>84.137299999999996</v>
      </c>
      <c r="L381" s="381" t="str">
        <f t="shared" si="5"/>
        <v/>
      </c>
      <c r="N381" s="530" t="s">
        <v>2457</v>
      </c>
      <c r="O381" s="586" t="s">
        <v>2458</v>
      </c>
      <c r="P381" s="530" t="s">
        <v>16</v>
      </c>
      <c r="Q381" s="531">
        <v>7.0622999999999996</v>
      </c>
    </row>
    <row r="382" spans="7:17" ht="25.5" x14ac:dyDescent="0.2">
      <c r="G382" s="582" t="s">
        <v>1127</v>
      </c>
      <c r="H382" s="586" t="s">
        <v>1128</v>
      </c>
      <c r="I382" s="587">
        <v>0</v>
      </c>
      <c r="J382" s="587">
        <v>12.0884</v>
      </c>
      <c r="K382" s="587">
        <v>1.2970999999999999</v>
      </c>
      <c r="L382" s="381" t="str">
        <f t="shared" si="5"/>
        <v/>
      </c>
      <c r="N382" s="530" t="s">
        <v>2459</v>
      </c>
      <c r="O382" s="586" t="s">
        <v>5473</v>
      </c>
      <c r="P382" s="530" t="s">
        <v>16</v>
      </c>
      <c r="Q382" s="531">
        <v>0.46</v>
      </c>
    </row>
    <row r="383" spans="7:17" ht="25.5" x14ac:dyDescent="0.2">
      <c r="G383" s="582" t="s">
        <v>1129</v>
      </c>
      <c r="H383" s="586" t="s">
        <v>1130</v>
      </c>
      <c r="I383" s="587">
        <v>0</v>
      </c>
      <c r="J383" s="587">
        <v>303.26429999999999</v>
      </c>
      <c r="K383" s="587">
        <v>53.895699999999998</v>
      </c>
      <c r="L383" s="381" t="str">
        <f t="shared" si="5"/>
        <v/>
      </c>
      <c r="N383" s="530" t="s">
        <v>1452</v>
      </c>
      <c r="O383" s="586" t="s">
        <v>2460</v>
      </c>
      <c r="P383" s="530" t="s">
        <v>17</v>
      </c>
      <c r="Q383" s="531">
        <v>115.063</v>
      </c>
    </row>
    <row r="384" spans="7:17" ht="38.25" x14ac:dyDescent="0.2">
      <c r="G384" s="582" t="s">
        <v>1131</v>
      </c>
      <c r="H384" s="586" t="s">
        <v>1132</v>
      </c>
      <c r="I384" s="587">
        <v>25.9895</v>
      </c>
      <c r="J384" s="587">
        <v>115.07429999999999</v>
      </c>
      <c r="K384" s="587">
        <v>70.488799999999998</v>
      </c>
      <c r="L384" s="381" t="str">
        <f t="shared" si="5"/>
        <v/>
      </c>
      <c r="N384" s="530" t="s">
        <v>2461</v>
      </c>
      <c r="O384" s="586" t="s">
        <v>2462</v>
      </c>
      <c r="P384" s="530" t="s">
        <v>17</v>
      </c>
      <c r="Q384" s="531">
        <v>129.1148</v>
      </c>
    </row>
    <row r="385" spans="7:17" ht="38.25" x14ac:dyDescent="0.2">
      <c r="G385" s="582" t="s">
        <v>1133</v>
      </c>
      <c r="H385" s="586" t="s">
        <v>1134</v>
      </c>
      <c r="I385" s="587">
        <v>33.314799999999998</v>
      </c>
      <c r="J385" s="587">
        <v>155.00970000000001</v>
      </c>
      <c r="K385" s="587">
        <v>77.225200000000001</v>
      </c>
      <c r="L385" s="381" t="str">
        <f t="shared" si="5"/>
        <v/>
      </c>
      <c r="N385" s="530" t="s">
        <v>2463</v>
      </c>
      <c r="O385" s="586" t="s">
        <v>2464</v>
      </c>
      <c r="P385" s="530" t="s">
        <v>16</v>
      </c>
      <c r="Q385" s="531">
        <v>156</v>
      </c>
    </row>
    <row r="386" spans="7:17" ht="38.25" x14ac:dyDescent="0.2">
      <c r="G386" s="582" t="s">
        <v>1135</v>
      </c>
      <c r="H386" s="586" t="s">
        <v>1136</v>
      </c>
      <c r="I386" s="587">
        <v>33.314799999999998</v>
      </c>
      <c r="J386" s="587">
        <v>155.00970000000001</v>
      </c>
      <c r="K386" s="587">
        <v>77.225200000000001</v>
      </c>
      <c r="L386" s="381" t="str">
        <f t="shared" si="5"/>
        <v/>
      </c>
      <c r="N386" s="530" t="s">
        <v>2465</v>
      </c>
      <c r="O386" s="586" t="s">
        <v>2466</v>
      </c>
      <c r="P386" s="530" t="s">
        <v>37</v>
      </c>
      <c r="Q386" s="531" t="s">
        <v>24</v>
      </c>
    </row>
    <row r="387" spans="7:17" ht="38.25" x14ac:dyDescent="0.2">
      <c r="G387" s="582" t="s">
        <v>1137</v>
      </c>
      <c r="H387" s="586" t="s">
        <v>1138</v>
      </c>
      <c r="I387" s="587">
        <v>33.314799999999998</v>
      </c>
      <c r="J387" s="587">
        <v>155.00970000000001</v>
      </c>
      <c r="K387" s="587">
        <v>77.225200000000001</v>
      </c>
      <c r="L387" s="381" t="str">
        <f t="shared" si="5"/>
        <v/>
      </c>
      <c r="N387" s="530" t="s">
        <v>2467</v>
      </c>
      <c r="O387" s="586" t="s">
        <v>2468</v>
      </c>
      <c r="P387" s="530" t="s">
        <v>40</v>
      </c>
      <c r="Q387" s="531">
        <v>108.4864</v>
      </c>
    </row>
    <row r="388" spans="7:17" ht="38.25" x14ac:dyDescent="0.2">
      <c r="G388" s="582" t="s">
        <v>1139</v>
      </c>
      <c r="H388" s="586" t="s">
        <v>1140</v>
      </c>
      <c r="I388" s="587">
        <v>33.314799999999998</v>
      </c>
      <c r="J388" s="587">
        <v>155.00970000000001</v>
      </c>
      <c r="K388" s="587">
        <v>77.225200000000001</v>
      </c>
      <c r="L388" s="381" t="str">
        <f t="shared" si="5"/>
        <v/>
      </c>
      <c r="N388" s="530" t="s">
        <v>2469</v>
      </c>
      <c r="O388" s="586" t="s">
        <v>2470</v>
      </c>
      <c r="P388" s="530" t="s">
        <v>37</v>
      </c>
      <c r="Q388" s="531">
        <v>0.76800000000000002</v>
      </c>
    </row>
    <row r="389" spans="7:17" ht="38.25" x14ac:dyDescent="0.2">
      <c r="G389" s="582" t="s">
        <v>1141</v>
      </c>
      <c r="H389" s="586" t="s">
        <v>1142</v>
      </c>
      <c r="I389" s="587">
        <v>33.314799999999998</v>
      </c>
      <c r="J389" s="587">
        <v>155.00970000000001</v>
      </c>
      <c r="K389" s="587">
        <v>77.225200000000001</v>
      </c>
      <c r="L389" s="381" t="str">
        <f t="shared" ref="L389:L452" si="6">IF(LEFT(G389,1)="A","A","")</f>
        <v/>
      </c>
      <c r="N389" s="530" t="s">
        <v>2471</v>
      </c>
      <c r="O389" s="586" t="s">
        <v>2472</v>
      </c>
      <c r="P389" s="530" t="s">
        <v>37</v>
      </c>
      <c r="Q389" s="531">
        <v>186.36439999999999</v>
      </c>
    </row>
    <row r="390" spans="7:17" ht="25.5" x14ac:dyDescent="0.2">
      <c r="G390" s="582" t="s">
        <v>1143</v>
      </c>
      <c r="H390" s="586" t="s">
        <v>1144</v>
      </c>
      <c r="I390" s="587">
        <v>33.314799999999998</v>
      </c>
      <c r="J390" s="587">
        <v>672.9085</v>
      </c>
      <c r="K390" s="587">
        <v>306.25830000000002</v>
      </c>
      <c r="L390" s="381" t="str">
        <f t="shared" si="6"/>
        <v/>
      </c>
      <c r="N390" s="530" t="s">
        <v>2473</v>
      </c>
      <c r="O390" s="586" t="s">
        <v>2474</v>
      </c>
      <c r="P390" s="530" t="s">
        <v>37</v>
      </c>
      <c r="Q390" s="531">
        <v>206.01490000000001</v>
      </c>
    </row>
    <row r="391" spans="7:17" x14ac:dyDescent="0.2">
      <c r="G391" s="582" t="s">
        <v>1145</v>
      </c>
      <c r="H391" s="586" t="s">
        <v>1146</v>
      </c>
      <c r="I391" s="587">
        <v>0</v>
      </c>
      <c r="J391" s="587">
        <v>176.34379999999999</v>
      </c>
      <c r="K391" s="587">
        <v>16.997199999999999</v>
      </c>
      <c r="L391" s="381" t="str">
        <f t="shared" si="6"/>
        <v/>
      </c>
      <c r="N391" s="530" t="s">
        <v>2475</v>
      </c>
      <c r="O391" s="586" t="s">
        <v>2476</v>
      </c>
      <c r="P391" s="530" t="s">
        <v>17</v>
      </c>
      <c r="Q391" s="531">
        <v>110.0729</v>
      </c>
    </row>
    <row r="392" spans="7:17" x14ac:dyDescent="0.2">
      <c r="G392" s="582" t="s">
        <v>1147</v>
      </c>
      <c r="H392" s="586" t="s">
        <v>1148</v>
      </c>
      <c r="I392" s="587">
        <v>33.314799999999998</v>
      </c>
      <c r="J392" s="587">
        <v>1124.4070999999999</v>
      </c>
      <c r="K392" s="587">
        <v>543.10149999999999</v>
      </c>
      <c r="L392" s="381" t="str">
        <f t="shared" si="6"/>
        <v/>
      </c>
      <c r="N392" s="530" t="s">
        <v>2477</v>
      </c>
      <c r="O392" s="586" t="s">
        <v>2478</v>
      </c>
      <c r="P392" s="530" t="s">
        <v>37</v>
      </c>
      <c r="Q392" s="531">
        <v>0.2555</v>
      </c>
    </row>
    <row r="393" spans="7:17" x14ac:dyDescent="0.2">
      <c r="G393" s="582" t="s">
        <v>1149</v>
      </c>
      <c r="H393" s="586" t="s">
        <v>1150</v>
      </c>
      <c r="I393" s="587">
        <v>0</v>
      </c>
      <c r="J393" s="587">
        <v>326.31459999999998</v>
      </c>
      <c r="K393" s="587">
        <v>22.649000000000001</v>
      </c>
      <c r="L393" s="381" t="str">
        <f t="shared" si="6"/>
        <v/>
      </c>
      <c r="N393" s="530" t="s">
        <v>2479</v>
      </c>
      <c r="O393" s="586" t="s">
        <v>2480</v>
      </c>
      <c r="P393" s="530" t="s">
        <v>37</v>
      </c>
      <c r="Q393" s="531">
        <v>301.95240000000001</v>
      </c>
    </row>
    <row r="394" spans="7:17" ht="25.5" x14ac:dyDescent="0.2">
      <c r="G394" s="582" t="s">
        <v>1151</v>
      </c>
      <c r="H394" s="586" t="s">
        <v>1152</v>
      </c>
      <c r="I394" s="587">
        <v>0</v>
      </c>
      <c r="J394" s="587">
        <v>113.81229999999999</v>
      </c>
      <c r="K394" s="587">
        <v>10.770799999999999</v>
      </c>
      <c r="L394" s="381" t="str">
        <f t="shared" si="6"/>
        <v/>
      </c>
      <c r="N394" s="530" t="s">
        <v>1464</v>
      </c>
      <c r="O394" s="586" t="s">
        <v>2481</v>
      </c>
      <c r="P394" s="530" t="s">
        <v>40</v>
      </c>
      <c r="Q394" s="531">
        <v>135.11420000000001</v>
      </c>
    </row>
    <row r="395" spans="7:17" ht="25.5" x14ac:dyDescent="0.2">
      <c r="G395" s="582" t="s">
        <v>1153</v>
      </c>
      <c r="H395" s="586" t="s">
        <v>1154</v>
      </c>
      <c r="I395" s="587">
        <v>25.9895</v>
      </c>
      <c r="J395" s="587">
        <v>125.2015</v>
      </c>
      <c r="K395" s="587">
        <v>74.7226</v>
      </c>
      <c r="L395" s="381" t="str">
        <f t="shared" si="6"/>
        <v/>
      </c>
      <c r="N395" s="530" t="s">
        <v>2482</v>
      </c>
      <c r="O395" s="586" t="s">
        <v>2483</v>
      </c>
      <c r="P395" s="530" t="s">
        <v>37</v>
      </c>
      <c r="Q395" s="531">
        <v>409.53699999999998</v>
      </c>
    </row>
    <row r="396" spans="7:17" ht="25.5" x14ac:dyDescent="0.2">
      <c r="G396" s="582" t="s">
        <v>1155</v>
      </c>
      <c r="H396" s="586" t="s">
        <v>1156</v>
      </c>
      <c r="I396" s="587">
        <v>25.9895</v>
      </c>
      <c r="J396" s="587">
        <v>251.11019999999999</v>
      </c>
      <c r="K396" s="587">
        <v>145.66569999999999</v>
      </c>
      <c r="L396" s="381" t="str">
        <f t="shared" si="6"/>
        <v/>
      </c>
      <c r="N396" s="530" t="s">
        <v>1449</v>
      </c>
      <c r="O396" s="586" t="s">
        <v>2484</v>
      </c>
      <c r="P396" s="530" t="s">
        <v>37</v>
      </c>
      <c r="Q396" s="531">
        <v>418.36689999999999</v>
      </c>
    </row>
    <row r="397" spans="7:17" ht="38.25" x14ac:dyDescent="0.2">
      <c r="G397" s="582" t="s">
        <v>1157</v>
      </c>
      <c r="H397" s="586" t="s">
        <v>1158</v>
      </c>
      <c r="I397" s="587">
        <v>25.9895</v>
      </c>
      <c r="J397" s="587">
        <v>42.6494</v>
      </c>
      <c r="K397" s="587">
        <v>34.915900000000001</v>
      </c>
      <c r="L397" s="381" t="str">
        <f t="shared" si="6"/>
        <v/>
      </c>
      <c r="N397" s="530" t="s">
        <v>2485</v>
      </c>
      <c r="O397" s="586" t="s">
        <v>2486</v>
      </c>
      <c r="P397" s="530" t="s">
        <v>40</v>
      </c>
      <c r="Q397" s="531">
        <v>18.543099999999999</v>
      </c>
    </row>
    <row r="398" spans="7:17" ht="25.5" x14ac:dyDescent="0.2">
      <c r="G398" s="582" t="s">
        <v>1159</v>
      </c>
      <c r="H398" s="586" t="s">
        <v>1160</v>
      </c>
      <c r="I398" s="587">
        <v>25.9895</v>
      </c>
      <c r="J398" s="587">
        <v>194.33369999999999</v>
      </c>
      <c r="K398" s="587">
        <v>106.4594</v>
      </c>
      <c r="L398" s="381" t="str">
        <f t="shared" si="6"/>
        <v/>
      </c>
      <c r="N398" s="530" t="s">
        <v>1462</v>
      </c>
      <c r="O398" s="586" t="s">
        <v>2487</v>
      </c>
      <c r="P398" s="530" t="s">
        <v>40</v>
      </c>
      <c r="Q398" s="531">
        <v>15.675000000000001</v>
      </c>
    </row>
    <row r="399" spans="7:17" ht="25.5" x14ac:dyDescent="0.2">
      <c r="G399" s="582" t="s">
        <v>1161</v>
      </c>
      <c r="H399" s="586" t="s">
        <v>1162</v>
      </c>
      <c r="I399" s="587">
        <v>37.328000000000003</v>
      </c>
      <c r="J399" s="587">
        <v>514.17669999999998</v>
      </c>
      <c r="K399" s="587">
        <v>265.37729999999999</v>
      </c>
      <c r="L399" s="381" t="str">
        <f t="shared" si="6"/>
        <v/>
      </c>
      <c r="N399" s="530" t="s">
        <v>2488</v>
      </c>
      <c r="O399" s="586" t="s">
        <v>2489</v>
      </c>
      <c r="P399" s="530" t="s">
        <v>16</v>
      </c>
      <c r="Q399" s="531">
        <v>99399.566099999996</v>
      </c>
    </row>
    <row r="400" spans="7:17" ht="38.25" x14ac:dyDescent="0.2">
      <c r="G400" s="582" t="s">
        <v>5307</v>
      </c>
      <c r="H400" s="586" t="s">
        <v>5342</v>
      </c>
      <c r="I400" s="587">
        <v>33.314799999999998</v>
      </c>
      <c r="J400" s="587">
        <v>43.0503</v>
      </c>
      <c r="K400" s="587">
        <v>39.949199999999998</v>
      </c>
      <c r="L400" s="381" t="str">
        <f t="shared" si="6"/>
        <v/>
      </c>
      <c r="N400" s="530" t="s">
        <v>2490</v>
      </c>
      <c r="O400" s="586" t="s">
        <v>2491</v>
      </c>
      <c r="P400" s="530" t="s">
        <v>16</v>
      </c>
      <c r="Q400" s="531">
        <v>497.625</v>
      </c>
    </row>
    <row r="401" spans="7:17" ht="25.5" x14ac:dyDescent="0.2">
      <c r="G401" s="582" t="s">
        <v>1163</v>
      </c>
      <c r="H401" s="586" t="s">
        <v>1164</v>
      </c>
      <c r="I401" s="587">
        <v>25.9895</v>
      </c>
      <c r="J401" s="587">
        <v>38.534599999999998</v>
      </c>
      <c r="K401" s="587">
        <v>30.5396</v>
      </c>
      <c r="L401" s="381" t="str">
        <f t="shared" si="6"/>
        <v/>
      </c>
      <c r="N401" s="530" t="s">
        <v>2492</v>
      </c>
      <c r="O401" s="586" t="s">
        <v>2493</v>
      </c>
      <c r="P401" s="530" t="s">
        <v>16</v>
      </c>
      <c r="Q401" s="531">
        <v>236.16040000000001</v>
      </c>
    </row>
    <row r="402" spans="7:17" ht="25.5" x14ac:dyDescent="0.2">
      <c r="G402" s="582" t="s">
        <v>1165</v>
      </c>
      <c r="H402" s="586" t="s">
        <v>1166</v>
      </c>
      <c r="I402" s="587">
        <v>0</v>
      </c>
      <c r="J402" s="587">
        <v>0.43969999999999998</v>
      </c>
      <c r="K402" s="587">
        <v>0.29389999999999999</v>
      </c>
      <c r="L402" s="381" t="str">
        <f t="shared" si="6"/>
        <v/>
      </c>
      <c r="N402" s="530" t="s">
        <v>2494</v>
      </c>
      <c r="O402" s="586" t="s">
        <v>2495</v>
      </c>
      <c r="P402" s="530" t="s">
        <v>16</v>
      </c>
      <c r="Q402" s="531">
        <v>256.92869999999999</v>
      </c>
    </row>
    <row r="403" spans="7:17" ht="25.5" x14ac:dyDescent="0.2">
      <c r="G403" s="582" t="s">
        <v>1167</v>
      </c>
      <c r="H403" s="586" t="s">
        <v>1168</v>
      </c>
      <c r="I403" s="587">
        <v>44.628900000000002</v>
      </c>
      <c r="J403" s="587">
        <v>161.60740000000001</v>
      </c>
      <c r="K403" s="587">
        <v>99.237499999999997</v>
      </c>
      <c r="L403" s="381" t="str">
        <f t="shared" si="6"/>
        <v/>
      </c>
      <c r="N403" s="530" t="s">
        <v>2496</v>
      </c>
      <c r="O403" s="586" t="s">
        <v>2497</v>
      </c>
      <c r="P403" s="530" t="s">
        <v>16</v>
      </c>
      <c r="Q403" s="531">
        <v>293.1857</v>
      </c>
    </row>
    <row r="404" spans="7:17" ht="25.5" x14ac:dyDescent="0.2">
      <c r="G404" s="582" t="s">
        <v>1169</v>
      </c>
      <c r="H404" s="586" t="s">
        <v>1170</v>
      </c>
      <c r="I404" s="587">
        <v>0</v>
      </c>
      <c r="J404" s="587">
        <v>10.7507</v>
      </c>
      <c r="K404" s="587">
        <v>6.2015000000000002</v>
      </c>
      <c r="L404" s="381" t="str">
        <f t="shared" si="6"/>
        <v/>
      </c>
      <c r="N404" s="530" t="s">
        <v>2498</v>
      </c>
      <c r="O404" s="586" t="s">
        <v>2499</v>
      </c>
      <c r="P404" s="530" t="s">
        <v>37</v>
      </c>
      <c r="Q404" s="531">
        <v>9.8310999999999993</v>
      </c>
    </row>
    <row r="405" spans="7:17" ht="38.25" x14ac:dyDescent="0.2">
      <c r="G405" s="582" t="s">
        <v>1171</v>
      </c>
      <c r="H405" s="586" t="s">
        <v>1172</v>
      </c>
      <c r="I405" s="587">
        <v>44.628900000000002</v>
      </c>
      <c r="J405" s="587">
        <v>1493.2746</v>
      </c>
      <c r="K405" s="587">
        <v>786.06470000000002</v>
      </c>
      <c r="L405" s="381" t="str">
        <f t="shared" si="6"/>
        <v/>
      </c>
      <c r="N405" s="530" t="s">
        <v>2500</v>
      </c>
      <c r="O405" s="586" t="s">
        <v>2501</v>
      </c>
      <c r="P405" s="530" t="s">
        <v>16</v>
      </c>
      <c r="Q405" s="531">
        <v>279871.3063</v>
      </c>
    </row>
    <row r="406" spans="7:17" ht="38.25" x14ac:dyDescent="0.2">
      <c r="G406" s="582" t="s">
        <v>1173</v>
      </c>
      <c r="H406" s="586" t="s">
        <v>1174</v>
      </c>
      <c r="I406" s="587">
        <v>33.314799999999998</v>
      </c>
      <c r="J406" s="587">
        <v>497.10449999999997</v>
      </c>
      <c r="K406" s="587">
        <v>261.09449999999998</v>
      </c>
      <c r="L406" s="381" t="str">
        <f t="shared" si="6"/>
        <v/>
      </c>
      <c r="N406" s="530" t="s">
        <v>2502</v>
      </c>
      <c r="O406" s="586" t="s">
        <v>2503</v>
      </c>
      <c r="P406" s="530" t="s">
        <v>16</v>
      </c>
      <c r="Q406" s="531">
        <v>300792.85920000001</v>
      </c>
    </row>
    <row r="407" spans="7:17" ht="25.5" x14ac:dyDescent="0.2">
      <c r="G407" s="582" t="s">
        <v>1175</v>
      </c>
      <c r="H407" s="586" t="s">
        <v>1176</v>
      </c>
      <c r="I407" s="587">
        <v>44.628900000000002</v>
      </c>
      <c r="J407" s="587">
        <v>2316.5578</v>
      </c>
      <c r="K407" s="587">
        <v>1112.1778999999999</v>
      </c>
      <c r="L407" s="381" t="str">
        <f t="shared" si="6"/>
        <v/>
      </c>
      <c r="N407" s="530" t="s">
        <v>2504</v>
      </c>
      <c r="O407" s="586" t="s">
        <v>2505</v>
      </c>
      <c r="P407" s="530" t="s">
        <v>16</v>
      </c>
      <c r="Q407" s="531">
        <v>321789.9265</v>
      </c>
    </row>
    <row r="408" spans="7:17" ht="25.5" x14ac:dyDescent="0.2">
      <c r="G408" s="582" t="s">
        <v>1177</v>
      </c>
      <c r="H408" s="586" t="s">
        <v>1178</v>
      </c>
      <c r="I408" s="587">
        <v>33.314799999999998</v>
      </c>
      <c r="J408" s="587">
        <v>582.1893</v>
      </c>
      <c r="K408" s="587">
        <v>278.47949999999997</v>
      </c>
      <c r="L408" s="381" t="str">
        <f t="shared" si="6"/>
        <v/>
      </c>
      <c r="N408" s="530" t="s">
        <v>2506</v>
      </c>
      <c r="O408" s="586" t="s">
        <v>2507</v>
      </c>
      <c r="P408" s="530" t="s">
        <v>16</v>
      </c>
      <c r="Q408" s="531">
        <v>358803.61099999998</v>
      </c>
    </row>
    <row r="409" spans="7:17" ht="25.5" x14ac:dyDescent="0.2">
      <c r="G409" s="583" t="s">
        <v>1179</v>
      </c>
      <c r="H409" s="588" t="s">
        <v>1683</v>
      </c>
      <c r="I409" s="581"/>
      <c r="J409" s="589">
        <v>707.8433</v>
      </c>
      <c r="K409" s="589">
        <v>175.12569999999999</v>
      </c>
      <c r="L409" s="381" t="str">
        <f t="shared" si="6"/>
        <v/>
      </c>
      <c r="N409" s="530" t="s">
        <v>2508</v>
      </c>
      <c r="O409" s="586" t="s">
        <v>2509</v>
      </c>
      <c r="P409" s="530" t="s">
        <v>16</v>
      </c>
      <c r="Q409" s="531">
        <v>397075.26069999998</v>
      </c>
    </row>
    <row r="410" spans="7:17" ht="38.25" x14ac:dyDescent="0.2">
      <c r="G410" s="584" t="s">
        <v>1180</v>
      </c>
      <c r="H410" s="590" t="s">
        <v>1684</v>
      </c>
      <c r="I410" s="203">
        <v>37.328000000000003</v>
      </c>
      <c r="J410" s="203">
        <v>625.74760000000003</v>
      </c>
      <c r="K410" s="203">
        <v>131.1387</v>
      </c>
      <c r="L410" s="381" t="str">
        <f t="shared" si="6"/>
        <v>A</v>
      </c>
      <c r="N410" s="530" t="s">
        <v>2510</v>
      </c>
      <c r="O410" s="586" t="s">
        <v>2511</v>
      </c>
      <c r="P410" s="530" t="s">
        <v>16</v>
      </c>
      <c r="Q410" s="531">
        <v>403274.7721</v>
      </c>
    </row>
    <row r="411" spans="7:17" ht="25.5" x14ac:dyDescent="0.2">
      <c r="G411" s="584" t="s">
        <v>1181</v>
      </c>
      <c r="H411" s="590" t="s">
        <v>1182</v>
      </c>
      <c r="I411" s="203">
        <v>0</v>
      </c>
      <c r="J411" s="203">
        <v>82.095699999999994</v>
      </c>
      <c r="K411" s="203">
        <v>43.987000000000002</v>
      </c>
      <c r="L411" s="381" t="str">
        <f t="shared" si="6"/>
        <v>A</v>
      </c>
      <c r="N411" s="530" t="s">
        <v>2512</v>
      </c>
      <c r="O411" s="586" t="s">
        <v>2513</v>
      </c>
      <c r="P411" s="530" t="s">
        <v>16</v>
      </c>
      <c r="Q411" s="531">
        <v>518835.95779999997</v>
      </c>
    </row>
    <row r="412" spans="7:17" ht="38.25" x14ac:dyDescent="0.2">
      <c r="G412" s="583" t="s">
        <v>332</v>
      </c>
      <c r="H412" s="588" t="s">
        <v>1685</v>
      </c>
      <c r="I412" s="581"/>
      <c r="J412" s="589">
        <v>576.51189999999997</v>
      </c>
      <c r="K412" s="589">
        <v>165.0581</v>
      </c>
      <c r="L412" s="381" t="str">
        <f t="shared" si="6"/>
        <v/>
      </c>
      <c r="N412" s="530" t="s">
        <v>2514</v>
      </c>
      <c r="O412" s="586" t="s">
        <v>2515</v>
      </c>
      <c r="P412" s="530" t="s">
        <v>16</v>
      </c>
      <c r="Q412" s="531">
        <v>527233.31709999999</v>
      </c>
    </row>
    <row r="413" spans="7:17" ht="38.25" x14ac:dyDescent="0.2">
      <c r="G413" s="584" t="s">
        <v>1183</v>
      </c>
      <c r="H413" s="590" t="s">
        <v>1686</v>
      </c>
      <c r="I413" s="203">
        <v>37.328000000000003</v>
      </c>
      <c r="J413" s="203">
        <v>466.84809999999999</v>
      </c>
      <c r="K413" s="203">
        <v>107.7509</v>
      </c>
      <c r="L413" s="381" t="str">
        <f t="shared" si="6"/>
        <v>A</v>
      </c>
      <c r="N413" s="530" t="s">
        <v>2516</v>
      </c>
      <c r="O413" s="586" t="s">
        <v>2517</v>
      </c>
      <c r="P413" s="530" t="s">
        <v>16</v>
      </c>
      <c r="Q413" s="531">
        <v>591002.10499999998</v>
      </c>
    </row>
    <row r="414" spans="7:17" x14ac:dyDescent="0.2">
      <c r="G414" s="584" t="s">
        <v>1184</v>
      </c>
      <c r="H414" s="590" t="s">
        <v>1185</v>
      </c>
      <c r="I414" s="203">
        <v>0</v>
      </c>
      <c r="J414" s="203">
        <v>92.647000000000006</v>
      </c>
      <c r="K414" s="203">
        <v>48.414700000000003</v>
      </c>
      <c r="L414" s="381" t="str">
        <f t="shared" si="6"/>
        <v>A</v>
      </c>
      <c r="N414" s="530" t="s">
        <v>2518</v>
      </c>
      <c r="O414" s="586" t="s">
        <v>2519</v>
      </c>
      <c r="P414" s="530" t="s">
        <v>16</v>
      </c>
      <c r="Q414" s="531">
        <v>647616.91189999995</v>
      </c>
    </row>
    <row r="415" spans="7:17" ht="25.5" x14ac:dyDescent="0.2">
      <c r="G415" s="584" t="s">
        <v>1186</v>
      </c>
      <c r="H415" s="590" t="s">
        <v>1187</v>
      </c>
      <c r="I415" s="203">
        <v>0</v>
      </c>
      <c r="J415" s="203">
        <v>17.0168</v>
      </c>
      <c r="K415" s="203">
        <v>8.8925000000000001</v>
      </c>
      <c r="L415" s="381" t="str">
        <f t="shared" si="6"/>
        <v>A</v>
      </c>
      <c r="N415" s="530" t="s">
        <v>2520</v>
      </c>
      <c r="O415" s="586" t="s">
        <v>2521</v>
      </c>
      <c r="P415" s="530" t="s">
        <v>16</v>
      </c>
      <c r="Q415" s="531">
        <v>664984.37269999995</v>
      </c>
    </row>
    <row r="416" spans="7:17" ht="25.5" x14ac:dyDescent="0.2">
      <c r="G416" s="583" t="s">
        <v>1188</v>
      </c>
      <c r="H416" s="588" t="s">
        <v>1687</v>
      </c>
      <c r="I416" s="581"/>
      <c r="J416" s="589">
        <v>440.42239999999998</v>
      </c>
      <c r="K416" s="589">
        <v>157.47030000000001</v>
      </c>
      <c r="L416" s="381" t="str">
        <f t="shared" si="6"/>
        <v/>
      </c>
      <c r="N416" s="530" t="s">
        <v>2522</v>
      </c>
      <c r="O416" s="586" t="s">
        <v>2523</v>
      </c>
      <c r="P416" s="530" t="s">
        <v>16</v>
      </c>
      <c r="Q416" s="531">
        <v>719830.5601</v>
      </c>
    </row>
    <row r="417" spans="7:17" ht="38.25" x14ac:dyDescent="0.2">
      <c r="G417" s="584" t="s">
        <v>1189</v>
      </c>
      <c r="H417" s="590" t="s">
        <v>1688</v>
      </c>
      <c r="I417" s="203">
        <v>37.328000000000003</v>
      </c>
      <c r="J417" s="203">
        <v>314.76659999999998</v>
      </c>
      <c r="K417" s="203">
        <v>92.804199999999994</v>
      </c>
      <c r="L417" s="381" t="str">
        <f t="shared" si="6"/>
        <v>A</v>
      </c>
      <c r="N417" s="530" t="s">
        <v>2524</v>
      </c>
      <c r="O417" s="586" t="s">
        <v>2525</v>
      </c>
      <c r="P417" s="530" t="s">
        <v>16</v>
      </c>
      <c r="Q417" s="531">
        <v>238660.7568</v>
      </c>
    </row>
    <row r="418" spans="7:17" ht="25.5" x14ac:dyDescent="0.2">
      <c r="G418" s="584" t="s">
        <v>1190</v>
      </c>
      <c r="H418" s="590" t="s">
        <v>1689</v>
      </c>
      <c r="I418" s="203">
        <v>0</v>
      </c>
      <c r="J418" s="203">
        <v>125.6558</v>
      </c>
      <c r="K418" s="203">
        <v>64.6661</v>
      </c>
      <c r="L418" s="381" t="str">
        <f t="shared" si="6"/>
        <v>A</v>
      </c>
      <c r="N418" s="530" t="s">
        <v>2526</v>
      </c>
      <c r="O418" s="586" t="s">
        <v>2527</v>
      </c>
      <c r="P418" s="530" t="s">
        <v>16</v>
      </c>
      <c r="Q418" s="531">
        <v>244920.88029999999</v>
      </c>
    </row>
    <row r="419" spans="7:17" ht="38.25" x14ac:dyDescent="0.2">
      <c r="G419" s="583" t="s">
        <v>1191</v>
      </c>
      <c r="H419" s="588" t="s">
        <v>1690</v>
      </c>
      <c r="I419" s="581"/>
      <c r="J419" s="589">
        <v>1245.1438000000001</v>
      </c>
      <c r="K419" s="589">
        <v>524.61260000000004</v>
      </c>
      <c r="L419" s="381" t="str">
        <f t="shared" si="6"/>
        <v/>
      </c>
      <c r="N419" s="530" t="s">
        <v>2528</v>
      </c>
      <c r="O419" s="586" t="s">
        <v>2529</v>
      </c>
      <c r="P419" s="530" t="s">
        <v>16</v>
      </c>
      <c r="Q419" s="531">
        <v>263610.24920000002</v>
      </c>
    </row>
    <row r="420" spans="7:17" ht="51" x14ac:dyDescent="0.2">
      <c r="G420" s="584" t="s">
        <v>1192</v>
      </c>
      <c r="H420" s="590" t="s">
        <v>1691</v>
      </c>
      <c r="I420" s="203">
        <v>37.328000000000003</v>
      </c>
      <c r="J420" s="203">
        <v>424.50240000000002</v>
      </c>
      <c r="K420" s="203">
        <v>102.2871</v>
      </c>
      <c r="L420" s="381" t="str">
        <f t="shared" si="6"/>
        <v>A</v>
      </c>
      <c r="N420" s="530" t="s">
        <v>2530</v>
      </c>
      <c r="O420" s="586" t="s">
        <v>2531</v>
      </c>
      <c r="P420" s="530" t="s">
        <v>16</v>
      </c>
      <c r="Q420" s="531">
        <v>282297.13819999999</v>
      </c>
    </row>
    <row r="421" spans="7:17" ht="38.25" x14ac:dyDescent="0.2">
      <c r="G421" s="584" t="s">
        <v>1193</v>
      </c>
      <c r="H421" s="590" t="s">
        <v>1194</v>
      </c>
      <c r="I421" s="203">
        <v>0</v>
      </c>
      <c r="J421" s="203">
        <v>820.64139999999998</v>
      </c>
      <c r="K421" s="203">
        <v>422.32549999999998</v>
      </c>
      <c r="L421" s="381" t="str">
        <f t="shared" si="6"/>
        <v>A</v>
      </c>
      <c r="N421" s="530" t="s">
        <v>2532</v>
      </c>
      <c r="O421" s="586" t="s">
        <v>2533</v>
      </c>
      <c r="P421" s="530" t="s">
        <v>16</v>
      </c>
      <c r="Q421" s="531">
        <v>300999.96870000003</v>
      </c>
    </row>
    <row r="422" spans="7:17" ht="38.25" x14ac:dyDescent="0.2">
      <c r="G422" s="583" t="s">
        <v>252</v>
      </c>
      <c r="H422" s="588" t="s">
        <v>1692</v>
      </c>
      <c r="I422" s="581"/>
      <c r="J422" s="589">
        <v>407.5788</v>
      </c>
      <c r="K422" s="589">
        <v>124.35939999999999</v>
      </c>
      <c r="L422" s="381" t="str">
        <f t="shared" si="6"/>
        <v/>
      </c>
      <c r="N422" s="530" t="s">
        <v>2534</v>
      </c>
      <c r="O422" s="586" t="s">
        <v>2535</v>
      </c>
      <c r="P422" s="530" t="s">
        <v>16</v>
      </c>
      <c r="Q422" s="531">
        <v>333568.39130000002</v>
      </c>
    </row>
    <row r="423" spans="7:17" ht="38.25" x14ac:dyDescent="0.2">
      <c r="G423" s="584" t="s">
        <v>1195</v>
      </c>
      <c r="H423" s="590" t="s">
        <v>1693</v>
      </c>
      <c r="I423" s="203">
        <v>37.328000000000003</v>
      </c>
      <c r="J423" s="203">
        <v>337.55029999999999</v>
      </c>
      <c r="K423" s="203">
        <v>86.266400000000004</v>
      </c>
      <c r="L423" s="381" t="str">
        <f t="shared" si="6"/>
        <v>A</v>
      </c>
      <c r="N423" s="530" t="s">
        <v>2536</v>
      </c>
      <c r="O423" s="586" t="s">
        <v>2537</v>
      </c>
      <c r="P423" s="530" t="s">
        <v>16</v>
      </c>
      <c r="Q423" s="531">
        <v>367373.0943</v>
      </c>
    </row>
    <row r="424" spans="7:17" ht="25.5" x14ac:dyDescent="0.2">
      <c r="G424" s="584" t="s">
        <v>1196</v>
      </c>
      <c r="H424" s="590" t="s">
        <v>1694</v>
      </c>
      <c r="I424" s="203">
        <v>0</v>
      </c>
      <c r="J424" s="203">
        <v>7.4779</v>
      </c>
      <c r="K424" s="203">
        <v>4.0677000000000003</v>
      </c>
      <c r="L424" s="381" t="str">
        <f t="shared" si="6"/>
        <v>A</v>
      </c>
      <c r="N424" s="530" t="s">
        <v>2538</v>
      </c>
      <c r="O424" s="586" t="s">
        <v>2539</v>
      </c>
      <c r="P424" s="530" t="s">
        <v>16</v>
      </c>
      <c r="Q424" s="531">
        <v>373469.34889999998</v>
      </c>
    </row>
    <row r="425" spans="7:17" ht="38.25" x14ac:dyDescent="0.2">
      <c r="G425" s="584" t="s">
        <v>1197</v>
      </c>
      <c r="H425" s="590" t="s">
        <v>1695</v>
      </c>
      <c r="I425" s="203">
        <v>0</v>
      </c>
      <c r="J425" s="203">
        <v>62.550600000000003</v>
      </c>
      <c r="K425" s="203">
        <v>34.025300000000001</v>
      </c>
      <c r="L425" s="381" t="str">
        <f t="shared" si="6"/>
        <v>A</v>
      </c>
      <c r="N425" s="530" t="s">
        <v>2540</v>
      </c>
      <c r="O425" s="586" t="s">
        <v>2541</v>
      </c>
      <c r="P425" s="530" t="s">
        <v>16</v>
      </c>
      <c r="Q425" s="531">
        <v>400624.0503</v>
      </c>
    </row>
    <row r="426" spans="7:17" ht="51" x14ac:dyDescent="0.2">
      <c r="G426" s="583" t="s">
        <v>1198</v>
      </c>
      <c r="H426" s="588" t="s">
        <v>1696</v>
      </c>
      <c r="I426" s="581"/>
      <c r="J426" s="589">
        <v>402.91449999999998</v>
      </c>
      <c r="K426" s="589">
        <v>156.7594</v>
      </c>
      <c r="L426" s="381" t="str">
        <f t="shared" si="6"/>
        <v/>
      </c>
      <c r="N426" s="530" t="s">
        <v>2542</v>
      </c>
      <c r="O426" s="586" t="s">
        <v>2543</v>
      </c>
      <c r="P426" s="530" t="s">
        <v>16</v>
      </c>
      <c r="Q426" s="531">
        <v>408876.84980000003</v>
      </c>
    </row>
    <row r="427" spans="7:17" ht="38.25" x14ac:dyDescent="0.2">
      <c r="G427" s="584" t="s">
        <v>1305</v>
      </c>
      <c r="H427" s="590" t="s">
        <v>1697</v>
      </c>
      <c r="I427" s="203">
        <v>37.328000000000003</v>
      </c>
      <c r="J427" s="203">
        <v>266.15550000000002</v>
      </c>
      <c r="K427" s="203">
        <v>69.929199999999994</v>
      </c>
      <c r="L427" s="381" t="str">
        <f t="shared" si="6"/>
        <v>A</v>
      </c>
      <c r="N427" s="530" t="s">
        <v>2544</v>
      </c>
      <c r="O427" s="586" t="s">
        <v>2545</v>
      </c>
      <c r="P427" s="530" t="s">
        <v>16</v>
      </c>
      <c r="Q427" s="531">
        <v>436129.54129999998</v>
      </c>
    </row>
    <row r="428" spans="7:17" ht="25.5" x14ac:dyDescent="0.2">
      <c r="G428" s="584" t="s">
        <v>1343</v>
      </c>
      <c r="H428" s="590" t="s">
        <v>1344</v>
      </c>
      <c r="I428" s="203">
        <v>0</v>
      </c>
      <c r="J428" s="203">
        <v>5.6731999999999996</v>
      </c>
      <c r="K428" s="203">
        <v>3.0859999999999999</v>
      </c>
      <c r="L428" s="381" t="str">
        <f t="shared" si="6"/>
        <v>A</v>
      </c>
      <c r="N428" s="530" t="s">
        <v>2546</v>
      </c>
      <c r="O428" s="586" t="s">
        <v>2547</v>
      </c>
      <c r="P428" s="530" t="s">
        <v>16</v>
      </c>
      <c r="Q428" s="531">
        <v>499845.99060000002</v>
      </c>
    </row>
    <row r="429" spans="7:17" ht="38.25" x14ac:dyDescent="0.2">
      <c r="G429" s="584" t="s">
        <v>1201</v>
      </c>
      <c r="H429" s="590" t="s">
        <v>1698</v>
      </c>
      <c r="I429" s="203">
        <v>0</v>
      </c>
      <c r="J429" s="203">
        <v>58.723700000000001</v>
      </c>
      <c r="K429" s="203">
        <v>31.9436</v>
      </c>
      <c r="L429" s="381" t="str">
        <f t="shared" si="6"/>
        <v>A</v>
      </c>
      <c r="N429" s="530" t="s">
        <v>2548</v>
      </c>
      <c r="O429" s="586" t="s">
        <v>2549</v>
      </c>
      <c r="P429" s="530" t="s">
        <v>16</v>
      </c>
      <c r="Q429" s="531">
        <v>516919.16810000001</v>
      </c>
    </row>
    <row r="430" spans="7:17" ht="25.5" x14ac:dyDescent="0.2">
      <c r="G430" s="584" t="s">
        <v>1202</v>
      </c>
      <c r="H430" s="590" t="s">
        <v>1203</v>
      </c>
      <c r="I430" s="203">
        <v>25.9895</v>
      </c>
      <c r="J430" s="203">
        <v>72.362099999999998</v>
      </c>
      <c r="K430" s="203">
        <v>51.800600000000003</v>
      </c>
      <c r="L430" s="381" t="str">
        <f t="shared" si="6"/>
        <v>A</v>
      </c>
      <c r="N430" s="530" t="s">
        <v>2550</v>
      </c>
      <c r="O430" s="586" t="s">
        <v>2551</v>
      </c>
      <c r="P430" s="530" t="s">
        <v>16</v>
      </c>
      <c r="Q430" s="531">
        <v>557179.81409999996</v>
      </c>
    </row>
    <row r="431" spans="7:17" ht="25.5" x14ac:dyDescent="0.2">
      <c r="G431" s="583" t="s">
        <v>1204</v>
      </c>
      <c r="H431" s="588" t="s">
        <v>1699</v>
      </c>
      <c r="I431" s="581"/>
      <c r="J431" s="589">
        <v>270.1832</v>
      </c>
      <c r="K431" s="589">
        <v>83.724299999999999</v>
      </c>
      <c r="L431" s="381" t="str">
        <f t="shared" si="6"/>
        <v/>
      </c>
      <c r="N431" s="530" t="s">
        <v>2552</v>
      </c>
      <c r="O431" s="586" t="s">
        <v>2553</v>
      </c>
      <c r="P431" s="530" t="s">
        <v>37</v>
      </c>
      <c r="Q431" s="531">
        <v>1.3280000000000001</v>
      </c>
    </row>
    <row r="432" spans="7:17" ht="38.25" x14ac:dyDescent="0.2">
      <c r="G432" s="584" t="s">
        <v>1205</v>
      </c>
      <c r="H432" s="590" t="s">
        <v>1700</v>
      </c>
      <c r="I432" s="203">
        <v>37.328000000000003</v>
      </c>
      <c r="J432" s="203">
        <v>254.887</v>
      </c>
      <c r="K432" s="203">
        <v>75.730900000000005</v>
      </c>
      <c r="L432" s="381" t="str">
        <f t="shared" si="6"/>
        <v>A</v>
      </c>
      <c r="N432" s="530" t="s">
        <v>2554</v>
      </c>
      <c r="O432" s="586" t="s">
        <v>2555</v>
      </c>
      <c r="P432" s="530" t="s">
        <v>16</v>
      </c>
      <c r="Q432" s="531">
        <v>1166.1512</v>
      </c>
    </row>
    <row r="433" spans="7:17" ht="38.25" x14ac:dyDescent="0.2">
      <c r="G433" s="584" t="s">
        <v>1206</v>
      </c>
      <c r="H433" s="590" t="s">
        <v>1701</v>
      </c>
      <c r="I433" s="203">
        <v>0</v>
      </c>
      <c r="J433" s="203">
        <v>15.296200000000001</v>
      </c>
      <c r="K433" s="203">
        <v>7.9934000000000003</v>
      </c>
      <c r="L433" s="381" t="str">
        <f t="shared" si="6"/>
        <v>A</v>
      </c>
      <c r="N433" s="530" t="s">
        <v>2556</v>
      </c>
      <c r="O433" s="586" t="s">
        <v>2557</v>
      </c>
      <c r="P433" s="530" t="s">
        <v>16</v>
      </c>
      <c r="Q433" s="531">
        <v>4.3964999999999996</v>
      </c>
    </row>
    <row r="434" spans="7:17" ht="38.25" x14ac:dyDescent="0.2">
      <c r="G434" s="583" t="s">
        <v>1207</v>
      </c>
      <c r="H434" s="588" t="s">
        <v>1702</v>
      </c>
      <c r="I434" s="581"/>
      <c r="J434" s="589">
        <v>424.86540000000002</v>
      </c>
      <c r="K434" s="589">
        <v>105.5951</v>
      </c>
      <c r="L434" s="381" t="str">
        <f t="shared" si="6"/>
        <v/>
      </c>
      <c r="N434" s="530" t="s">
        <v>2558</v>
      </c>
      <c r="O434" s="586" t="s">
        <v>2559</v>
      </c>
      <c r="P434" s="530" t="s">
        <v>16</v>
      </c>
      <c r="Q434" s="531">
        <v>96.916499999999999</v>
      </c>
    </row>
    <row r="435" spans="7:17" ht="38.25" x14ac:dyDescent="0.2">
      <c r="G435" s="584" t="s">
        <v>1208</v>
      </c>
      <c r="H435" s="590" t="s">
        <v>1703</v>
      </c>
      <c r="I435" s="203">
        <v>37.328000000000003</v>
      </c>
      <c r="J435" s="203">
        <v>390.91579999999999</v>
      </c>
      <c r="K435" s="203">
        <v>87.095500000000001</v>
      </c>
      <c r="L435" s="381" t="str">
        <f t="shared" si="6"/>
        <v>A</v>
      </c>
      <c r="N435" s="530" t="s">
        <v>2560</v>
      </c>
      <c r="O435" s="586" t="s">
        <v>2561</v>
      </c>
      <c r="P435" s="530" t="s">
        <v>16</v>
      </c>
      <c r="Q435" s="531">
        <v>58.591900000000003</v>
      </c>
    </row>
    <row r="436" spans="7:17" ht="38.25" x14ac:dyDescent="0.2">
      <c r="G436" s="584" t="s">
        <v>1209</v>
      </c>
      <c r="H436" s="590" t="s">
        <v>1210</v>
      </c>
      <c r="I436" s="203">
        <v>0</v>
      </c>
      <c r="J436" s="203">
        <v>33.949599999999997</v>
      </c>
      <c r="K436" s="203">
        <v>18.499600000000001</v>
      </c>
      <c r="L436" s="381" t="str">
        <f t="shared" si="6"/>
        <v>A</v>
      </c>
      <c r="N436" s="530" t="s">
        <v>2562</v>
      </c>
      <c r="O436" s="586" t="s">
        <v>2563</v>
      </c>
      <c r="P436" s="530" t="s">
        <v>16</v>
      </c>
      <c r="Q436" s="531">
        <v>28.577100000000002</v>
      </c>
    </row>
    <row r="437" spans="7:17" ht="38.25" x14ac:dyDescent="0.2">
      <c r="G437" s="583" t="s">
        <v>1211</v>
      </c>
      <c r="H437" s="588" t="s">
        <v>1704</v>
      </c>
      <c r="I437" s="581"/>
      <c r="J437" s="589">
        <v>578.73019999999997</v>
      </c>
      <c r="K437" s="589">
        <v>167.43780000000001</v>
      </c>
      <c r="L437" s="381" t="str">
        <f t="shared" si="6"/>
        <v/>
      </c>
      <c r="N437" s="530" t="s">
        <v>1654</v>
      </c>
      <c r="O437" s="586" t="s">
        <v>2564</v>
      </c>
      <c r="P437" s="530" t="s">
        <v>37</v>
      </c>
      <c r="Q437" s="531">
        <v>2.3111999999999999</v>
      </c>
    </row>
    <row r="438" spans="7:17" ht="38.25" x14ac:dyDescent="0.2">
      <c r="G438" s="584" t="s">
        <v>1212</v>
      </c>
      <c r="H438" s="590" t="s">
        <v>1705</v>
      </c>
      <c r="I438" s="203">
        <v>37.328000000000003</v>
      </c>
      <c r="J438" s="203">
        <v>439.3075</v>
      </c>
      <c r="K438" s="203">
        <v>95.686899999999994</v>
      </c>
      <c r="L438" s="381" t="str">
        <f t="shared" si="6"/>
        <v>A</v>
      </c>
      <c r="N438" s="530" t="s">
        <v>2565</v>
      </c>
      <c r="O438" s="586" t="s">
        <v>2566</v>
      </c>
      <c r="P438" s="530" t="s">
        <v>16</v>
      </c>
      <c r="Q438" s="531">
        <v>195.3065</v>
      </c>
    </row>
    <row r="439" spans="7:17" ht="38.25" x14ac:dyDescent="0.2">
      <c r="G439" s="584" t="s">
        <v>1213</v>
      </c>
      <c r="H439" s="590" t="s">
        <v>1214</v>
      </c>
      <c r="I439" s="203">
        <v>0</v>
      </c>
      <c r="J439" s="203">
        <v>139.42269999999999</v>
      </c>
      <c r="K439" s="203">
        <v>71.750900000000001</v>
      </c>
      <c r="L439" s="381" t="str">
        <f t="shared" si="6"/>
        <v>A</v>
      </c>
      <c r="N439" s="530" t="s">
        <v>2567</v>
      </c>
      <c r="O439" s="586" t="s">
        <v>2568</v>
      </c>
      <c r="P439" s="530" t="s">
        <v>16</v>
      </c>
      <c r="Q439" s="531">
        <v>83.553399999999996</v>
      </c>
    </row>
    <row r="440" spans="7:17" x14ac:dyDescent="0.2">
      <c r="G440" s="583" t="s">
        <v>1215</v>
      </c>
      <c r="H440" s="588" t="s">
        <v>1706</v>
      </c>
      <c r="I440" s="581"/>
      <c r="J440" s="589">
        <v>344.00650000000002</v>
      </c>
      <c r="K440" s="589">
        <v>82.797200000000004</v>
      </c>
      <c r="L440" s="381" t="str">
        <f t="shared" si="6"/>
        <v/>
      </c>
      <c r="N440" s="530" t="s">
        <v>2569</v>
      </c>
      <c r="O440" s="586" t="s">
        <v>2570</v>
      </c>
      <c r="P440" s="530" t="s">
        <v>16</v>
      </c>
      <c r="Q440" s="531">
        <v>27.765699999999999</v>
      </c>
    </row>
    <row r="441" spans="7:17" ht="25.5" x14ac:dyDescent="0.2">
      <c r="G441" s="584" t="s">
        <v>1216</v>
      </c>
      <c r="H441" s="590" t="s">
        <v>1707</v>
      </c>
      <c r="I441" s="203">
        <v>37.328000000000003</v>
      </c>
      <c r="J441" s="203">
        <v>344.00650000000002</v>
      </c>
      <c r="K441" s="203">
        <v>82.797200000000004</v>
      </c>
      <c r="L441" s="381" t="str">
        <f t="shared" si="6"/>
        <v>A</v>
      </c>
      <c r="N441" s="530" t="s">
        <v>2571</v>
      </c>
      <c r="O441" s="586" t="s">
        <v>2572</v>
      </c>
      <c r="P441" s="530" t="s">
        <v>14</v>
      </c>
      <c r="Q441" s="531">
        <v>55.984900000000003</v>
      </c>
    </row>
    <row r="442" spans="7:17" ht="25.5" x14ac:dyDescent="0.2">
      <c r="G442" s="583" t="s">
        <v>1217</v>
      </c>
      <c r="H442" s="588" t="s">
        <v>1218</v>
      </c>
      <c r="I442" s="581"/>
      <c r="J442" s="589">
        <v>6.6128</v>
      </c>
      <c r="K442" s="589">
        <v>4.4855</v>
      </c>
      <c r="L442" s="381" t="str">
        <f t="shared" si="6"/>
        <v/>
      </c>
      <c r="N442" s="530" t="s">
        <v>2573</v>
      </c>
      <c r="O442" s="586" t="s">
        <v>2574</v>
      </c>
      <c r="P442" s="530" t="s">
        <v>1760</v>
      </c>
      <c r="Q442" s="531">
        <v>20</v>
      </c>
    </row>
    <row r="443" spans="7:17" ht="25.5" x14ac:dyDescent="0.2">
      <c r="G443" s="584" t="s">
        <v>1219</v>
      </c>
      <c r="H443" s="590" t="s">
        <v>1220</v>
      </c>
      <c r="I443" s="203">
        <v>0</v>
      </c>
      <c r="J443" s="203">
        <v>6.6128</v>
      </c>
      <c r="K443" s="203">
        <v>4.4855</v>
      </c>
      <c r="L443" s="381" t="str">
        <f t="shared" si="6"/>
        <v>A</v>
      </c>
      <c r="N443" s="530" t="s">
        <v>2575</v>
      </c>
      <c r="O443" s="586" t="s">
        <v>2576</v>
      </c>
      <c r="P443" s="530" t="s">
        <v>1760</v>
      </c>
      <c r="Q443" s="531">
        <v>24.472200000000001</v>
      </c>
    </row>
    <row r="444" spans="7:17" ht="25.5" x14ac:dyDescent="0.2">
      <c r="G444" s="583" t="s">
        <v>1221</v>
      </c>
      <c r="H444" s="588" t="s">
        <v>1222</v>
      </c>
      <c r="I444" s="581"/>
      <c r="J444" s="589">
        <v>104.1207</v>
      </c>
      <c r="K444" s="589">
        <v>56.169499999999999</v>
      </c>
      <c r="L444" s="381" t="str">
        <f t="shared" si="6"/>
        <v/>
      </c>
      <c r="N444" s="530" t="s">
        <v>1459</v>
      </c>
      <c r="O444" s="586" t="s">
        <v>2577</v>
      </c>
      <c r="P444" s="530" t="s">
        <v>40</v>
      </c>
      <c r="Q444" s="531">
        <v>11.4579</v>
      </c>
    </row>
    <row r="445" spans="7:17" ht="25.5" x14ac:dyDescent="0.2">
      <c r="G445" s="584" t="s">
        <v>1223</v>
      </c>
      <c r="H445" s="590" t="s">
        <v>1224</v>
      </c>
      <c r="I445" s="203">
        <v>0</v>
      </c>
      <c r="J445" s="203">
        <v>104.1207</v>
      </c>
      <c r="K445" s="203">
        <v>56.169499999999999</v>
      </c>
      <c r="L445" s="381" t="str">
        <f t="shared" si="6"/>
        <v>A</v>
      </c>
      <c r="N445" s="530" t="s">
        <v>2578</v>
      </c>
      <c r="O445" s="586" t="s">
        <v>2579</v>
      </c>
      <c r="P445" s="530" t="s">
        <v>37</v>
      </c>
      <c r="Q445" s="531">
        <v>170.16059999999999</v>
      </c>
    </row>
    <row r="446" spans="7:17" ht="25.5" x14ac:dyDescent="0.2">
      <c r="G446" s="583" t="s">
        <v>1225</v>
      </c>
      <c r="H446" s="588" t="s">
        <v>1708</v>
      </c>
      <c r="I446" s="581"/>
      <c r="J446" s="589">
        <v>328.07769999999999</v>
      </c>
      <c r="K446" s="589">
        <v>96.467699999999994</v>
      </c>
      <c r="L446" s="381" t="str">
        <f t="shared" si="6"/>
        <v/>
      </c>
      <c r="N446" s="530" t="s">
        <v>2580</v>
      </c>
      <c r="O446" s="586" t="s">
        <v>2581</v>
      </c>
      <c r="P446" s="530" t="s">
        <v>1760</v>
      </c>
      <c r="Q446" s="531">
        <v>8.3966999999999992</v>
      </c>
    </row>
    <row r="447" spans="7:17" ht="39.6" customHeight="1" x14ac:dyDescent="0.2">
      <c r="G447" s="584" t="s">
        <v>1226</v>
      </c>
      <c r="H447" s="590" t="s">
        <v>1510</v>
      </c>
      <c r="I447" s="203">
        <v>30.7623</v>
      </c>
      <c r="J447" s="203">
        <v>308.20089999999999</v>
      </c>
      <c r="K447" s="203">
        <v>86.238500000000002</v>
      </c>
      <c r="L447" s="381" t="str">
        <f t="shared" si="6"/>
        <v>A</v>
      </c>
      <c r="N447" s="530" t="s">
        <v>2582</v>
      </c>
      <c r="O447" s="586" t="s">
        <v>2583</v>
      </c>
      <c r="P447" s="530" t="s">
        <v>1760</v>
      </c>
      <c r="Q447" s="531">
        <v>7.8579999999999997</v>
      </c>
    </row>
    <row r="448" spans="7:17" ht="25.5" x14ac:dyDescent="0.2">
      <c r="G448" s="584" t="s">
        <v>1227</v>
      </c>
      <c r="H448" s="590" t="s">
        <v>1709</v>
      </c>
      <c r="I448" s="203">
        <v>0</v>
      </c>
      <c r="J448" s="203">
        <v>19.876799999999999</v>
      </c>
      <c r="K448" s="203">
        <v>10.229200000000001</v>
      </c>
      <c r="L448" s="381" t="str">
        <f t="shared" si="6"/>
        <v>A</v>
      </c>
      <c r="N448" s="530" t="s">
        <v>5442</v>
      </c>
      <c r="O448" s="586" t="s">
        <v>5474</v>
      </c>
      <c r="P448" s="530" t="s">
        <v>40</v>
      </c>
      <c r="Q448" s="531">
        <v>5.87</v>
      </c>
    </row>
    <row r="449" spans="7:17" ht="25.5" x14ac:dyDescent="0.2">
      <c r="G449" s="583" t="s">
        <v>1228</v>
      </c>
      <c r="H449" s="588" t="s">
        <v>1710</v>
      </c>
      <c r="I449" s="581"/>
      <c r="J449" s="589">
        <v>687.00070000000005</v>
      </c>
      <c r="K449" s="589">
        <v>164.45820000000001</v>
      </c>
      <c r="L449" s="381" t="str">
        <f t="shared" si="6"/>
        <v/>
      </c>
      <c r="N449" s="530" t="s">
        <v>5443</v>
      </c>
      <c r="O449" s="586" t="s">
        <v>5475</v>
      </c>
      <c r="P449" s="530" t="s">
        <v>40</v>
      </c>
      <c r="Q449" s="531">
        <v>6.5</v>
      </c>
    </row>
    <row r="450" spans="7:17" ht="38.25" x14ac:dyDescent="0.2">
      <c r="G450" s="584" t="s">
        <v>1180</v>
      </c>
      <c r="H450" s="590" t="s">
        <v>1684</v>
      </c>
      <c r="I450" s="203">
        <v>37.328000000000003</v>
      </c>
      <c r="J450" s="203">
        <v>625.74760000000003</v>
      </c>
      <c r="K450" s="203">
        <v>131.1387</v>
      </c>
      <c r="L450" s="381" t="str">
        <f t="shared" si="6"/>
        <v>A</v>
      </c>
      <c r="N450" s="530" t="s">
        <v>1448</v>
      </c>
      <c r="O450" s="586" t="s">
        <v>2584</v>
      </c>
      <c r="P450" s="530" t="s">
        <v>40</v>
      </c>
      <c r="Q450" s="531">
        <v>10.199999999999999</v>
      </c>
    </row>
    <row r="451" spans="7:17" ht="25.5" x14ac:dyDescent="0.2">
      <c r="G451" s="584" t="s">
        <v>1229</v>
      </c>
      <c r="H451" s="590" t="s">
        <v>1230</v>
      </c>
      <c r="I451" s="203">
        <v>0</v>
      </c>
      <c r="J451" s="203">
        <v>61.253100000000003</v>
      </c>
      <c r="K451" s="203">
        <v>33.319499999999998</v>
      </c>
      <c r="L451" s="381" t="str">
        <f t="shared" si="6"/>
        <v>A</v>
      </c>
      <c r="N451" s="530" t="s">
        <v>2585</v>
      </c>
      <c r="O451" s="586" t="s">
        <v>2586</v>
      </c>
      <c r="P451" s="530" t="s">
        <v>40</v>
      </c>
      <c r="Q451" s="531">
        <v>10.079000000000001</v>
      </c>
    </row>
    <row r="452" spans="7:17" ht="38.25" x14ac:dyDescent="0.2">
      <c r="G452" s="583" t="s">
        <v>268</v>
      </c>
      <c r="H452" s="588" t="s">
        <v>1711</v>
      </c>
      <c r="I452" s="581"/>
      <c r="J452" s="589">
        <v>667.82330000000002</v>
      </c>
      <c r="K452" s="589">
        <v>212.7748</v>
      </c>
      <c r="L452" s="381" t="str">
        <f t="shared" si="6"/>
        <v/>
      </c>
      <c r="N452" s="530" t="s">
        <v>2587</v>
      </c>
      <c r="O452" s="586" t="s">
        <v>2588</v>
      </c>
      <c r="P452" s="530" t="s">
        <v>40</v>
      </c>
      <c r="Q452" s="531">
        <v>9.9169999999999998</v>
      </c>
    </row>
    <row r="453" spans="7:17" ht="38.25" x14ac:dyDescent="0.2">
      <c r="G453" s="584" t="s">
        <v>1183</v>
      </c>
      <c r="H453" s="590" t="s">
        <v>1686</v>
      </c>
      <c r="I453" s="203">
        <v>37.328000000000003</v>
      </c>
      <c r="J453" s="203">
        <v>466.84809999999999</v>
      </c>
      <c r="K453" s="203">
        <v>107.7509</v>
      </c>
      <c r="L453" s="381" t="str">
        <f t="shared" ref="L453:L516" si="7">IF(LEFT(G453,1)="A","A","")</f>
        <v>A</v>
      </c>
      <c r="N453" s="530" t="s">
        <v>1475</v>
      </c>
      <c r="O453" s="586" t="s">
        <v>2589</v>
      </c>
      <c r="P453" s="530" t="s">
        <v>40</v>
      </c>
      <c r="Q453" s="531">
        <v>5.8708</v>
      </c>
    </row>
    <row r="454" spans="7:17" ht="38.25" x14ac:dyDescent="0.2">
      <c r="G454" s="584" t="s">
        <v>1231</v>
      </c>
      <c r="H454" s="590" t="s">
        <v>1232</v>
      </c>
      <c r="I454" s="203">
        <v>0</v>
      </c>
      <c r="J454" s="203">
        <v>107.7321</v>
      </c>
      <c r="K454" s="203">
        <v>56.297699999999999</v>
      </c>
      <c r="L454" s="381" t="str">
        <f t="shared" si="7"/>
        <v>A</v>
      </c>
      <c r="N454" s="530" t="s">
        <v>2590</v>
      </c>
      <c r="O454" s="586" t="s">
        <v>2591</v>
      </c>
      <c r="P454" s="530" t="s">
        <v>17</v>
      </c>
      <c r="Q454" s="531">
        <v>110.7891</v>
      </c>
    </row>
    <row r="455" spans="7:17" ht="25.5" x14ac:dyDescent="0.2">
      <c r="G455" s="584" t="s">
        <v>1233</v>
      </c>
      <c r="H455" s="590" t="s">
        <v>1234</v>
      </c>
      <c r="I455" s="203">
        <v>0</v>
      </c>
      <c r="J455" s="203">
        <v>93.243099999999998</v>
      </c>
      <c r="K455" s="203">
        <v>48.726199999999999</v>
      </c>
      <c r="L455" s="381" t="str">
        <f t="shared" si="7"/>
        <v>A</v>
      </c>
      <c r="N455" s="530" t="s">
        <v>2592</v>
      </c>
      <c r="O455" s="586" t="s">
        <v>2593</v>
      </c>
      <c r="P455" s="530" t="s">
        <v>17</v>
      </c>
      <c r="Q455" s="531">
        <v>138.65440000000001</v>
      </c>
    </row>
    <row r="456" spans="7:17" ht="38.25" x14ac:dyDescent="0.2">
      <c r="G456" s="583" t="s">
        <v>1235</v>
      </c>
      <c r="H456" s="588" t="s">
        <v>1712</v>
      </c>
      <c r="I456" s="581"/>
      <c r="J456" s="589">
        <v>750.92859999999996</v>
      </c>
      <c r="K456" s="589">
        <v>255.95419999999999</v>
      </c>
      <c r="L456" s="381" t="str">
        <f t="shared" si="7"/>
        <v/>
      </c>
      <c r="N456" s="530" t="s">
        <v>2594</v>
      </c>
      <c r="O456" s="586" t="s">
        <v>2595</v>
      </c>
      <c r="P456" s="530" t="s">
        <v>40</v>
      </c>
      <c r="Q456" s="531">
        <v>25.237200000000001</v>
      </c>
    </row>
    <row r="457" spans="7:17" ht="38.25" x14ac:dyDescent="0.2">
      <c r="G457" s="584" t="s">
        <v>1231</v>
      </c>
      <c r="H457" s="590" t="s">
        <v>1232</v>
      </c>
      <c r="I457" s="203">
        <v>0</v>
      </c>
      <c r="J457" s="203">
        <v>107.7321</v>
      </c>
      <c r="K457" s="203">
        <v>56.297699999999999</v>
      </c>
      <c r="L457" s="381" t="str">
        <f t="shared" si="7"/>
        <v>A</v>
      </c>
      <c r="N457" s="530" t="s">
        <v>1480</v>
      </c>
      <c r="O457" s="586" t="s">
        <v>2596</v>
      </c>
      <c r="P457" s="530" t="s">
        <v>16</v>
      </c>
      <c r="Q457" s="531">
        <v>461.77019999999999</v>
      </c>
    </row>
    <row r="458" spans="7:17" ht="38.25" x14ac:dyDescent="0.2">
      <c r="G458" s="584" t="s">
        <v>1236</v>
      </c>
      <c r="H458" s="590" t="s">
        <v>1713</v>
      </c>
      <c r="I458" s="203">
        <v>37.328000000000003</v>
      </c>
      <c r="J458" s="203">
        <v>478.37279999999998</v>
      </c>
      <c r="K458" s="203">
        <v>113.5243</v>
      </c>
      <c r="L458" s="381" t="str">
        <f t="shared" si="7"/>
        <v>A</v>
      </c>
      <c r="N458" s="530" t="s">
        <v>2597</v>
      </c>
      <c r="O458" s="586" t="s">
        <v>2598</v>
      </c>
      <c r="P458" s="530" t="s">
        <v>40</v>
      </c>
      <c r="Q458" s="531">
        <v>58.216999999999999</v>
      </c>
    </row>
    <row r="459" spans="7:17" ht="25.5" x14ac:dyDescent="0.2">
      <c r="G459" s="584" t="s">
        <v>1237</v>
      </c>
      <c r="H459" s="590" t="s">
        <v>1238</v>
      </c>
      <c r="I459" s="203">
        <v>0</v>
      </c>
      <c r="J459" s="203">
        <v>71.580600000000004</v>
      </c>
      <c r="K459" s="203">
        <v>37.405999999999999</v>
      </c>
      <c r="L459" s="381" t="str">
        <f t="shared" si="7"/>
        <v>A</v>
      </c>
      <c r="N459" s="530" t="s">
        <v>2599</v>
      </c>
      <c r="O459" s="586" t="s">
        <v>2600</v>
      </c>
      <c r="P459" s="530" t="s">
        <v>40</v>
      </c>
      <c r="Q459" s="531">
        <v>24.4693</v>
      </c>
    </row>
    <row r="460" spans="7:17" ht="25.5" x14ac:dyDescent="0.2">
      <c r="G460" s="584" t="s">
        <v>1233</v>
      </c>
      <c r="H460" s="590" t="s">
        <v>1234</v>
      </c>
      <c r="I460" s="203">
        <v>0</v>
      </c>
      <c r="J460" s="203">
        <v>93.243099999999998</v>
      </c>
      <c r="K460" s="203">
        <v>48.726199999999999</v>
      </c>
      <c r="L460" s="381" t="str">
        <f t="shared" si="7"/>
        <v>A</v>
      </c>
      <c r="N460" s="530" t="s">
        <v>2601</v>
      </c>
      <c r="O460" s="586" t="s">
        <v>2602</v>
      </c>
      <c r="P460" s="530" t="s">
        <v>40</v>
      </c>
      <c r="Q460" s="531">
        <v>170.73769999999999</v>
      </c>
    </row>
    <row r="461" spans="7:17" ht="38.25" x14ac:dyDescent="0.2">
      <c r="G461" s="583" t="s">
        <v>1239</v>
      </c>
      <c r="H461" s="588" t="s">
        <v>1240</v>
      </c>
      <c r="I461" s="581"/>
      <c r="J461" s="589">
        <v>1466.1074000000001</v>
      </c>
      <c r="K461" s="589">
        <v>584.94200000000001</v>
      </c>
      <c r="L461" s="381" t="str">
        <f t="shared" si="7"/>
        <v/>
      </c>
      <c r="N461" s="530" t="s">
        <v>1485</v>
      </c>
      <c r="O461" s="586" t="s">
        <v>2603</v>
      </c>
      <c r="P461" s="530" t="s">
        <v>16</v>
      </c>
      <c r="Q461" s="531">
        <v>491.58190000000002</v>
      </c>
    </row>
    <row r="462" spans="7:17" ht="25.5" x14ac:dyDescent="0.2">
      <c r="G462" s="584" t="s">
        <v>1241</v>
      </c>
      <c r="H462" s="590" t="s">
        <v>1242</v>
      </c>
      <c r="I462" s="203">
        <v>37.328000000000003</v>
      </c>
      <c r="J462" s="203">
        <v>1150.2264</v>
      </c>
      <c r="K462" s="203">
        <v>419.8716</v>
      </c>
      <c r="L462" s="381" t="str">
        <f t="shared" si="7"/>
        <v>A</v>
      </c>
      <c r="N462" s="530" t="s">
        <v>1486</v>
      </c>
      <c r="O462" s="586" t="s">
        <v>2604</v>
      </c>
      <c r="P462" s="530" t="s">
        <v>40</v>
      </c>
      <c r="Q462" s="531">
        <v>28.195799999999998</v>
      </c>
    </row>
    <row r="463" spans="7:17" ht="38.25" x14ac:dyDescent="0.2">
      <c r="G463" s="584" t="s">
        <v>1231</v>
      </c>
      <c r="H463" s="590" t="s">
        <v>1232</v>
      </c>
      <c r="I463" s="203">
        <v>0</v>
      </c>
      <c r="J463" s="203">
        <v>107.7321</v>
      </c>
      <c r="K463" s="203">
        <v>56.297699999999999</v>
      </c>
      <c r="L463" s="381" t="str">
        <f t="shared" si="7"/>
        <v>A</v>
      </c>
      <c r="N463" s="530" t="s">
        <v>2605</v>
      </c>
      <c r="O463" s="586" t="s">
        <v>2606</v>
      </c>
      <c r="P463" s="530" t="s">
        <v>40</v>
      </c>
      <c r="Q463" s="531">
        <v>32.274500000000003</v>
      </c>
    </row>
    <row r="464" spans="7:17" ht="25.5" x14ac:dyDescent="0.2">
      <c r="G464" s="584" t="s">
        <v>1243</v>
      </c>
      <c r="H464" s="590" t="s">
        <v>1244</v>
      </c>
      <c r="I464" s="203">
        <v>0</v>
      </c>
      <c r="J464" s="203">
        <v>114.9058</v>
      </c>
      <c r="K464" s="203">
        <v>60.046500000000002</v>
      </c>
      <c r="L464" s="381" t="str">
        <f t="shared" si="7"/>
        <v>A</v>
      </c>
      <c r="N464" s="530" t="s">
        <v>2607</v>
      </c>
      <c r="O464" s="586" t="s">
        <v>2608</v>
      </c>
      <c r="P464" s="530" t="s">
        <v>16</v>
      </c>
      <c r="Q464" s="531">
        <v>31.1386</v>
      </c>
    </row>
    <row r="465" spans="7:17" ht="25.5" x14ac:dyDescent="0.2">
      <c r="G465" s="584" t="s">
        <v>1233</v>
      </c>
      <c r="H465" s="590" t="s">
        <v>1234</v>
      </c>
      <c r="I465" s="203">
        <v>0</v>
      </c>
      <c r="J465" s="203">
        <v>93.243099999999998</v>
      </c>
      <c r="K465" s="203">
        <v>48.726199999999999</v>
      </c>
      <c r="L465" s="381" t="str">
        <f t="shared" si="7"/>
        <v>A</v>
      </c>
      <c r="N465" s="530" t="s">
        <v>2609</v>
      </c>
      <c r="O465" s="586" t="s">
        <v>2610</v>
      </c>
      <c r="P465" s="530" t="s">
        <v>40</v>
      </c>
      <c r="Q465" s="531">
        <v>54.554000000000002</v>
      </c>
    </row>
    <row r="466" spans="7:17" ht="51" x14ac:dyDescent="0.2">
      <c r="G466" s="583" t="s">
        <v>1245</v>
      </c>
      <c r="H466" s="588" t="s">
        <v>1246</v>
      </c>
      <c r="I466" s="581"/>
      <c r="J466" s="589">
        <v>427.01240000000001</v>
      </c>
      <c r="K466" s="589">
        <v>134.9306</v>
      </c>
      <c r="L466" s="381" t="str">
        <f t="shared" si="7"/>
        <v/>
      </c>
      <c r="N466" s="530" t="s">
        <v>2611</v>
      </c>
      <c r="O466" s="586" t="s">
        <v>2612</v>
      </c>
      <c r="P466" s="530" t="s">
        <v>16</v>
      </c>
      <c r="Q466" s="531">
        <v>7.8377999999999997</v>
      </c>
    </row>
    <row r="467" spans="7:17" ht="63.75" x14ac:dyDescent="0.2">
      <c r="G467" s="584" t="s">
        <v>1247</v>
      </c>
      <c r="H467" s="590" t="s">
        <v>1248</v>
      </c>
      <c r="I467" s="203">
        <v>0</v>
      </c>
      <c r="J467" s="203">
        <v>89.462100000000007</v>
      </c>
      <c r="K467" s="203">
        <v>48.664200000000001</v>
      </c>
      <c r="L467" s="381" t="str">
        <f t="shared" si="7"/>
        <v>A</v>
      </c>
      <c r="N467" s="530" t="s">
        <v>2613</v>
      </c>
      <c r="O467" s="586" t="s">
        <v>2614</v>
      </c>
      <c r="P467" s="530" t="s">
        <v>16</v>
      </c>
      <c r="Q467" s="531">
        <v>6.5739999999999998</v>
      </c>
    </row>
    <row r="468" spans="7:17" ht="38.25" x14ac:dyDescent="0.2">
      <c r="G468" s="584" t="s">
        <v>1195</v>
      </c>
      <c r="H468" s="590" t="s">
        <v>1693</v>
      </c>
      <c r="I468" s="203">
        <v>37.328000000000003</v>
      </c>
      <c r="J468" s="203">
        <v>337.55029999999999</v>
      </c>
      <c r="K468" s="203">
        <v>86.266400000000004</v>
      </c>
      <c r="L468" s="381" t="str">
        <f t="shared" si="7"/>
        <v>A</v>
      </c>
      <c r="N468" s="530" t="s">
        <v>2615</v>
      </c>
      <c r="O468" s="586" t="s">
        <v>2616</v>
      </c>
      <c r="P468" s="530" t="s">
        <v>16</v>
      </c>
      <c r="Q468" s="531">
        <v>3080.1496999999999</v>
      </c>
    </row>
    <row r="469" spans="7:17" ht="38.25" x14ac:dyDescent="0.2">
      <c r="G469" s="583" t="s">
        <v>1249</v>
      </c>
      <c r="H469" s="588" t="s">
        <v>1714</v>
      </c>
      <c r="I469" s="581"/>
      <c r="J469" s="589">
        <v>365.82659999999998</v>
      </c>
      <c r="K469" s="589">
        <v>118.976</v>
      </c>
      <c r="L469" s="381" t="str">
        <f t="shared" si="7"/>
        <v/>
      </c>
      <c r="N469" s="530" t="s">
        <v>2617</v>
      </c>
      <c r="O469" s="586" t="s">
        <v>2618</v>
      </c>
      <c r="P469" s="530" t="s">
        <v>16</v>
      </c>
      <c r="Q469" s="531">
        <v>562.84900000000005</v>
      </c>
    </row>
    <row r="470" spans="7:17" ht="51" x14ac:dyDescent="0.2">
      <c r="G470" s="584" t="s">
        <v>1250</v>
      </c>
      <c r="H470" s="590" t="s">
        <v>1715</v>
      </c>
      <c r="I470" s="203">
        <v>37.751199999999997</v>
      </c>
      <c r="J470" s="203">
        <v>315.18979999999999</v>
      </c>
      <c r="K470" s="203">
        <v>93.227400000000003</v>
      </c>
      <c r="L470" s="381" t="str">
        <f t="shared" si="7"/>
        <v>A</v>
      </c>
      <c r="N470" s="530" t="s">
        <v>2619</v>
      </c>
      <c r="O470" s="586" t="s">
        <v>2620</v>
      </c>
      <c r="P470" s="530" t="s">
        <v>16</v>
      </c>
      <c r="Q470" s="531">
        <v>36.892200000000003</v>
      </c>
    </row>
    <row r="471" spans="7:17" ht="25.5" x14ac:dyDescent="0.2">
      <c r="G471" s="584" t="s">
        <v>1251</v>
      </c>
      <c r="H471" s="590" t="s">
        <v>1252</v>
      </c>
      <c r="I471" s="203">
        <v>0</v>
      </c>
      <c r="J471" s="203">
        <v>50.636800000000001</v>
      </c>
      <c r="K471" s="203">
        <v>25.7486</v>
      </c>
      <c r="L471" s="381" t="str">
        <f t="shared" si="7"/>
        <v>A</v>
      </c>
      <c r="N471" s="530" t="s">
        <v>2621</v>
      </c>
      <c r="O471" s="586" t="s">
        <v>2622</v>
      </c>
      <c r="P471" s="530" t="s">
        <v>16</v>
      </c>
      <c r="Q471" s="531">
        <v>371.5181</v>
      </c>
    </row>
    <row r="472" spans="7:17" ht="38.25" x14ac:dyDescent="0.2">
      <c r="G472" s="583" t="s">
        <v>1253</v>
      </c>
      <c r="H472" s="588" t="s">
        <v>1716</v>
      </c>
      <c r="I472" s="581"/>
      <c r="J472" s="589">
        <v>347.00779999999997</v>
      </c>
      <c r="K472" s="589">
        <v>135.904</v>
      </c>
      <c r="L472" s="381" t="str">
        <f t="shared" si="7"/>
        <v/>
      </c>
      <c r="N472" s="530" t="s">
        <v>2623</v>
      </c>
      <c r="O472" s="586" t="s">
        <v>2624</v>
      </c>
      <c r="P472" s="530" t="s">
        <v>37</v>
      </c>
      <c r="Q472" s="531">
        <v>91.442999999999998</v>
      </c>
    </row>
    <row r="473" spans="7:17" ht="51" x14ac:dyDescent="0.2">
      <c r="G473" s="584" t="s">
        <v>1254</v>
      </c>
      <c r="H473" s="590" t="s">
        <v>1717</v>
      </c>
      <c r="I473" s="203">
        <v>46.286700000000003</v>
      </c>
      <c r="J473" s="203">
        <v>241.43700000000001</v>
      </c>
      <c r="K473" s="203">
        <v>78.477199999999996</v>
      </c>
      <c r="L473" s="381" t="str">
        <f t="shared" si="7"/>
        <v>A</v>
      </c>
      <c r="N473" s="530" t="s">
        <v>2625</v>
      </c>
      <c r="O473" s="586" t="s">
        <v>2626</v>
      </c>
      <c r="P473" s="530" t="s">
        <v>14</v>
      </c>
      <c r="Q473" s="531">
        <v>38.511099999999999</v>
      </c>
    </row>
    <row r="474" spans="7:17" ht="38.25" x14ac:dyDescent="0.2">
      <c r="G474" s="584" t="s">
        <v>1255</v>
      </c>
      <c r="H474" s="590" t="s">
        <v>1256</v>
      </c>
      <c r="I474" s="203">
        <v>0</v>
      </c>
      <c r="J474" s="203">
        <v>105.57080000000001</v>
      </c>
      <c r="K474" s="203">
        <v>57.4268</v>
      </c>
      <c r="L474" s="381" t="str">
        <f t="shared" si="7"/>
        <v>A</v>
      </c>
      <c r="N474" s="530" t="s">
        <v>2627</v>
      </c>
      <c r="O474" s="586" t="s">
        <v>2628</v>
      </c>
      <c r="P474" s="530" t="s">
        <v>16</v>
      </c>
      <c r="Q474" s="531">
        <v>567.07280000000003</v>
      </c>
    </row>
    <row r="475" spans="7:17" ht="25.5" x14ac:dyDescent="0.2">
      <c r="G475" s="583" t="s">
        <v>1257</v>
      </c>
      <c r="H475" s="588" t="s">
        <v>1258</v>
      </c>
      <c r="I475" s="581"/>
      <c r="J475" s="589">
        <v>201.6739</v>
      </c>
      <c r="K475" s="589">
        <v>77.950500000000005</v>
      </c>
      <c r="L475" s="381" t="str">
        <f t="shared" si="7"/>
        <v/>
      </c>
      <c r="N475" s="530" t="s">
        <v>2629</v>
      </c>
      <c r="O475" s="586" t="s">
        <v>2630</v>
      </c>
      <c r="P475" s="530" t="s">
        <v>16</v>
      </c>
      <c r="Q475" s="531">
        <v>312.39749999999998</v>
      </c>
    </row>
    <row r="476" spans="7:17" ht="38.25" x14ac:dyDescent="0.2">
      <c r="G476" s="584" t="s">
        <v>1259</v>
      </c>
      <c r="H476" s="590" t="s">
        <v>1260</v>
      </c>
      <c r="I476" s="203">
        <v>30.7623</v>
      </c>
      <c r="J476" s="203">
        <v>187.14009999999999</v>
      </c>
      <c r="K476" s="203">
        <v>70.471000000000004</v>
      </c>
      <c r="L476" s="381" t="str">
        <f t="shared" si="7"/>
        <v>A</v>
      </c>
      <c r="N476" s="530" t="s">
        <v>2631</v>
      </c>
      <c r="O476" s="586" t="s">
        <v>2632</v>
      </c>
      <c r="P476" s="530" t="s">
        <v>37</v>
      </c>
      <c r="Q476" s="531">
        <v>168.9162</v>
      </c>
    </row>
    <row r="477" spans="7:17" ht="25.5" x14ac:dyDescent="0.2">
      <c r="G477" s="584" t="s">
        <v>1261</v>
      </c>
      <c r="H477" s="590" t="s">
        <v>1262</v>
      </c>
      <c r="I477" s="203">
        <v>0</v>
      </c>
      <c r="J477" s="203">
        <v>14.533799999999999</v>
      </c>
      <c r="K477" s="203">
        <v>7.4794999999999998</v>
      </c>
      <c r="L477" s="381" t="str">
        <f t="shared" si="7"/>
        <v>A</v>
      </c>
      <c r="N477" s="530" t="s">
        <v>2633</v>
      </c>
      <c r="O477" s="586" t="s">
        <v>2634</v>
      </c>
      <c r="P477" s="530" t="s">
        <v>14</v>
      </c>
      <c r="Q477" s="531">
        <v>41.7181</v>
      </c>
    </row>
    <row r="478" spans="7:17" ht="25.5" x14ac:dyDescent="0.2">
      <c r="G478" s="583" t="s">
        <v>334</v>
      </c>
      <c r="H478" s="588" t="s">
        <v>1263</v>
      </c>
      <c r="I478" s="581"/>
      <c r="J478" s="589">
        <v>194.94919999999999</v>
      </c>
      <c r="K478" s="589">
        <v>74.684799999999996</v>
      </c>
      <c r="L478" s="381" t="str">
        <f t="shared" si="7"/>
        <v/>
      </c>
      <c r="N478" s="530" t="s">
        <v>2635</v>
      </c>
      <c r="O478" s="586" t="s">
        <v>2636</v>
      </c>
      <c r="P478" s="530" t="s">
        <v>14</v>
      </c>
      <c r="Q478" s="531">
        <v>21.649000000000001</v>
      </c>
    </row>
    <row r="479" spans="7:17" ht="38.25" x14ac:dyDescent="0.2">
      <c r="G479" s="584" t="s">
        <v>1264</v>
      </c>
      <c r="H479" s="590" t="s">
        <v>1265</v>
      </c>
      <c r="I479" s="203">
        <v>30.7623</v>
      </c>
      <c r="J479" s="203">
        <v>187.9331</v>
      </c>
      <c r="K479" s="203">
        <v>70.868300000000005</v>
      </c>
      <c r="L479" s="381" t="str">
        <f t="shared" si="7"/>
        <v>A</v>
      </c>
      <c r="N479" s="530" t="s">
        <v>2637</v>
      </c>
      <c r="O479" s="586" t="s">
        <v>2638</v>
      </c>
      <c r="P479" s="530" t="s">
        <v>14</v>
      </c>
      <c r="Q479" s="531">
        <v>28.023199999999999</v>
      </c>
    </row>
    <row r="480" spans="7:17" ht="25.5" x14ac:dyDescent="0.2">
      <c r="G480" s="584" t="s">
        <v>1266</v>
      </c>
      <c r="H480" s="590" t="s">
        <v>1267</v>
      </c>
      <c r="I480" s="203">
        <v>0</v>
      </c>
      <c r="J480" s="203">
        <v>7.0160999999999998</v>
      </c>
      <c r="K480" s="203">
        <v>3.8165</v>
      </c>
      <c r="L480" s="381" t="str">
        <f t="shared" si="7"/>
        <v>A</v>
      </c>
      <c r="N480" s="530" t="s">
        <v>2639</v>
      </c>
      <c r="O480" s="586" t="s">
        <v>2640</v>
      </c>
      <c r="P480" s="530" t="s">
        <v>14</v>
      </c>
      <c r="Q480" s="531">
        <v>29.025300000000001</v>
      </c>
    </row>
    <row r="481" spans="7:17" ht="25.5" x14ac:dyDescent="0.2">
      <c r="G481" s="583" t="s">
        <v>269</v>
      </c>
      <c r="H481" s="588" t="s">
        <v>270</v>
      </c>
      <c r="I481" s="581"/>
      <c r="J481" s="589">
        <v>340.80779999999999</v>
      </c>
      <c r="K481" s="589">
        <v>109.7835</v>
      </c>
      <c r="L481" s="381" t="str">
        <f t="shared" si="7"/>
        <v/>
      </c>
      <c r="N481" s="530" t="s">
        <v>2641</v>
      </c>
      <c r="O481" s="586" t="s">
        <v>2642</v>
      </c>
      <c r="P481" s="530" t="s">
        <v>14</v>
      </c>
      <c r="Q481" s="531">
        <v>31.1431</v>
      </c>
    </row>
    <row r="482" spans="7:17" ht="51" x14ac:dyDescent="0.2">
      <c r="G482" s="584" t="s">
        <v>1199</v>
      </c>
      <c r="H482" s="590" t="s">
        <v>1200</v>
      </c>
      <c r="I482" s="203">
        <v>30.7623</v>
      </c>
      <c r="J482" s="203">
        <v>269.48899999999998</v>
      </c>
      <c r="K482" s="203">
        <v>75.823999999999998</v>
      </c>
      <c r="L482" s="381" t="str">
        <f t="shared" si="7"/>
        <v>A</v>
      </c>
      <c r="N482" s="530" t="s">
        <v>2643</v>
      </c>
      <c r="O482" s="586" t="s">
        <v>2644</v>
      </c>
      <c r="P482" s="530" t="s">
        <v>14</v>
      </c>
      <c r="Q482" s="531">
        <v>41.226100000000002</v>
      </c>
    </row>
    <row r="483" spans="7:17" ht="25.5" x14ac:dyDescent="0.2">
      <c r="G483" s="584" t="s">
        <v>1268</v>
      </c>
      <c r="H483" s="590" t="s">
        <v>1269</v>
      </c>
      <c r="I483" s="203">
        <v>0</v>
      </c>
      <c r="J483" s="203">
        <v>71.318799999999996</v>
      </c>
      <c r="K483" s="203">
        <v>33.959499999999998</v>
      </c>
      <c r="L483" s="381" t="str">
        <f t="shared" si="7"/>
        <v>A</v>
      </c>
      <c r="N483" s="530" t="s">
        <v>2645</v>
      </c>
      <c r="O483" s="586" t="s">
        <v>2646</v>
      </c>
      <c r="P483" s="530" t="s">
        <v>14</v>
      </c>
      <c r="Q483" s="531">
        <v>61.371400000000001</v>
      </c>
    </row>
    <row r="484" spans="7:17" ht="25.5" x14ac:dyDescent="0.2">
      <c r="G484" s="583" t="s">
        <v>1270</v>
      </c>
      <c r="H484" s="588" t="s">
        <v>1718</v>
      </c>
      <c r="I484" s="581"/>
      <c r="J484" s="589">
        <v>204.57579999999999</v>
      </c>
      <c r="K484" s="589">
        <v>79.443899999999999</v>
      </c>
      <c r="L484" s="381" t="str">
        <f t="shared" si="7"/>
        <v/>
      </c>
      <c r="N484" s="530" t="s">
        <v>2647</v>
      </c>
      <c r="O484" s="586" t="s">
        <v>2648</v>
      </c>
      <c r="P484" s="530" t="s">
        <v>14</v>
      </c>
      <c r="Q484" s="531">
        <v>81.495900000000006</v>
      </c>
    </row>
    <row r="485" spans="7:17" ht="38.25" x14ac:dyDescent="0.2">
      <c r="G485" s="584" t="s">
        <v>1259</v>
      </c>
      <c r="H485" s="590" t="s">
        <v>1260</v>
      </c>
      <c r="I485" s="203">
        <v>30.7623</v>
      </c>
      <c r="J485" s="203">
        <v>187.14009999999999</v>
      </c>
      <c r="K485" s="203">
        <v>70.471000000000004</v>
      </c>
      <c r="L485" s="381" t="str">
        <f t="shared" si="7"/>
        <v>A</v>
      </c>
      <c r="N485" s="530" t="s">
        <v>2649</v>
      </c>
      <c r="O485" s="586" t="s">
        <v>2650</v>
      </c>
      <c r="P485" s="530" t="s">
        <v>14</v>
      </c>
      <c r="Q485" s="531">
        <v>40.063499999999998</v>
      </c>
    </row>
    <row r="486" spans="7:17" ht="25.5" x14ac:dyDescent="0.2">
      <c r="G486" s="584" t="s">
        <v>1271</v>
      </c>
      <c r="H486" s="590" t="s">
        <v>1272</v>
      </c>
      <c r="I486" s="203">
        <v>0</v>
      </c>
      <c r="J486" s="203">
        <v>17.435700000000001</v>
      </c>
      <c r="K486" s="203">
        <v>8.9728999999999992</v>
      </c>
      <c r="L486" s="381" t="str">
        <f t="shared" si="7"/>
        <v>A</v>
      </c>
      <c r="N486" s="530" t="s">
        <v>2651</v>
      </c>
      <c r="O486" s="586" t="s">
        <v>2652</v>
      </c>
      <c r="P486" s="530" t="s">
        <v>14</v>
      </c>
      <c r="Q486" s="531">
        <v>51.697600000000001</v>
      </c>
    </row>
    <row r="487" spans="7:17" ht="25.5" x14ac:dyDescent="0.2">
      <c r="G487" s="583" t="s">
        <v>5021</v>
      </c>
      <c r="H487" s="588" t="s">
        <v>5022</v>
      </c>
      <c r="I487" s="581"/>
      <c r="J487" s="589">
        <v>274.4425</v>
      </c>
      <c r="K487" s="589">
        <v>64.673599999999993</v>
      </c>
      <c r="L487" s="381" t="str">
        <f t="shared" si="7"/>
        <v/>
      </c>
      <c r="N487" s="530" t="s">
        <v>2653</v>
      </c>
      <c r="O487" s="586" t="s">
        <v>2654</v>
      </c>
      <c r="P487" s="530" t="s">
        <v>14</v>
      </c>
      <c r="Q487" s="531">
        <v>67.542599999999993</v>
      </c>
    </row>
    <row r="488" spans="7:17" ht="51" x14ac:dyDescent="0.2">
      <c r="G488" s="584" t="s">
        <v>5023</v>
      </c>
      <c r="H488" s="590" t="s">
        <v>5024</v>
      </c>
      <c r="I488" s="203">
        <v>0</v>
      </c>
      <c r="J488" s="203">
        <v>240.2741</v>
      </c>
      <c r="K488" s="203">
        <v>45.817900000000002</v>
      </c>
      <c r="L488" s="381" t="str">
        <f t="shared" si="7"/>
        <v>A</v>
      </c>
      <c r="N488" s="530" t="s">
        <v>2655</v>
      </c>
      <c r="O488" s="586" t="s">
        <v>2656</v>
      </c>
      <c r="P488" s="530" t="s">
        <v>14</v>
      </c>
      <c r="Q488" s="531">
        <v>77.0548</v>
      </c>
    </row>
    <row r="489" spans="7:17" ht="25.5" x14ac:dyDescent="0.2">
      <c r="G489" s="584" t="s">
        <v>5025</v>
      </c>
      <c r="H489" s="590" t="s">
        <v>5026</v>
      </c>
      <c r="I489" s="203">
        <v>0</v>
      </c>
      <c r="J489" s="203">
        <v>34.168399999999998</v>
      </c>
      <c r="K489" s="203">
        <v>18.855699999999999</v>
      </c>
      <c r="L489" s="381" t="str">
        <f t="shared" si="7"/>
        <v>A</v>
      </c>
      <c r="N489" s="530" t="s">
        <v>2657</v>
      </c>
      <c r="O489" s="586" t="s">
        <v>2658</v>
      </c>
      <c r="P489" s="530" t="s">
        <v>14</v>
      </c>
      <c r="Q489" s="531">
        <v>33.997300000000003</v>
      </c>
    </row>
    <row r="490" spans="7:17" ht="25.5" x14ac:dyDescent="0.2">
      <c r="G490" s="583" t="s">
        <v>254</v>
      </c>
      <c r="H490" s="588" t="s">
        <v>255</v>
      </c>
      <c r="I490" s="581"/>
      <c r="J490" s="589">
        <v>367.15390000000002</v>
      </c>
      <c r="K490" s="589">
        <v>97.385099999999994</v>
      </c>
      <c r="L490" s="381" t="str">
        <f t="shared" si="7"/>
        <v/>
      </c>
      <c r="N490" s="530" t="s">
        <v>2659</v>
      </c>
      <c r="O490" s="586" t="s">
        <v>2660</v>
      </c>
      <c r="P490" s="530" t="s">
        <v>14</v>
      </c>
      <c r="Q490" s="531">
        <v>38.982300000000002</v>
      </c>
    </row>
    <row r="491" spans="7:17" ht="51" x14ac:dyDescent="0.2">
      <c r="G491" s="584" t="s">
        <v>1273</v>
      </c>
      <c r="H491" s="590" t="s">
        <v>1274</v>
      </c>
      <c r="I491" s="203">
        <v>30.7623</v>
      </c>
      <c r="J491" s="203">
        <v>347.99599999999998</v>
      </c>
      <c r="K491" s="203">
        <v>86.812899999999999</v>
      </c>
      <c r="L491" s="381" t="str">
        <f t="shared" si="7"/>
        <v>A</v>
      </c>
      <c r="N491" s="530" t="s">
        <v>2661</v>
      </c>
      <c r="O491" s="586" t="s">
        <v>2662</v>
      </c>
      <c r="P491" s="530" t="s">
        <v>14</v>
      </c>
      <c r="Q491" s="531">
        <v>52.442999999999998</v>
      </c>
    </row>
    <row r="492" spans="7:17" ht="25.5" x14ac:dyDescent="0.2">
      <c r="G492" s="584" t="s">
        <v>1275</v>
      </c>
      <c r="H492" s="590" t="s">
        <v>1276</v>
      </c>
      <c r="I492" s="203">
        <v>0</v>
      </c>
      <c r="J492" s="203">
        <v>19.157900000000001</v>
      </c>
      <c r="K492" s="203">
        <v>10.5722</v>
      </c>
      <c r="L492" s="381" t="str">
        <f t="shared" si="7"/>
        <v>A</v>
      </c>
      <c r="N492" s="530" t="s">
        <v>2663</v>
      </c>
      <c r="O492" s="586" t="s">
        <v>2664</v>
      </c>
      <c r="P492" s="530" t="s">
        <v>14</v>
      </c>
      <c r="Q492" s="531">
        <v>64.2637</v>
      </c>
    </row>
    <row r="493" spans="7:17" ht="38.25" x14ac:dyDescent="0.2">
      <c r="G493" s="583" t="s">
        <v>1277</v>
      </c>
      <c r="H493" s="588" t="s">
        <v>1511</v>
      </c>
      <c r="I493" s="581"/>
      <c r="J493" s="589">
        <v>329.66359999999997</v>
      </c>
      <c r="K493" s="589">
        <v>97.283799999999999</v>
      </c>
      <c r="L493" s="381" t="str">
        <f t="shared" si="7"/>
        <v/>
      </c>
      <c r="N493" s="530" t="s">
        <v>2665</v>
      </c>
      <c r="O493" s="586" t="s">
        <v>2666</v>
      </c>
      <c r="P493" s="530" t="s">
        <v>14</v>
      </c>
      <c r="Q493" s="531">
        <v>28.752600000000001</v>
      </c>
    </row>
    <row r="494" spans="7:17" ht="38.25" x14ac:dyDescent="0.2">
      <c r="G494" s="584" t="s">
        <v>1226</v>
      </c>
      <c r="H494" s="590" t="s">
        <v>1510</v>
      </c>
      <c r="I494" s="203">
        <v>30.7623</v>
      </c>
      <c r="J494" s="203">
        <v>308.20089999999999</v>
      </c>
      <c r="K494" s="203">
        <v>86.238500000000002</v>
      </c>
      <c r="L494" s="381" t="str">
        <f t="shared" si="7"/>
        <v>A</v>
      </c>
      <c r="N494" s="530" t="s">
        <v>2667</v>
      </c>
      <c r="O494" s="586" t="s">
        <v>2668</v>
      </c>
      <c r="P494" s="530" t="s">
        <v>14</v>
      </c>
      <c r="Q494" s="531">
        <v>37.504899999999999</v>
      </c>
    </row>
    <row r="495" spans="7:17" ht="25.5" x14ac:dyDescent="0.2">
      <c r="G495" s="584" t="s">
        <v>1279</v>
      </c>
      <c r="H495" s="590" t="s">
        <v>1280</v>
      </c>
      <c r="I495" s="203">
        <v>0</v>
      </c>
      <c r="J495" s="203">
        <v>21.462700000000002</v>
      </c>
      <c r="K495" s="203">
        <v>11.045299999999999</v>
      </c>
      <c r="L495" s="381" t="str">
        <f t="shared" si="7"/>
        <v>A</v>
      </c>
      <c r="N495" s="530" t="s">
        <v>2669</v>
      </c>
      <c r="O495" s="586" t="s">
        <v>2670</v>
      </c>
      <c r="P495" s="530" t="s">
        <v>14</v>
      </c>
      <c r="Q495" s="531">
        <v>51.301099999999998</v>
      </c>
    </row>
    <row r="496" spans="7:17" ht="25.5" x14ac:dyDescent="0.2">
      <c r="G496" s="583" t="s">
        <v>1281</v>
      </c>
      <c r="H496" s="588" t="s">
        <v>1512</v>
      </c>
      <c r="I496" s="581"/>
      <c r="J496" s="589">
        <v>315.6173</v>
      </c>
      <c r="K496" s="589">
        <v>90.2256</v>
      </c>
      <c r="L496" s="381" t="str">
        <f t="shared" si="7"/>
        <v/>
      </c>
      <c r="N496" s="530" t="s">
        <v>2671</v>
      </c>
      <c r="O496" s="586" t="s">
        <v>2672</v>
      </c>
      <c r="P496" s="530" t="s">
        <v>14</v>
      </c>
      <c r="Q496" s="531">
        <v>60.964799999999997</v>
      </c>
    </row>
    <row r="497" spans="7:17" ht="38.25" x14ac:dyDescent="0.2">
      <c r="G497" s="584" t="s">
        <v>1719</v>
      </c>
      <c r="H497" s="590" t="s">
        <v>1720</v>
      </c>
      <c r="I497" s="203">
        <v>30.7623</v>
      </c>
      <c r="J497" s="203">
        <v>295.7405</v>
      </c>
      <c r="K497" s="203">
        <v>79.996399999999994</v>
      </c>
      <c r="L497" s="381" t="str">
        <f t="shared" si="7"/>
        <v>A</v>
      </c>
      <c r="N497" s="530" t="s">
        <v>2673</v>
      </c>
      <c r="O497" s="586" t="s">
        <v>2674</v>
      </c>
      <c r="P497" s="530" t="s">
        <v>37</v>
      </c>
      <c r="Q497" s="531">
        <v>66.989999999999995</v>
      </c>
    </row>
    <row r="498" spans="7:17" ht="25.5" x14ac:dyDescent="0.2">
      <c r="G498" s="584" t="s">
        <v>1282</v>
      </c>
      <c r="H498" s="590" t="s">
        <v>1283</v>
      </c>
      <c r="I498" s="203">
        <v>0</v>
      </c>
      <c r="J498" s="203">
        <v>19.876799999999999</v>
      </c>
      <c r="K498" s="203">
        <v>10.229200000000001</v>
      </c>
      <c r="L498" s="381" t="str">
        <f t="shared" si="7"/>
        <v>A</v>
      </c>
      <c r="N498" s="530" t="s">
        <v>2675</v>
      </c>
      <c r="O498" s="586" t="s">
        <v>2676</v>
      </c>
      <c r="P498" s="530" t="s">
        <v>16</v>
      </c>
      <c r="Q498" s="531">
        <v>332.60289999999998</v>
      </c>
    </row>
    <row r="499" spans="7:17" ht="25.5" x14ac:dyDescent="0.2">
      <c r="G499" s="583" t="s">
        <v>1284</v>
      </c>
      <c r="H499" s="588" t="s">
        <v>1285</v>
      </c>
      <c r="I499" s="581"/>
      <c r="J499" s="589">
        <v>287.49040000000002</v>
      </c>
      <c r="K499" s="589">
        <v>85.033600000000007</v>
      </c>
      <c r="L499" s="381" t="str">
        <f t="shared" si="7"/>
        <v/>
      </c>
      <c r="N499" s="530" t="s">
        <v>2677</v>
      </c>
      <c r="O499" s="586" t="s">
        <v>2678</v>
      </c>
      <c r="P499" s="530" t="s">
        <v>16</v>
      </c>
      <c r="Q499" s="531">
        <v>337.3279</v>
      </c>
    </row>
    <row r="500" spans="7:17" ht="38.25" x14ac:dyDescent="0.2">
      <c r="G500" s="584" t="s">
        <v>1286</v>
      </c>
      <c r="H500" s="590" t="s">
        <v>1721</v>
      </c>
      <c r="I500" s="203">
        <v>30.7623</v>
      </c>
      <c r="J500" s="203">
        <v>277.6866</v>
      </c>
      <c r="K500" s="203">
        <v>79.700699999999998</v>
      </c>
      <c r="L500" s="381" t="str">
        <f t="shared" si="7"/>
        <v>A</v>
      </c>
      <c r="N500" s="530" t="s">
        <v>2679</v>
      </c>
      <c r="O500" s="586" t="s">
        <v>2680</v>
      </c>
      <c r="P500" s="530" t="s">
        <v>16</v>
      </c>
      <c r="Q500" s="531">
        <v>359.14100000000002</v>
      </c>
    </row>
    <row r="501" spans="7:17" ht="25.5" x14ac:dyDescent="0.2">
      <c r="G501" s="584" t="s">
        <v>1287</v>
      </c>
      <c r="H501" s="590" t="s">
        <v>1288</v>
      </c>
      <c r="I501" s="203">
        <v>0</v>
      </c>
      <c r="J501" s="203">
        <v>9.8038000000000007</v>
      </c>
      <c r="K501" s="203">
        <v>5.3329000000000004</v>
      </c>
      <c r="L501" s="381" t="str">
        <f t="shared" si="7"/>
        <v>A</v>
      </c>
      <c r="N501" s="530" t="s">
        <v>2681</v>
      </c>
      <c r="O501" s="586" t="s">
        <v>2682</v>
      </c>
      <c r="P501" s="530" t="s">
        <v>16</v>
      </c>
      <c r="Q501" s="531">
        <v>381.05829999999997</v>
      </c>
    </row>
    <row r="502" spans="7:17" ht="25.5" x14ac:dyDescent="0.2">
      <c r="G502" s="583" t="s">
        <v>1289</v>
      </c>
      <c r="H502" s="588" t="s">
        <v>1722</v>
      </c>
      <c r="I502" s="581"/>
      <c r="J502" s="589">
        <v>396.16370000000001</v>
      </c>
      <c r="K502" s="589">
        <v>123.3139</v>
      </c>
      <c r="L502" s="381" t="str">
        <f t="shared" si="7"/>
        <v/>
      </c>
      <c r="N502" s="530" t="s">
        <v>2683</v>
      </c>
      <c r="O502" s="586" t="s">
        <v>2684</v>
      </c>
      <c r="P502" s="530" t="s">
        <v>16</v>
      </c>
      <c r="Q502" s="531">
        <v>430.00850000000003</v>
      </c>
    </row>
    <row r="503" spans="7:17" ht="38.25" x14ac:dyDescent="0.2">
      <c r="G503" s="584" t="s">
        <v>1278</v>
      </c>
      <c r="H503" s="590" t="s">
        <v>1723</v>
      </c>
      <c r="I503" s="203">
        <v>37.328000000000003</v>
      </c>
      <c r="J503" s="203">
        <v>338.16930000000002</v>
      </c>
      <c r="K503" s="203">
        <v>94.188800000000001</v>
      </c>
      <c r="L503" s="381" t="str">
        <f t="shared" si="7"/>
        <v>A</v>
      </c>
      <c r="N503" s="530" t="s">
        <v>2685</v>
      </c>
      <c r="O503" s="586" t="s">
        <v>2686</v>
      </c>
      <c r="P503" s="530" t="s">
        <v>16</v>
      </c>
      <c r="Q503" s="531">
        <v>599.89880000000005</v>
      </c>
    </row>
    <row r="504" spans="7:17" ht="38.25" x14ac:dyDescent="0.2">
      <c r="G504" s="584" t="s">
        <v>1290</v>
      </c>
      <c r="H504" s="590" t="s">
        <v>1291</v>
      </c>
      <c r="I504" s="203">
        <v>0</v>
      </c>
      <c r="J504" s="203">
        <v>57.994399999999999</v>
      </c>
      <c r="K504" s="203">
        <v>29.1251</v>
      </c>
      <c r="L504" s="381" t="str">
        <f t="shared" si="7"/>
        <v>A</v>
      </c>
      <c r="N504" s="530" t="s">
        <v>2687</v>
      </c>
      <c r="O504" s="586" t="s">
        <v>2688</v>
      </c>
      <c r="P504" s="530" t="s">
        <v>16</v>
      </c>
      <c r="Q504" s="531">
        <v>755.30179999999996</v>
      </c>
    </row>
    <row r="505" spans="7:17" ht="25.5" x14ac:dyDescent="0.2">
      <c r="G505" s="583" t="s">
        <v>1292</v>
      </c>
      <c r="H505" s="588" t="s">
        <v>1293</v>
      </c>
      <c r="I505" s="581"/>
      <c r="J505" s="589">
        <v>334.83769999999998</v>
      </c>
      <c r="K505" s="589">
        <v>99.725399999999993</v>
      </c>
      <c r="L505" s="381" t="str">
        <f t="shared" si="7"/>
        <v/>
      </c>
      <c r="N505" s="530" t="s">
        <v>2689</v>
      </c>
      <c r="O505" s="586" t="s">
        <v>2690</v>
      </c>
      <c r="P505" s="530" t="s">
        <v>16</v>
      </c>
      <c r="Q505" s="531">
        <v>12.2598</v>
      </c>
    </row>
    <row r="506" spans="7:17" ht="38.25" x14ac:dyDescent="0.2">
      <c r="G506" s="584" t="s">
        <v>1294</v>
      </c>
      <c r="H506" s="590" t="s">
        <v>1295</v>
      </c>
      <c r="I506" s="203">
        <v>30.7623</v>
      </c>
      <c r="J506" s="203">
        <v>315.85770000000002</v>
      </c>
      <c r="K506" s="203">
        <v>90.074200000000005</v>
      </c>
      <c r="L506" s="381" t="str">
        <f t="shared" si="7"/>
        <v>A</v>
      </c>
      <c r="N506" s="530" t="s">
        <v>2691</v>
      </c>
      <c r="O506" s="586" t="s">
        <v>2692</v>
      </c>
      <c r="P506" s="530" t="s">
        <v>16</v>
      </c>
      <c r="Q506" s="531">
        <v>20.540700000000001</v>
      </c>
    </row>
    <row r="507" spans="7:17" ht="25.5" x14ac:dyDescent="0.2">
      <c r="G507" s="584" t="s">
        <v>1296</v>
      </c>
      <c r="H507" s="590" t="s">
        <v>1297</v>
      </c>
      <c r="I507" s="203">
        <v>0</v>
      </c>
      <c r="J507" s="203">
        <v>18.98</v>
      </c>
      <c r="K507" s="203">
        <v>9.6511999999999993</v>
      </c>
      <c r="L507" s="381" t="str">
        <f t="shared" si="7"/>
        <v>A</v>
      </c>
      <c r="N507" s="530" t="s">
        <v>2693</v>
      </c>
      <c r="O507" s="586" t="s">
        <v>2694</v>
      </c>
      <c r="P507" s="530" t="s">
        <v>14</v>
      </c>
      <c r="Q507" s="531">
        <v>49.058599999999998</v>
      </c>
    </row>
    <row r="508" spans="7:17" ht="25.5" x14ac:dyDescent="0.2">
      <c r="G508" s="583" t="s">
        <v>256</v>
      </c>
      <c r="H508" s="588" t="s">
        <v>257</v>
      </c>
      <c r="I508" s="581"/>
      <c r="J508" s="589">
        <v>285.60309999999998</v>
      </c>
      <c r="K508" s="589">
        <v>84.716499999999996</v>
      </c>
      <c r="L508" s="381" t="str">
        <f t="shared" si="7"/>
        <v/>
      </c>
      <c r="N508" s="530" t="s">
        <v>2695</v>
      </c>
      <c r="O508" s="586" t="s">
        <v>2696</v>
      </c>
      <c r="P508" s="530" t="s">
        <v>14</v>
      </c>
      <c r="Q508" s="531">
        <v>15.7766</v>
      </c>
    </row>
    <row r="509" spans="7:17" ht="51" x14ac:dyDescent="0.2">
      <c r="G509" s="584" t="s">
        <v>1199</v>
      </c>
      <c r="H509" s="590" t="s">
        <v>1200</v>
      </c>
      <c r="I509" s="203">
        <v>30.7623</v>
      </c>
      <c r="J509" s="203">
        <v>269.48899999999998</v>
      </c>
      <c r="K509" s="203">
        <v>75.823999999999998</v>
      </c>
      <c r="L509" s="381" t="str">
        <f t="shared" si="7"/>
        <v>A</v>
      </c>
      <c r="N509" s="530" t="s">
        <v>2697</v>
      </c>
      <c r="O509" s="586" t="s">
        <v>2698</v>
      </c>
      <c r="P509" s="530" t="s">
        <v>17</v>
      </c>
      <c r="Q509" s="531" t="s">
        <v>24</v>
      </c>
    </row>
    <row r="510" spans="7:17" ht="25.5" x14ac:dyDescent="0.2">
      <c r="G510" s="584" t="s">
        <v>1298</v>
      </c>
      <c r="H510" s="590" t="s">
        <v>1299</v>
      </c>
      <c r="I510" s="203">
        <v>0</v>
      </c>
      <c r="J510" s="203">
        <v>16.114100000000001</v>
      </c>
      <c r="K510" s="203">
        <v>8.8925000000000001</v>
      </c>
      <c r="L510" s="381" t="str">
        <f t="shared" si="7"/>
        <v>A</v>
      </c>
      <c r="N510" s="530" t="s">
        <v>2699</v>
      </c>
      <c r="O510" s="586" t="s">
        <v>2700</v>
      </c>
      <c r="P510" s="530" t="s">
        <v>1760</v>
      </c>
      <c r="Q510" s="531">
        <v>12.274800000000001</v>
      </c>
    </row>
    <row r="511" spans="7:17" ht="25.5" x14ac:dyDescent="0.2">
      <c r="G511" s="583" t="s">
        <v>330</v>
      </c>
      <c r="H511" s="588" t="s">
        <v>1724</v>
      </c>
      <c r="I511" s="581"/>
      <c r="J511" s="589">
        <v>461.92669999999998</v>
      </c>
      <c r="K511" s="589">
        <v>184.8621</v>
      </c>
      <c r="L511" s="381" t="str">
        <f t="shared" si="7"/>
        <v/>
      </c>
      <c r="N511" s="530" t="s">
        <v>2701</v>
      </c>
      <c r="O511" s="586" t="s">
        <v>2702</v>
      </c>
      <c r="P511" s="530" t="s">
        <v>40</v>
      </c>
      <c r="Q511" s="531">
        <v>33.995699999999999</v>
      </c>
    </row>
    <row r="512" spans="7:17" ht="38.25" x14ac:dyDescent="0.2">
      <c r="G512" s="584" t="s">
        <v>1300</v>
      </c>
      <c r="H512" s="590" t="s">
        <v>1725</v>
      </c>
      <c r="I512" s="203">
        <v>30.7623</v>
      </c>
      <c r="J512" s="203">
        <v>243.87289999999999</v>
      </c>
      <c r="K512" s="203">
        <v>66.991399999999999</v>
      </c>
      <c r="L512" s="381" t="str">
        <f t="shared" si="7"/>
        <v>A</v>
      </c>
      <c r="N512" s="530" t="s">
        <v>2703</v>
      </c>
      <c r="O512" s="586" t="s">
        <v>2704</v>
      </c>
      <c r="P512" s="530" t="s">
        <v>40</v>
      </c>
      <c r="Q512" s="531">
        <v>11.494400000000001</v>
      </c>
    </row>
    <row r="513" spans="7:17" ht="38.25" x14ac:dyDescent="0.2">
      <c r="G513" s="584" t="s">
        <v>1301</v>
      </c>
      <c r="H513" s="590" t="s">
        <v>1302</v>
      </c>
      <c r="I513" s="203">
        <v>25.9895</v>
      </c>
      <c r="J513" s="203">
        <v>218.0538</v>
      </c>
      <c r="K513" s="203">
        <v>117.8707</v>
      </c>
      <c r="L513" s="381" t="str">
        <f t="shared" si="7"/>
        <v>A</v>
      </c>
      <c r="N513" s="530" t="s">
        <v>2705</v>
      </c>
      <c r="O513" s="586" t="s">
        <v>2706</v>
      </c>
      <c r="P513" s="530" t="s">
        <v>37</v>
      </c>
      <c r="Q513" s="531">
        <v>173.26400000000001</v>
      </c>
    </row>
    <row r="514" spans="7:17" ht="38.25" x14ac:dyDescent="0.2">
      <c r="G514" s="583" t="s">
        <v>1303</v>
      </c>
      <c r="H514" s="588" t="s">
        <v>1304</v>
      </c>
      <c r="I514" s="581"/>
      <c r="J514" s="589">
        <v>696.05200000000002</v>
      </c>
      <c r="K514" s="589">
        <v>305.39710000000002</v>
      </c>
      <c r="L514" s="381" t="str">
        <f t="shared" si="7"/>
        <v/>
      </c>
      <c r="N514" s="530" t="s">
        <v>2707</v>
      </c>
      <c r="O514" s="586" t="s">
        <v>2708</v>
      </c>
      <c r="P514" s="530" t="s">
        <v>40</v>
      </c>
      <c r="Q514" s="531">
        <v>5.1635999999999997</v>
      </c>
    </row>
    <row r="515" spans="7:17" ht="25.5" x14ac:dyDescent="0.2">
      <c r="G515" s="584" t="s">
        <v>1306</v>
      </c>
      <c r="H515" s="590" t="s">
        <v>1307</v>
      </c>
      <c r="I515" s="203">
        <v>0</v>
      </c>
      <c r="J515" s="203">
        <v>55.1631</v>
      </c>
      <c r="K515" s="203">
        <v>14.4306</v>
      </c>
      <c r="L515" s="381" t="str">
        <f t="shared" si="7"/>
        <v>A</v>
      </c>
      <c r="N515" s="530" t="s">
        <v>2709</v>
      </c>
      <c r="O515" s="586" t="s">
        <v>2710</v>
      </c>
      <c r="P515" s="530" t="s">
        <v>40</v>
      </c>
      <c r="Q515" s="531">
        <v>5.1635999999999997</v>
      </c>
    </row>
    <row r="516" spans="7:17" ht="51" x14ac:dyDescent="0.2">
      <c r="G516" s="584" t="s">
        <v>1319</v>
      </c>
      <c r="H516" s="590" t="s">
        <v>1320</v>
      </c>
      <c r="I516" s="203">
        <v>30.7623</v>
      </c>
      <c r="J516" s="203">
        <v>271.03640000000001</v>
      </c>
      <c r="K516" s="203">
        <v>76.580200000000005</v>
      </c>
      <c r="L516" s="381" t="str">
        <f t="shared" si="7"/>
        <v>A</v>
      </c>
      <c r="N516" s="530" t="s">
        <v>2711</v>
      </c>
      <c r="O516" s="586" t="s">
        <v>2712</v>
      </c>
      <c r="P516" s="530" t="s">
        <v>40</v>
      </c>
      <c r="Q516" s="531">
        <v>5.1635999999999997</v>
      </c>
    </row>
    <row r="517" spans="7:17" ht="38.25" x14ac:dyDescent="0.2">
      <c r="G517" s="584" t="s">
        <v>1308</v>
      </c>
      <c r="H517" s="590" t="s">
        <v>1309</v>
      </c>
      <c r="I517" s="203">
        <v>25.9895</v>
      </c>
      <c r="J517" s="203">
        <v>369.85250000000002</v>
      </c>
      <c r="K517" s="203">
        <v>214.38630000000001</v>
      </c>
      <c r="L517" s="381" t="str">
        <f t="shared" ref="L517:L538" si="8">IF(LEFT(G517,1)="A","A","")</f>
        <v>A</v>
      </c>
      <c r="N517" s="530" t="s">
        <v>2713</v>
      </c>
      <c r="O517" s="586" t="s">
        <v>2714</v>
      </c>
      <c r="P517" s="530" t="s">
        <v>40</v>
      </c>
      <c r="Q517" s="531">
        <v>5.1635999999999997</v>
      </c>
    </row>
    <row r="518" spans="7:17" ht="25.5" x14ac:dyDescent="0.2">
      <c r="G518" s="583" t="s">
        <v>251</v>
      </c>
      <c r="H518" s="588" t="s">
        <v>1726</v>
      </c>
      <c r="I518" s="581"/>
      <c r="J518" s="589">
        <v>434.83390000000003</v>
      </c>
      <c r="K518" s="589">
        <v>128.13759999999999</v>
      </c>
      <c r="L518" s="381" t="str">
        <f t="shared" si="8"/>
        <v/>
      </c>
      <c r="N518" s="530" t="s">
        <v>2715</v>
      </c>
      <c r="O518" s="586" t="s">
        <v>2716</v>
      </c>
      <c r="P518" s="530" t="s">
        <v>40</v>
      </c>
      <c r="Q518" s="531">
        <v>5.1637000000000004</v>
      </c>
    </row>
    <row r="519" spans="7:17" ht="25.5" x14ac:dyDescent="0.2">
      <c r="G519" s="584" t="s">
        <v>1310</v>
      </c>
      <c r="H519" s="590" t="s">
        <v>1727</v>
      </c>
      <c r="I519" s="203">
        <v>37.328000000000003</v>
      </c>
      <c r="J519" s="203">
        <v>368.65750000000003</v>
      </c>
      <c r="K519" s="203">
        <v>93.555700000000002</v>
      </c>
      <c r="L519" s="381" t="str">
        <f t="shared" si="8"/>
        <v>A</v>
      </c>
      <c r="N519" s="530" t="s">
        <v>2717</v>
      </c>
      <c r="O519" s="586" t="s">
        <v>2718</v>
      </c>
      <c r="P519" s="530" t="s">
        <v>37</v>
      </c>
      <c r="Q519" s="531">
        <v>64.015000000000001</v>
      </c>
    </row>
    <row r="520" spans="7:17" x14ac:dyDescent="0.2">
      <c r="G520" s="584" t="s">
        <v>1311</v>
      </c>
      <c r="H520" s="590" t="s">
        <v>1312</v>
      </c>
      <c r="I520" s="203">
        <v>0</v>
      </c>
      <c r="J520" s="203">
        <v>66.176400000000001</v>
      </c>
      <c r="K520" s="203">
        <v>34.581899999999997</v>
      </c>
      <c r="L520" s="381" t="str">
        <f t="shared" si="8"/>
        <v>A</v>
      </c>
      <c r="N520" s="530" t="s">
        <v>2719</v>
      </c>
      <c r="O520" s="586" t="s">
        <v>2720</v>
      </c>
      <c r="P520" s="530" t="s">
        <v>37</v>
      </c>
      <c r="Q520" s="531">
        <v>14.1496</v>
      </c>
    </row>
    <row r="521" spans="7:17" ht="25.5" x14ac:dyDescent="0.2">
      <c r="G521" s="583" t="s">
        <v>331</v>
      </c>
      <c r="H521" s="588" t="s">
        <v>1728</v>
      </c>
      <c r="I521" s="581"/>
      <c r="J521" s="589">
        <v>483.65730000000002</v>
      </c>
      <c r="K521" s="589">
        <v>142.50210000000001</v>
      </c>
      <c r="L521" s="381" t="str">
        <f t="shared" si="8"/>
        <v/>
      </c>
      <c r="N521" s="530" t="s">
        <v>2721</v>
      </c>
      <c r="O521" s="586" t="s">
        <v>2722</v>
      </c>
      <c r="P521" s="530" t="s">
        <v>37</v>
      </c>
      <c r="Q521" s="531">
        <v>121.5398</v>
      </c>
    </row>
    <row r="522" spans="7:17" ht="38.25" x14ac:dyDescent="0.2">
      <c r="G522" s="584" t="s">
        <v>1313</v>
      </c>
      <c r="H522" s="590" t="s">
        <v>1729</v>
      </c>
      <c r="I522" s="203">
        <v>37.328000000000003</v>
      </c>
      <c r="J522" s="203">
        <v>406.13630000000001</v>
      </c>
      <c r="K522" s="203">
        <v>101.9918</v>
      </c>
      <c r="L522" s="381" t="str">
        <f t="shared" si="8"/>
        <v>A</v>
      </c>
      <c r="N522" s="530" t="s">
        <v>2723</v>
      </c>
      <c r="O522" s="586" t="s">
        <v>2724</v>
      </c>
      <c r="P522" s="530" t="s">
        <v>37</v>
      </c>
      <c r="Q522" s="531">
        <v>137.43119999999999</v>
      </c>
    </row>
    <row r="523" spans="7:17" ht="25.5" x14ac:dyDescent="0.2">
      <c r="G523" s="584" t="s">
        <v>1314</v>
      </c>
      <c r="H523" s="590" t="s">
        <v>1315</v>
      </c>
      <c r="I523" s="203">
        <v>0</v>
      </c>
      <c r="J523" s="203">
        <v>77.521000000000001</v>
      </c>
      <c r="K523" s="203">
        <v>40.510300000000001</v>
      </c>
      <c r="L523" s="381" t="str">
        <f t="shared" si="8"/>
        <v>A</v>
      </c>
      <c r="N523" s="530" t="s">
        <v>2725</v>
      </c>
      <c r="O523" s="586" t="s">
        <v>2726</v>
      </c>
      <c r="P523" s="530" t="s">
        <v>37</v>
      </c>
      <c r="Q523" s="531">
        <v>267.28030000000001</v>
      </c>
    </row>
    <row r="524" spans="7:17" ht="25.5" x14ac:dyDescent="0.2">
      <c r="G524" s="583" t="s">
        <v>267</v>
      </c>
      <c r="H524" s="588" t="s">
        <v>1513</v>
      </c>
      <c r="I524" s="581"/>
      <c r="J524" s="589">
        <v>329.1377</v>
      </c>
      <c r="K524" s="589">
        <v>97.013199999999998</v>
      </c>
      <c r="L524" s="381" t="str">
        <f t="shared" si="8"/>
        <v/>
      </c>
      <c r="N524" s="530" t="s">
        <v>2727</v>
      </c>
      <c r="O524" s="586" t="s">
        <v>2728</v>
      </c>
      <c r="P524" s="530" t="s">
        <v>37</v>
      </c>
      <c r="Q524" s="531">
        <v>512.86249999999995</v>
      </c>
    </row>
    <row r="525" spans="7:17" ht="38.25" x14ac:dyDescent="0.2">
      <c r="G525" s="584" t="s">
        <v>1226</v>
      </c>
      <c r="H525" s="590" t="s">
        <v>1510</v>
      </c>
      <c r="I525" s="203">
        <v>30.7623</v>
      </c>
      <c r="J525" s="203">
        <v>308.20089999999999</v>
      </c>
      <c r="K525" s="203">
        <v>86.238500000000002</v>
      </c>
      <c r="L525" s="381" t="str">
        <f t="shared" si="8"/>
        <v>A</v>
      </c>
      <c r="N525" s="530" t="s">
        <v>2729</v>
      </c>
      <c r="O525" s="586" t="s">
        <v>2730</v>
      </c>
      <c r="P525" s="530" t="s">
        <v>16</v>
      </c>
      <c r="Q525" s="531">
        <v>32.215899999999998</v>
      </c>
    </row>
    <row r="526" spans="7:17" ht="25.5" x14ac:dyDescent="0.2">
      <c r="G526" s="584" t="s">
        <v>1316</v>
      </c>
      <c r="H526" s="590" t="s">
        <v>1317</v>
      </c>
      <c r="I526" s="203">
        <v>0</v>
      </c>
      <c r="J526" s="203">
        <v>20.936800000000002</v>
      </c>
      <c r="K526" s="203">
        <v>10.774699999999999</v>
      </c>
      <c r="L526" s="381" t="str">
        <f t="shared" si="8"/>
        <v>A</v>
      </c>
      <c r="N526" s="530" t="s">
        <v>2731</v>
      </c>
      <c r="O526" s="586" t="s">
        <v>2732</v>
      </c>
      <c r="P526" s="530" t="s">
        <v>16</v>
      </c>
      <c r="Q526" s="531">
        <v>72.115899999999996</v>
      </c>
    </row>
    <row r="527" spans="7:17" ht="25.5" x14ac:dyDescent="0.2">
      <c r="G527" s="583" t="s">
        <v>206</v>
      </c>
      <c r="H527" s="588" t="s">
        <v>1318</v>
      </c>
      <c r="I527" s="581"/>
      <c r="J527" s="589">
        <v>287.86680000000001</v>
      </c>
      <c r="K527" s="589">
        <v>85.867999999999995</v>
      </c>
      <c r="L527" s="381" t="str">
        <f t="shared" si="8"/>
        <v/>
      </c>
      <c r="N527" s="530" t="s">
        <v>2733</v>
      </c>
      <c r="O527" s="586" t="s">
        <v>2734</v>
      </c>
      <c r="P527" s="530" t="s">
        <v>16</v>
      </c>
      <c r="Q527" s="531">
        <v>265.06869999999998</v>
      </c>
    </row>
    <row r="528" spans="7:17" ht="51" x14ac:dyDescent="0.2">
      <c r="G528" s="584" t="s">
        <v>1319</v>
      </c>
      <c r="H528" s="590" t="s">
        <v>1320</v>
      </c>
      <c r="I528" s="203">
        <v>30.7623</v>
      </c>
      <c r="J528" s="203">
        <v>271.03640000000001</v>
      </c>
      <c r="K528" s="203">
        <v>76.580200000000005</v>
      </c>
      <c r="L528" s="381" t="str">
        <f t="shared" si="8"/>
        <v>A</v>
      </c>
      <c r="N528" s="530" t="s">
        <v>2735</v>
      </c>
      <c r="O528" s="586" t="s">
        <v>2736</v>
      </c>
      <c r="P528" s="530" t="s">
        <v>16</v>
      </c>
      <c r="Q528" s="531">
        <v>3444.9816999999998</v>
      </c>
    </row>
    <row r="529" spans="7:17" ht="25.5" x14ac:dyDescent="0.2">
      <c r="G529" s="584" t="s">
        <v>1321</v>
      </c>
      <c r="H529" s="590" t="s">
        <v>1322</v>
      </c>
      <c r="I529" s="203">
        <v>0</v>
      </c>
      <c r="J529" s="203">
        <v>16.830400000000001</v>
      </c>
      <c r="K529" s="203">
        <v>9.2878000000000007</v>
      </c>
      <c r="L529" s="381" t="str">
        <f t="shared" si="8"/>
        <v>A</v>
      </c>
      <c r="N529" s="530" t="s">
        <v>2737</v>
      </c>
      <c r="O529" s="586" t="s">
        <v>2738</v>
      </c>
      <c r="P529" s="530" t="s">
        <v>16</v>
      </c>
      <c r="Q529" s="531">
        <v>7954.1535999999996</v>
      </c>
    </row>
    <row r="530" spans="7:17" ht="51" x14ac:dyDescent="0.2">
      <c r="G530" s="583" t="s">
        <v>1323</v>
      </c>
      <c r="H530" s="588" t="s">
        <v>1730</v>
      </c>
      <c r="I530" s="581"/>
      <c r="J530" s="589">
        <v>911.65039999999999</v>
      </c>
      <c r="K530" s="589">
        <v>306.3159</v>
      </c>
      <c r="L530" s="381" t="str">
        <f t="shared" si="8"/>
        <v/>
      </c>
      <c r="N530" s="530" t="s">
        <v>2739</v>
      </c>
      <c r="O530" s="586" t="s">
        <v>2740</v>
      </c>
      <c r="P530" s="530" t="s">
        <v>16</v>
      </c>
      <c r="Q530" s="531">
        <v>9558.5051000000003</v>
      </c>
    </row>
    <row r="531" spans="7:17" ht="38.25" x14ac:dyDescent="0.2">
      <c r="G531" s="584" t="s">
        <v>1324</v>
      </c>
      <c r="H531" s="590" t="s">
        <v>1731</v>
      </c>
      <c r="I531" s="203">
        <v>37.328000000000003</v>
      </c>
      <c r="J531" s="203">
        <v>478.88150000000002</v>
      </c>
      <c r="K531" s="203">
        <v>107.8027</v>
      </c>
      <c r="L531" s="381" t="str">
        <f t="shared" si="8"/>
        <v>A</v>
      </c>
      <c r="N531" s="530" t="s">
        <v>2741</v>
      </c>
      <c r="O531" s="586" t="s">
        <v>2742</v>
      </c>
      <c r="P531" s="530" t="s">
        <v>16</v>
      </c>
      <c r="Q531" s="531">
        <v>14534.1921</v>
      </c>
    </row>
    <row r="532" spans="7:17" ht="38.25" x14ac:dyDescent="0.2">
      <c r="G532" s="584" t="s">
        <v>1325</v>
      </c>
      <c r="H532" s="590" t="s">
        <v>1326</v>
      </c>
      <c r="I532" s="203">
        <v>44.628900000000002</v>
      </c>
      <c r="J532" s="203">
        <v>432.76889999999997</v>
      </c>
      <c r="K532" s="203">
        <v>198.51320000000001</v>
      </c>
      <c r="L532" s="381" t="str">
        <f t="shared" si="8"/>
        <v>A</v>
      </c>
      <c r="N532" s="530" t="s">
        <v>2743</v>
      </c>
      <c r="O532" s="586" t="s">
        <v>2744</v>
      </c>
      <c r="P532" s="530" t="s">
        <v>16</v>
      </c>
      <c r="Q532" s="531">
        <v>10842.106299999999</v>
      </c>
    </row>
    <row r="533" spans="7:17" ht="25.5" x14ac:dyDescent="0.2">
      <c r="G533" s="583" t="s">
        <v>1327</v>
      </c>
      <c r="H533" s="588" t="s">
        <v>1732</v>
      </c>
      <c r="I533" s="581"/>
      <c r="J533" s="589">
        <v>358.83769999999998</v>
      </c>
      <c r="K533" s="589">
        <v>111.9871</v>
      </c>
      <c r="L533" s="381" t="str">
        <f t="shared" si="8"/>
        <v/>
      </c>
      <c r="N533" s="530" t="s">
        <v>2745</v>
      </c>
      <c r="O533" s="586" t="s">
        <v>2746</v>
      </c>
      <c r="P533" s="530" t="s">
        <v>16</v>
      </c>
      <c r="Q533" s="531">
        <v>34.535499999999999</v>
      </c>
    </row>
    <row r="534" spans="7:17" ht="38.25" x14ac:dyDescent="0.2">
      <c r="G534" s="584" t="s">
        <v>1226</v>
      </c>
      <c r="H534" s="590" t="s">
        <v>1510</v>
      </c>
      <c r="I534" s="203">
        <v>30.7623</v>
      </c>
      <c r="J534" s="203">
        <v>308.20089999999999</v>
      </c>
      <c r="K534" s="203">
        <v>86.238500000000002</v>
      </c>
      <c r="L534" s="381" t="str">
        <f t="shared" si="8"/>
        <v>A</v>
      </c>
      <c r="N534" s="530" t="s">
        <v>2747</v>
      </c>
      <c r="O534" s="586" t="s">
        <v>2748</v>
      </c>
      <c r="P534" s="530" t="s">
        <v>16</v>
      </c>
      <c r="Q534" s="531">
        <v>2384.7701999999999</v>
      </c>
    </row>
    <row r="535" spans="7:17" ht="25.5" x14ac:dyDescent="0.2">
      <c r="G535" s="584" t="s">
        <v>1251</v>
      </c>
      <c r="H535" s="590" t="s">
        <v>1252</v>
      </c>
      <c r="I535" s="203">
        <v>0</v>
      </c>
      <c r="J535" s="203">
        <v>50.636800000000001</v>
      </c>
      <c r="K535" s="203">
        <v>25.7486</v>
      </c>
      <c r="L535" s="381" t="str">
        <f t="shared" si="8"/>
        <v>A</v>
      </c>
      <c r="N535" s="530" t="s">
        <v>2749</v>
      </c>
      <c r="O535" s="586" t="s">
        <v>2750</v>
      </c>
      <c r="P535" s="530" t="s">
        <v>16</v>
      </c>
      <c r="Q535" s="531">
        <v>890</v>
      </c>
    </row>
    <row r="536" spans="7:17" ht="38.25" x14ac:dyDescent="0.2">
      <c r="G536" s="583" t="s">
        <v>1328</v>
      </c>
      <c r="H536" s="588" t="s">
        <v>1329</v>
      </c>
      <c r="I536" s="581"/>
      <c r="J536" s="589">
        <v>1968.3327999999999</v>
      </c>
      <c r="K536" s="589">
        <v>847.39080000000001</v>
      </c>
      <c r="L536" s="381" t="str">
        <f t="shared" si="8"/>
        <v/>
      </c>
      <c r="N536" s="530" t="s">
        <v>2751</v>
      </c>
      <c r="O536" s="586" t="s">
        <v>2752</v>
      </c>
      <c r="P536" s="530" t="s">
        <v>16</v>
      </c>
      <c r="Q536" s="531">
        <v>365.65620000000001</v>
      </c>
    </row>
    <row r="537" spans="7:17" ht="25.5" x14ac:dyDescent="0.2">
      <c r="G537" s="584" t="s">
        <v>1241</v>
      </c>
      <c r="H537" s="590" t="s">
        <v>1242</v>
      </c>
      <c r="I537" s="203">
        <v>37.328000000000003</v>
      </c>
      <c r="J537" s="203">
        <v>1150.2264</v>
      </c>
      <c r="K537" s="203">
        <v>419.8716</v>
      </c>
      <c r="L537" s="381" t="str">
        <f t="shared" si="8"/>
        <v>A</v>
      </c>
      <c r="N537" s="530" t="s">
        <v>2753</v>
      </c>
      <c r="O537" s="586" t="s">
        <v>2754</v>
      </c>
      <c r="P537" s="530" t="s">
        <v>16</v>
      </c>
      <c r="Q537" s="531">
        <v>1368.5472</v>
      </c>
    </row>
    <row r="538" spans="7:17" ht="25.5" x14ac:dyDescent="0.2">
      <c r="G538" s="584" t="s">
        <v>1330</v>
      </c>
      <c r="H538" s="590" t="s">
        <v>1331</v>
      </c>
      <c r="I538" s="203">
        <v>0</v>
      </c>
      <c r="J538" s="203">
        <v>347.32100000000003</v>
      </c>
      <c r="K538" s="203">
        <v>181.5001</v>
      </c>
      <c r="L538" s="381" t="str">
        <f t="shared" si="8"/>
        <v>A</v>
      </c>
      <c r="N538" s="530" t="s">
        <v>2755</v>
      </c>
      <c r="O538" s="586" t="s">
        <v>2756</v>
      </c>
      <c r="P538" s="530" t="s">
        <v>37</v>
      </c>
      <c r="Q538" s="531">
        <v>8.9330999999999996</v>
      </c>
    </row>
    <row r="539" spans="7:17" ht="38.25" x14ac:dyDescent="0.2">
      <c r="G539" s="584" t="s">
        <v>1231</v>
      </c>
      <c r="H539" s="590" t="s">
        <v>1232</v>
      </c>
      <c r="I539" s="203">
        <v>0</v>
      </c>
      <c r="J539" s="203">
        <v>107.7321</v>
      </c>
      <c r="K539" s="203">
        <v>56.297699999999999</v>
      </c>
      <c r="N539" s="530" t="s">
        <v>2757</v>
      </c>
      <c r="O539" s="586" t="s">
        <v>2758</v>
      </c>
      <c r="P539" s="530" t="s">
        <v>37</v>
      </c>
      <c r="Q539" s="531">
        <v>14.110300000000001</v>
      </c>
    </row>
    <row r="540" spans="7:17" ht="25.5" x14ac:dyDescent="0.2">
      <c r="G540" s="584" t="s">
        <v>1332</v>
      </c>
      <c r="H540" s="590" t="s">
        <v>1333</v>
      </c>
      <c r="I540" s="203">
        <v>0</v>
      </c>
      <c r="J540" s="203">
        <v>363.05329999999998</v>
      </c>
      <c r="K540" s="203">
        <v>189.72139999999999</v>
      </c>
      <c r="N540" s="530" t="s">
        <v>2759</v>
      </c>
      <c r="O540" s="586" t="s">
        <v>2760</v>
      </c>
      <c r="P540" s="530" t="s">
        <v>37</v>
      </c>
      <c r="Q540" s="531">
        <v>27.496500000000001</v>
      </c>
    </row>
    <row r="541" spans="7:17" ht="25.5" x14ac:dyDescent="0.2">
      <c r="G541" s="583" t="s">
        <v>1334</v>
      </c>
      <c r="H541" s="588" t="s">
        <v>1335</v>
      </c>
      <c r="I541" s="581"/>
      <c r="J541" s="589">
        <v>368.58620000000002</v>
      </c>
      <c r="K541" s="589">
        <v>98.1755</v>
      </c>
      <c r="N541" s="530" t="s">
        <v>2761</v>
      </c>
      <c r="O541" s="586" t="s">
        <v>2762</v>
      </c>
      <c r="P541" s="530" t="s">
        <v>37</v>
      </c>
      <c r="Q541" s="531">
        <v>44.779299999999999</v>
      </c>
    </row>
    <row r="542" spans="7:17" ht="51" x14ac:dyDescent="0.2">
      <c r="G542" s="584" t="s">
        <v>1273</v>
      </c>
      <c r="H542" s="590" t="s">
        <v>1274</v>
      </c>
      <c r="I542" s="203">
        <v>30.7623</v>
      </c>
      <c r="J542" s="203">
        <v>347.99599999999998</v>
      </c>
      <c r="K542" s="203">
        <v>86.812899999999999</v>
      </c>
      <c r="N542" s="530" t="s">
        <v>1467</v>
      </c>
      <c r="O542" s="586" t="s">
        <v>2763</v>
      </c>
      <c r="P542" s="530" t="s">
        <v>37</v>
      </c>
      <c r="Q542" s="531">
        <v>17.920000000000002</v>
      </c>
    </row>
    <row r="543" spans="7:17" ht="25.5" x14ac:dyDescent="0.2">
      <c r="G543" s="584" t="s">
        <v>1336</v>
      </c>
      <c r="H543" s="590" t="s">
        <v>1337</v>
      </c>
      <c r="I543" s="203">
        <v>0</v>
      </c>
      <c r="J543" s="203">
        <v>20.590199999999999</v>
      </c>
      <c r="K543" s="203">
        <v>11.3626</v>
      </c>
      <c r="N543" s="530" t="s">
        <v>2764</v>
      </c>
      <c r="O543" s="586" t="s">
        <v>2765</v>
      </c>
      <c r="P543" s="530" t="s">
        <v>37</v>
      </c>
      <c r="Q543" s="531">
        <v>26.946899999999999</v>
      </c>
    </row>
    <row r="544" spans="7:17" ht="38.25" x14ac:dyDescent="0.2">
      <c r="G544" s="583" t="s">
        <v>204</v>
      </c>
      <c r="H544" s="588" t="s">
        <v>1733</v>
      </c>
      <c r="I544" s="581"/>
      <c r="J544" s="589">
        <v>329.00150000000002</v>
      </c>
      <c r="K544" s="589">
        <v>112.8471</v>
      </c>
      <c r="N544" s="530" t="s">
        <v>1450</v>
      </c>
      <c r="O544" s="586" t="s">
        <v>2766</v>
      </c>
      <c r="P544" s="530" t="s">
        <v>37</v>
      </c>
      <c r="Q544" s="531">
        <v>78.898300000000006</v>
      </c>
    </row>
    <row r="545" spans="7:17" ht="38.25" x14ac:dyDescent="0.2">
      <c r="G545" s="584" t="s">
        <v>1338</v>
      </c>
      <c r="H545" s="590" t="s">
        <v>1339</v>
      </c>
      <c r="I545" s="203">
        <v>37.328000000000003</v>
      </c>
      <c r="J545" s="203">
        <v>263.89960000000002</v>
      </c>
      <c r="K545" s="203">
        <v>77.433999999999997</v>
      </c>
      <c r="N545" s="530" t="s">
        <v>2767</v>
      </c>
      <c r="O545" s="586" t="s">
        <v>2768</v>
      </c>
      <c r="P545" s="530" t="s">
        <v>37</v>
      </c>
      <c r="Q545" s="531">
        <v>85.430599999999998</v>
      </c>
    </row>
    <row r="546" spans="7:17" ht="25.5" x14ac:dyDescent="0.2">
      <c r="G546" s="584" t="s">
        <v>1340</v>
      </c>
      <c r="H546" s="590" t="s">
        <v>1341</v>
      </c>
      <c r="I546" s="203">
        <v>0</v>
      </c>
      <c r="J546" s="203">
        <v>6.3781999999999996</v>
      </c>
      <c r="K546" s="203">
        <v>3.4695</v>
      </c>
      <c r="N546" s="530" t="s">
        <v>2769</v>
      </c>
      <c r="O546" s="586" t="s">
        <v>2770</v>
      </c>
      <c r="P546" s="530" t="s">
        <v>37</v>
      </c>
      <c r="Q546" s="531">
        <v>146.10589999999999</v>
      </c>
    </row>
    <row r="547" spans="7:17" ht="38.25" x14ac:dyDescent="0.2">
      <c r="G547" s="584" t="s">
        <v>1201</v>
      </c>
      <c r="H547" s="590" t="s">
        <v>1698</v>
      </c>
      <c r="I547" s="203">
        <v>0</v>
      </c>
      <c r="J547" s="203">
        <v>58.723700000000001</v>
      </c>
      <c r="K547" s="203">
        <v>31.9436</v>
      </c>
      <c r="N547" s="530" t="s">
        <v>2771</v>
      </c>
      <c r="O547" s="586" t="s">
        <v>2772</v>
      </c>
      <c r="P547" s="530" t="s">
        <v>16</v>
      </c>
      <c r="Q547" s="531">
        <v>508.10719999999998</v>
      </c>
    </row>
    <row r="548" spans="7:17" ht="25.5" x14ac:dyDescent="0.2">
      <c r="G548" s="583" t="s">
        <v>253</v>
      </c>
      <c r="H548" s="588" t="s">
        <v>1734</v>
      </c>
      <c r="I548" s="581"/>
      <c r="J548" s="589">
        <v>174.959</v>
      </c>
      <c r="K548" s="589">
        <v>68.291200000000003</v>
      </c>
      <c r="N548" s="530" t="s">
        <v>2773</v>
      </c>
      <c r="O548" s="586" t="s">
        <v>2774</v>
      </c>
      <c r="P548" s="530" t="s">
        <v>14</v>
      </c>
      <c r="Q548" s="531">
        <v>5.6262999999999996</v>
      </c>
    </row>
    <row r="549" spans="7:17" ht="38.25" x14ac:dyDescent="0.2">
      <c r="G549" s="584" t="s">
        <v>1342</v>
      </c>
      <c r="H549" s="590" t="s">
        <v>1735</v>
      </c>
      <c r="I549" s="203">
        <v>30.7623</v>
      </c>
      <c r="J549" s="203">
        <v>169.28579999999999</v>
      </c>
      <c r="K549" s="203">
        <v>65.205200000000005</v>
      </c>
      <c r="N549" s="530" t="s">
        <v>2775</v>
      </c>
      <c r="O549" s="586" t="s">
        <v>2776</v>
      </c>
      <c r="P549" s="530" t="s">
        <v>16</v>
      </c>
      <c r="Q549" s="531">
        <v>815.89099999999996</v>
      </c>
    </row>
    <row r="550" spans="7:17" ht="25.5" x14ac:dyDescent="0.2">
      <c r="G550" s="584" t="s">
        <v>1343</v>
      </c>
      <c r="H550" s="590" t="s">
        <v>1344</v>
      </c>
      <c r="I550" s="203">
        <v>0</v>
      </c>
      <c r="J550" s="203">
        <v>5.6731999999999996</v>
      </c>
      <c r="K550" s="203">
        <v>3.0859999999999999</v>
      </c>
      <c r="N550" s="530" t="s">
        <v>2777</v>
      </c>
      <c r="O550" s="586" t="s">
        <v>2778</v>
      </c>
      <c r="P550" s="530" t="s">
        <v>16</v>
      </c>
      <c r="Q550" s="531">
        <v>1416.5262</v>
      </c>
    </row>
    <row r="551" spans="7:17" ht="38.25" x14ac:dyDescent="0.2">
      <c r="G551" s="583" t="s">
        <v>1345</v>
      </c>
      <c r="H551" s="588" t="s">
        <v>1736</v>
      </c>
      <c r="I551" s="581"/>
      <c r="J551" s="589">
        <v>306.04000000000002</v>
      </c>
      <c r="K551" s="589">
        <v>100.3569</v>
      </c>
      <c r="N551" s="530" t="s">
        <v>2779</v>
      </c>
      <c r="O551" s="586" t="s">
        <v>2780</v>
      </c>
      <c r="P551" s="530" t="s">
        <v>16</v>
      </c>
      <c r="Q551" s="531">
        <v>292.35719999999998</v>
      </c>
    </row>
    <row r="552" spans="7:17" ht="25.5" x14ac:dyDescent="0.2">
      <c r="G552" s="584" t="s">
        <v>1737</v>
      </c>
      <c r="H552" s="590" t="s">
        <v>1738</v>
      </c>
      <c r="I552" s="203">
        <v>0</v>
      </c>
      <c r="J552" s="203">
        <v>6.5982000000000003</v>
      </c>
      <c r="K552" s="203">
        <v>3.5891999999999999</v>
      </c>
      <c r="N552" s="530" t="s">
        <v>2781</v>
      </c>
      <c r="O552" s="586" t="s">
        <v>2782</v>
      </c>
      <c r="P552" s="530" t="s">
        <v>16</v>
      </c>
      <c r="Q552" s="531">
        <v>1630.7644</v>
      </c>
    </row>
    <row r="553" spans="7:17" ht="38.25" x14ac:dyDescent="0.2">
      <c r="G553" s="584" t="s">
        <v>1338</v>
      </c>
      <c r="H553" s="590" t="s">
        <v>1339</v>
      </c>
      <c r="I553" s="203">
        <v>37.328000000000003</v>
      </c>
      <c r="J553" s="203">
        <v>263.89960000000002</v>
      </c>
      <c r="K553" s="203">
        <v>77.433999999999997</v>
      </c>
      <c r="N553" s="530" t="s">
        <v>2783</v>
      </c>
      <c r="O553" s="586" t="s">
        <v>2784</v>
      </c>
      <c r="P553" s="530" t="s">
        <v>16</v>
      </c>
      <c r="Q553" s="531">
        <v>16.465</v>
      </c>
    </row>
    <row r="554" spans="7:17" ht="25.5" x14ac:dyDescent="0.2">
      <c r="G554" s="584" t="s">
        <v>1346</v>
      </c>
      <c r="H554" s="590" t="s">
        <v>1347</v>
      </c>
      <c r="I554" s="203">
        <v>0</v>
      </c>
      <c r="J554" s="203">
        <v>5.0804999999999998</v>
      </c>
      <c r="K554" s="203">
        <v>2.7635999999999998</v>
      </c>
      <c r="N554" s="530" t="s">
        <v>2785</v>
      </c>
      <c r="O554" s="586" t="s">
        <v>2786</v>
      </c>
      <c r="P554" s="530" t="s">
        <v>14</v>
      </c>
      <c r="Q554" s="531">
        <v>43.587000000000003</v>
      </c>
    </row>
    <row r="555" spans="7:17" ht="38.25" x14ac:dyDescent="0.2">
      <c r="G555" s="584" t="s">
        <v>1348</v>
      </c>
      <c r="H555" s="590" t="s">
        <v>1739</v>
      </c>
      <c r="I555" s="203">
        <v>0</v>
      </c>
      <c r="J555" s="203">
        <v>30.4617</v>
      </c>
      <c r="K555" s="203">
        <v>16.5701</v>
      </c>
      <c r="N555" s="530" t="s">
        <v>2787</v>
      </c>
      <c r="O555" s="586" t="s">
        <v>2788</v>
      </c>
      <c r="P555" s="530" t="s">
        <v>16</v>
      </c>
      <c r="Q555" s="531">
        <v>7378.3396000000002</v>
      </c>
    </row>
    <row r="556" spans="7:17" ht="25.5" x14ac:dyDescent="0.2">
      <c r="G556" s="583" t="s">
        <v>1349</v>
      </c>
      <c r="H556" s="588" t="s">
        <v>1740</v>
      </c>
      <c r="I556" s="581"/>
      <c r="J556" s="589">
        <v>1047.5987</v>
      </c>
      <c r="K556" s="589">
        <v>523.16110000000003</v>
      </c>
      <c r="N556" s="530" t="s">
        <v>2789</v>
      </c>
      <c r="O556" s="586" t="s">
        <v>2790</v>
      </c>
      <c r="P556" s="530" t="s">
        <v>40</v>
      </c>
      <c r="Q556" s="531">
        <v>57.418500000000002</v>
      </c>
    </row>
    <row r="557" spans="7:17" ht="51" x14ac:dyDescent="0.2">
      <c r="G557" s="584" t="s">
        <v>1350</v>
      </c>
      <c r="H557" s="590" t="s">
        <v>1741</v>
      </c>
      <c r="I557" s="203">
        <v>30.7623</v>
      </c>
      <c r="J557" s="203">
        <v>265.54860000000002</v>
      </c>
      <c r="K557" s="203">
        <v>76.346400000000003</v>
      </c>
      <c r="N557" s="530" t="s">
        <v>2791</v>
      </c>
      <c r="O557" s="586" t="s">
        <v>2792</v>
      </c>
      <c r="P557" s="530" t="s">
        <v>37</v>
      </c>
      <c r="Q557" s="531">
        <v>209.35409999999999</v>
      </c>
    </row>
    <row r="558" spans="7:17" ht="38.25" x14ac:dyDescent="0.2">
      <c r="G558" s="584" t="s">
        <v>1351</v>
      </c>
      <c r="H558" s="590" t="s">
        <v>1352</v>
      </c>
      <c r="I558" s="203">
        <v>25.9895</v>
      </c>
      <c r="J558" s="203">
        <v>782.05010000000004</v>
      </c>
      <c r="K558" s="203">
        <v>446.81470000000002</v>
      </c>
      <c r="N558" s="530" t="s">
        <v>2793</v>
      </c>
      <c r="O558" s="586" t="s">
        <v>2794</v>
      </c>
      <c r="P558" s="530" t="s">
        <v>16</v>
      </c>
      <c r="Q558" s="531">
        <v>4887.0195000000003</v>
      </c>
    </row>
    <row r="559" spans="7:17" ht="38.25" x14ac:dyDescent="0.2">
      <c r="G559" s="583" t="s">
        <v>1353</v>
      </c>
      <c r="H559" s="588" t="s">
        <v>1742</v>
      </c>
      <c r="I559" s="581"/>
      <c r="J559" s="589">
        <v>338.04910000000001</v>
      </c>
      <c r="K559" s="589">
        <v>126.9453</v>
      </c>
      <c r="N559" s="530" t="s">
        <v>2795</v>
      </c>
      <c r="O559" s="586" t="s">
        <v>2796</v>
      </c>
      <c r="P559" s="530" t="s">
        <v>16</v>
      </c>
      <c r="Q559" s="531">
        <v>2602.3476000000001</v>
      </c>
    </row>
    <row r="560" spans="7:17" ht="38.25" x14ac:dyDescent="0.2">
      <c r="G560" s="584" t="s">
        <v>1354</v>
      </c>
      <c r="H560" s="590" t="s">
        <v>1743</v>
      </c>
      <c r="I560" s="203">
        <v>37.328000000000003</v>
      </c>
      <c r="J560" s="203">
        <v>232.47829999999999</v>
      </c>
      <c r="K560" s="203">
        <v>69.518500000000003</v>
      </c>
      <c r="N560" s="530" t="s">
        <v>2797</v>
      </c>
      <c r="O560" s="586" t="s">
        <v>2798</v>
      </c>
      <c r="P560" s="530" t="s">
        <v>16</v>
      </c>
      <c r="Q560" s="531">
        <v>560.67190000000005</v>
      </c>
    </row>
    <row r="561" spans="7:17" ht="38.25" x14ac:dyDescent="0.2">
      <c r="G561" s="584" t="s">
        <v>1355</v>
      </c>
      <c r="H561" s="590" t="s">
        <v>1356</v>
      </c>
      <c r="I561" s="203">
        <v>0</v>
      </c>
      <c r="J561" s="203">
        <v>105.57080000000001</v>
      </c>
      <c r="K561" s="203">
        <v>57.4268</v>
      </c>
      <c r="N561" s="530" t="s">
        <v>2799</v>
      </c>
      <c r="O561" s="586" t="s">
        <v>2800</v>
      </c>
      <c r="P561" s="530" t="s">
        <v>16</v>
      </c>
      <c r="Q561" s="531">
        <v>1268.5904</v>
      </c>
    </row>
    <row r="562" spans="7:17" ht="38.25" x14ac:dyDescent="0.2">
      <c r="G562" s="583" t="s">
        <v>1357</v>
      </c>
      <c r="H562" s="588" t="s">
        <v>1358</v>
      </c>
      <c r="I562" s="581"/>
      <c r="J562" s="589">
        <v>557.87789999999995</v>
      </c>
      <c r="K562" s="589">
        <v>237.34780000000001</v>
      </c>
      <c r="N562" s="530" t="s">
        <v>2801</v>
      </c>
      <c r="O562" s="586" t="s">
        <v>2802</v>
      </c>
      <c r="P562" s="530" t="s">
        <v>37</v>
      </c>
      <c r="Q562" s="531">
        <v>154.69130000000001</v>
      </c>
    </row>
    <row r="563" spans="7:17" ht="38.25" x14ac:dyDescent="0.2">
      <c r="G563" s="584" t="s">
        <v>1338</v>
      </c>
      <c r="H563" s="590" t="s">
        <v>1339</v>
      </c>
      <c r="I563" s="203">
        <v>37.328000000000003</v>
      </c>
      <c r="J563" s="203">
        <v>263.89960000000002</v>
      </c>
      <c r="K563" s="203">
        <v>77.433999999999997</v>
      </c>
      <c r="N563" s="530" t="s">
        <v>2803</v>
      </c>
      <c r="O563" s="586" t="s">
        <v>2804</v>
      </c>
      <c r="P563" s="530" t="s">
        <v>16</v>
      </c>
      <c r="Q563" s="531">
        <v>1240.7606000000001</v>
      </c>
    </row>
    <row r="564" spans="7:17" ht="25.5" x14ac:dyDescent="0.2">
      <c r="G564" s="584" t="s">
        <v>1359</v>
      </c>
      <c r="H564" s="590" t="s">
        <v>1360</v>
      </c>
      <c r="I564" s="203">
        <v>0</v>
      </c>
      <c r="J564" s="203">
        <v>293.97829999999999</v>
      </c>
      <c r="K564" s="203">
        <v>159.91380000000001</v>
      </c>
      <c r="N564" s="530" t="s">
        <v>2805</v>
      </c>
      <c r="O564" s="586" t="s">
        <v>2806</v>
      </c>
      <c r="P564" s="530" t="s">
        <v>16</v>
      </c>
      <c r="Q564" s="531">
        <v>12156.1031</v>
      </c>
    </row>
    <row r="565" spans="7:17" ht="25.5" x14ac:dyDescent="0.2">
      <c r="G565" s="583" t="s">
        <v>1361</v>
      </c>
      <c r="H565" s="588" t="s">
        <v>1744</v>
      </c>
      <c r="I565" s="581"/>
      <c r="J565" s="589">
        <v>611.67129999999997</v>
      </c>
      <c r="K565" s="589">
        <v>160.19550000000001</v>
      </c>
      <c r="N565" s="530" t="s">
        <v>2807</v>
      </c>
      <c r="O565" s="586" t="s">
        <v>2808</v>
      </c>
      <c r="P565" s="530" t="s">
        <v>16</v>
      </c>
      <c r="Q565" s="531">
        <v>11167.4802</v>
      </c>
    </row>
    <row r="566" spans="7:17" ht="51" x14ac:dyDescent="0.2">
      <c r="G566" s="584" t="s">
        <v>1745</v>
      </c>
      <c r="H566" s="590" t="s">
        <v>1746</v>
      </c>
      <c r="I566" s="203">
        <v>30.7623</v>
      </c>
      <c r="J566" s="203">
        <v>399.57159999999999</v>
      </c>
      <c r="K566" s="203">
        <v>87.273399999999995</v>
      </c>
      <c r="N566" s="530" t="s">
        <v>2809</v>
      </c>
      <c r="O566" s="586" t="s">
        <v>2810</v>
      </c>
      <c r="P566" s="530" t="s">
        <v>16</v>
      </c>
      <c r="Q566" s="531">
        <v>6.1052999999999997</v>
      </c>
    </row>
    <row r="567" spans="7:17" ht="25.5" x14ac:dyDescent="0.2">
      <c r="G567" s="585" t="s">
        <v>1362</v>
      </c>
      <c r="H567" s="591" t="s">
        <v>1747</v>
      </c>
      <c r="I567" s="592">
        <v>25.9895</v>
      </c>
      <c r="J567" s="592">
        <v>212.09970000000001</v>
      </c>
      <c r="K567" s="592">
        <v>72.9221</v>
      </c>
      <c r="N567" s="530" t="s">
        <v>2811</v>
      </c>
      <c r="O567" s="586" t="s">
        <v>2812</v>
      </c>
      <c r="P567" s="530" t="s">
        <v>16</v>
      </c>
      <c r="Q567" s="531">
        <v>390</v>
      </c>
    </row>
    <row r="568" spans="7:17" x14ac:dyDescent="0.2">
      <c r="N568" s="530" t="s">
        <v>2813</v>
      </c>
      <c r="O568" s="586" t="s">
        <v>2814</v>
      </c>
      <c r="P568" s="530" t="s">
        <v>16</v>
      </c>
      <c r="Q568" s="531">
        <v>39.388399999999997</v>
      </c>
    </row>
    <row r="569" spans="7:17" x14ac:dyDescent="0.2">
      <c r="N569" s="530" t="s">
        <v>2815</v>
      </c>
      <c r="O569" s="586" t="s">
        <v>2816</v>
      </c>
      <c r="P569" s="530" t="s">
        <v>16</v>
      </c>
      <c r="Q569" s="531">
        <v>3794.6601000000001</v>
      </c>
    </row>
    <row r="570" spans="7:17" x14ac:dyDescent="0.2">
      <c r="N570" s="530" t="s">
        <v>1670</v>
      </c>
      <c r="O570" s="586" t="s">
        <v>2817</v>
      </c>
      <c r="P570" s="530" t="s">
        <v>40</v>
      </c>
      <c r="Q570" s="531">
        <v>0.13750000000000001</v>
      </c>
    </row>
    <row r="571" spans="7:17" x14ac:dyDescent="0.2">
      <c r="N571" s="530" t="s">
        <v>2818</v>
      </c>
      <c r="O571" s="586" t="s">
        <v>2819</v>
      </c>
      <c r="P571" s="530" t="s">
        <v>40</v>
      </c>
      <c r="Q571" s="531">
        <v>3.3673000000000002</v>
      </c>
    </row>
    <row r="572" spans="7:17" x14ac:dyDescent="0.2">
      <c r="N572" s="530" t="s">
        <v>2820</v>
      </c>
      <c r="O572" s="586" t="s">
        <v>2821</v>
      </c>
      <c r="P572" s="530" t="s">
        <v>37</v>
      </c>
      <c r="Q572" s="531">
        <v>102.06870000000001</v>
      </c>
    </row>
    <row r="573" spans="7:17" x14ac:dyDescent="0.2">
      <c r="N573" s="530" t="s">
        <v>2822</v>
      </c>
      <c r="O573" s="586" t="s">
        <v>2823</v>
      </c>
      <c r="P573" s="530" t="s">
        <v>16</v>
      </c>
      <c r="Q573" s="531">
        <v>31294.235499999999</v>
      </c>
    </row>
    <row r="574" spans="7:17" x14ac:dyDescent="0.2">
      <c r="N574" s="530" t="s">
        <v>2824</v>
      </c>
      <c r="O574" s="586" t="s">
        <v>2825</v>
      </c>
      <c r="P574" s="530" t="s">
        <v>16</v>
      </c>
      <c r="Q574" s="531">
        <v>50586.913699999997</v>
      </c>
    </row>
    <row r="575" spans="7:17" x14ac:dyDescent="0.2">
      <c r="N575" s="530" t="s">
        <v>2826</v>
      </c>
      <c r="O575" s="586" t="s">
        <v>2827</v>
      </c>
      <c r="P575" s="530" t="s">
        <v>16</v>
      </c>
      <c r="Q575" s="531">
        <v>60025.232600000003</v>
      </c>
    </row>
    <row r="576" spans="7:17" x14ac:dyDescent="0.2">
      <c r="N576" s="530" t="s">
        <v>2828</v>
      </c>
      <c r="O576" s="586" t="s">
        <v>2829</v>
      </c>
      <c r="P576" s="530" t="s">
        <v>16</v>
      </c>
      <c r="Q576" s="531">
        <v>87954.465299999996</v>
      </c>
    </row>
    <row r="577" spans="14:17" x14ac:dyDescent="0.2">
      <c r="N577" s="530" t="s">
        <v>2830</v>
      </c>
      <c r="O577" s="586" t="s">
        <v>2831</v>
      </c>
      <c r="P577" s="530" t="s">
        <v>16</v>
      </c>
      <c r="Q577" s="531">
        <v>97081.765299999999</v>
      </c>
    </row>
    <row r="578" spans="14:17" x14ac:dyDescent="0.2">
      <c r="N578" s="530" t="s">
        <v>2832</v>
      </c>
      <c r="O578" s="586" t="s">
        <v>2833</v>
      </c>
      <c r="P578" s="530" t="s">
        <v>16</v>
      </c>
      <c r="Q578" s="531">
        <v>115550.0603</v>
      </c>
    </row>
    <row r="579" spans="14:17" x14ac:dyDescent="0.2">
      <c r="N579" s="530" t="s">
        <v>2834</v>
      </c>
      <c r="O579" s="586" t="s">
        <v>2835</v>
      </c>
      <c r="P579" s="530" t="s">
        <v>16</v>
      </c>
      <c r="Q579" s="531">
        <v>143311.43059999999</v>
      </c>
    </row>
    <row r="580" spans="14:17" x14ac:dyDescent="0.2">
      <c r="N580" s="530" t="s">
        <v>2836</v>
      </c>
      <c r="O580" s="586" t="s">
        <v>2837</v>
      </c>
      <c r="P580" s="530" t="s">
        <v>16</v>
      </c>
      <c r="Q580" s="531">
        <v>18369.45</v>
      </c>
    </row>
    <row r="581" spans="14:17" x14ac:dyDescent="0.2">
      <c r="N581" s="530" t="s">
        <v>2838</v>
      </c>
      <c r="O581" s="586" t="s">
        <v>2839</v>
      </c>
      <c r="P581" s="530" t="s">
        <v>16</v>
      </c>
      <c r="Q581" s="531">
        <v>29624.2137</v>
      </c>
    </row>
    <row r="582" spans="14:17" x14ac:dyDescent="0.2">
      <c r="N582" s="530" t="s">
        <v>2840</v>
      </c>
      <c r="O582" s="586" t="s">
        <v>2841</v>
      </c>
      <c r="P582" s="530" t="s">
        <v>16</v>
      </c>
      <c r="Q582" s="531">
        <v>35244.585099999997</v>
      </c>
    </row>
    <row r="583" spans="14:17" x14ac:dyDescent="0.2">
      <c r="N583" s="530" t="s">
        <v>2842</v>
      </c>
      <c r="O583" s="586" t="s">
        <v>2843</v>
      </c>
      <c r="P583" s="530" t="s">
        <v>16</v>
      </c>
      <c r="Q583" s="531">
        <v>51530.287700000001</v>
      </c>
    </row>
    <row r="584" spans="14:17" x14ac:dyDescent="0.2">
      <c r="N584" s="530" t="s">
        <v>2844</v>
      </c>
      <c r="O584" s="586" t="s">
        <v>2845</v>
      </c>
      <c r="P584" s="530" t="s">
        <v>16</v>
      </c>
      <c r="Q584" s="531">
        <v>56861.465300000003</v>
      </c>
    </row>
    <row r="585" spans="14:17" x14ac:dyDescent="0.2">
      <c r="N585" s="530" t="s">
        <v>2846</v>
      </c>
      <c r="O585" s="586" t="s">
        <v>2847</v>
      </c>
      <c r="P585" s="530" t="s">
        <v>16</v>
      </c>
      <c r="Q585" s="531">
        <v>67807.260299999994</v>
      </c>
    </row>
    <row r="586" spans="14:17" x14ac:dyDescent="0.2">
      <c r="N586" s="530" t="s">
        <v>2848</v>
      </c>
      <c r="O586" s="586" t="s">
        <v>2849</v>
      </c>
      <c r="P586" s="530" t="s">
        <v>16</v>
      </c>
      <c r="Q586" s="531">
        <v>84134.430600000007</v>
      </c>
    </row>
    <row r="587" spans="14:17" x14ac:dyDescent="0.2">
      <c r="N587" s="530" t="s">
        <v>2850</v>
      </c>
      <c r="O587" s="586" t="s">
        <v>2851</v>
      </c>
      <c r="P587" s="530" t="s">
        <v>16</v>
      </c>
      <c r="Q587" s="531">
        <v>6.8460000000000001</v>
      </c>
    </row>
    <row r="588" spans="14:17" x14ac:dyDescent="0.2">
      <c r="N588" s="530" t="s">
        <v>2852</v>
      </c>
      <c r="O588" s="586" t="s">
        <v>2853</v>
      </c>
      <c r="P588" s="530" t="s">
        <v>16</v>
      </c>
      <c r="Q588" s="531">
        <v>4585.8656000000001</v>
      </c>
    </row>
    <row r="589" spans="14:17" x14ac:dyDescent="0.2">
      <c r="N589" s="530" t="s">
        <v>2854</v>
      </c>
      <c r="O589" s="586" t="s">
        <v>2855</v>
      </c>
      <c r="P589" s="530" t="s">
        <v>40</v>
      </c>
      <c r="Q589" s="531">
        <v>9.1538000000000004</v>
      </c>
    </row>
    <row r="590" spans="14:17" x14ac:dyDescent="0.2">
      <c r="N590" s="530" t="s">
        <v>1466</v>
      </c>
      <c r="O590" s="586" t="s">
        <v>2856</v>
      </c>
      <c r="P590" s="530" t="s">
        <v>17</v>
      </c>
      <c r="Q590" s="531">
        <v>19.3508</v>
      </c>
    </row>
    <row r="591" spans="14:17" x14ac:dyDescent="0.2">
      <c r="N591" s="530" t="s">
        <v>1463</v>
      </c>
      <c r="O591" s="586" t="s">
        <v>2857</v>
      </c>
      <c r="P591" s="530" t="s">
        <v>40</v>
      </c>
      <c r="Q591" s="531">
        <v>98.5578</v>
      </c>
    </row>
    <row r="592" spans="14:17" ht="25.5" x14ac:dyDescent="0.2">
      <c r="N592" s="530" t="s">
        <v>2858</v>
      </c>
      <c r="O592" s="586" t="s">
        <v>2859</v>
      </c>
      <c r="P592" s="530" t="s">
        <v>37</v>
      </c>
      <c r="Q592" s="531">
        <v>3.2347000000000001</v>
      </c>
    </row>
    <row r="593" spans="14:17" x14ac:dyDescent="0.2">
      <c r="N593" s="530" t="s">
        <v>2860</v>
      </c>
      <c r="O593" s="586" t="s">
        <v>2861</v>
      </c>
      <c r="P593" s="530" t="s">
        <v>14</v>
      </c>
      <c r="Q593" s="531">
        <v>39.976399999999998</v>
      </c>
    </row>
    <row r="594" spans="14:17" x14ac:dyDescent="0.2">
      <c r="N594" s="530" t="s">
        <v>2862</v>
      </c>
      <c r="O594" s="586" t="s">
        <v>2863</v>
      </c>
      <c r="P594" s="530" t="s">
        <v>37</v>
      </c>
      <c r="Q594" s="531">
        <v>36.287999999999997</v>
      </c>
    </row>
    <row r="595" spans="14:17" x14ac:dyDescent="0.2">
      <c r="N595" s="530" t="s">
        <v>2864</v>
      </c>
      <c r="O595" s="586" t="s">
        <v>2865</v>
      </c>
      <c r="P595" s="530" t="s">
        <v>37</v>
      </c>
      <c r="Q595" s="531">
        <v>25</v>
      </c>
    </row>
    <row r="596" spans="14:17" x14ac:dyDescent="0.2">
      <c r="N596" s="530" t="s">
        <v>2866</v>
      </c>
      <c r="O596" s="586" t="s">
        <v>2867</v>
      </c>
      <c r="P596" s="530" t="s">
        <v>16</v>
      </c>
      <c r="Q596" s="531">
        <v>499.16570000000002</v>
      </c>
    </row>
    <row r="597" spans="14:17" x14ac:dyDescent="0.2">
      <c r="N597" s="530" t="s">
        <v>1660</v>
      </c>
      <c r="O597" s="586" t="s">
        <v>2868</v>
      </c>
      <c r="P597" s="530" t="s">
        <v>16</v>
      </c>
      <c r="Q597" s="531">
        <v>3.3346</v>
      </c>
    </row>
    <row r="598" spans="14:17" x14ac:dyDescent="0.2">
      <c r="N598" s="530" t="s">
        <v>2869</v>
      </c>
      <c r="O598" s="586" t="s">
        <v>2870</v>
      </c>
      <c r="P598" s="530" t="s">
        <v>16</v>
      </c>
      <c r="Q598" s="531">
        <v>15.196999999999999</v>
      </c>
    </row>
    <row r="599" spans="14:17" x14ac:dyDescent="0.2">
      <c r="N599" s="530" t="s">
        <v>2871</v>
      </c>
      <c r="O599" s="586" t="s">
        <v>2872</v>
      </c>
      <c r="P599" s="530" t="s">
        <v>16</v>
      </c>
      <c r="Q599" s="531">
        <v>875.76710000000003</v>
      </c>
    </row>
    <row r="600" spans="14:17" x14ac:dyDescent="0.2">
      <c r="N600" s="530" t="s">
        <v>2873</v>
      </c>
      <c r="O600" s="586" t="s">
        <v>2874</v>
      </c>
      <c r="P600" s="530" t="s">
        <v>16</v>
      </c>
      <c r="Q600" s="531">
        <v>146.56630000000001</v>
      </c>
    </row>
    <row r="601" spans="14:17" x14ac:dyDescent="0.2">
      <c r="N601" s="530" t="s">
        <v>2875</v>
      </c>
      <c r="O601" s="586" t="s">
        <v>2876</v>
      </c>
      <c r="P601" s="530" t="s">
        <v>40</v>
      </c>
      <c r="Q601" s="531">
        <v>93.627099999999999</v>
      </c>
    </row>
    <row r="602" spans="14:17" x14ac:dyDescent="0.2">
      <c r="N602" s="530" t="s">
        <v>2877</v>
      </c>
      <c r="O602" s="586" t="s">
        <v>2878</v>
      </c>
      <c r="P602" s="530" t="s">
        <v>16</v>
      </c>
      <c r="Q602" s="531">
        <v>2465.2094999999999</v>
      </c>
    </row>
    <row r="603" spans="14:17" x14ac:dyDescent="0.2">
      <c r="N603" s="530" t="s">
        <v>2879</v>
      </c>
      <c r="O603" s="586" t="s">
        <v>2880</v>
      </c>
      <c r="P603" s="530" t="s">
        <v>16</v>
      </c>
      <c r="Q603" s="531">
        <v>15.672800000000001</v>
      </c>
    </row>
    <row r="604" spans="14:17" x14ac:dyDescent="0.2">
      <c r="N604" s="530" t="s">
        <v>2881</v>
      </c>
      <c r="O604" s="586" t="s">
        <v>2882</v>
      </c>
      <c r="P604" s="530" t="s">
        <v>16</v>
      </c>
      <c r="Q604" s="531">
        <v>10230.5468</v>
      </c>
    </row>
    <row r="605" spans="14:17" x14ac:dyDescent="0.2">
      <c r="N605" s="530" t="s">
        <v>2883</v>
      </c>
      <c r="O605" s="586" t="s">
        <v>2884</v>
      </c>
      <c r="P605" s="530" t="s">
        <v>37</v>
      </c>
      <c r="Q605" s="531">
        <v>695.7885</v>
      </c>
    </row>
    <row r="606" spans="14:17" x14ac:dyDescent="0.2">
      <c r="N606" s="530" t="s">
        <v>2885</v>
      </c>
      <c r="O606" s="586" t="s">
        <v>2886</v>
      </c>
      <c r="P606" s="530" t="s">
        <v>16</v>
      </c>
      <c r="Q606" s="531">
        <v>2.2930999999999999</v>
      </c>
    </row>
    <row r="607" spans="14:17" x14ac:dyDescent="0.2">
      <c r="N607" s="530" t="s">
        <v>2887</v>
      </c>
      <c r="O607" s="586" t="s">
        <v>2888</v>
      </c>
      <c r="P607" s="530" t="s">
        <v>16</v>
      </c>
      <c r="Q607" s="531">
        <v>3.9489000000000001</v>
      </c>
    </row>
    <row r="608" spans="14:17" x14ac:dyDescent="0.2">
      <c r="N608" s="530" t="s">
        <v>2889</v>
      </c>
      <c r="O608" s="586" t="s">
        <v>2890</v>
      </c>
      <c r="P608" s="530" t="s">
        <v>37</v>
      </c>
      <c r="Q608" s="531">
        <v>6.8723000000000001</v>
      </c>
    </row>
    <row r="609" spans="14:17" x14ac:dyDescent="0.2">
      <c r="N609" s="530" t="s">
        <v>2891</v>
      </c>
      <c r="O609" s="586" t="s">
        <v>2892</v>
      </c>
      <c r="P609" s="530" t="s">
        <v>37</v>
      </c>
      <c r="Q609" s="531">
        <v>4.3422000000000001</v>
      </c>
    </row>
    <row r="610" spans="14:17" x14ac:dyDescent="0.2">
      <c r="N610" s="530" t="s">
        <v>2893</v>
      </c>
      <c r="O610" s="586" t="s">
        <v>2894</v>
      </c>
      <c r="P610" s="530" t="s">
        <v>37</v>
      </c>
      <c r="Q610" s="531">
        <v>36.290599999999998</v>
      </c>
    </row>
    <row r="611" spans="14:17" x14ac:dyDescent="0.2">
      <c r="N611" s="530" t="s">
        <v>2895</v>
      </c>
      <c r="O611" s="586" t="s">
        <v>2896</v>
      </c>
      <c r="P611" s="530" t="s">
        <v>16</v>
      </c>
      <c r="Q611" s="531">
        <v>442.73250000000002</v>
      </c>
    </row>
    <row r="612" spans="14:17" x14ac:dyDescent="0.2">
      <c r="N612" s="530" t="s">
        <v>2897</v>
      </c>
      <c r="O612" s="586" t="s">
        <v>2898</v>
      </c>
      <c r="P612" s="530" t="s">
        <v>40</v>
      </c>
      <c r="Q612" s="531">
        <v>43.382300000000001</v>
      </c>
    </row>
    <row r="613" spans="14:17" ht="38.25" x14ac:dyDescent="0.2">
      <c r="N613" s="530" t="s">
        <v>2899</v>
      </c>
      <c r="O613" s="586" t="s">
        <v>2900</v>
      </c>
      <c r="P613" s="530" t="s">
        <v>14</v>
      </c>
      <c r="Q613" s="531">
        <v>188.0667</v>
      </c>
    </row>
    <row r="614" spans="14:17" x14ac:dyDescent="0.2">
      <c r="N614" s="530" t="s">
        <v>2901</v>
      </c>
      <c r="O614" s="586" t="s">
        <v>2902</v>
      </c>
      <c r="P614" s="530" t="s">
        <v>37</v>
      </c>
      <c r="Q614" s="531">
        <v>5.6550000000000002</v>
      </c>
    </row>
    <row r="615" spans="14:17" x14ac:dyDescent="0.2">
      <c r="N615" s="530" t="s">
        <v>2903</v>
      </c>
      <c r="O615" s="586" t="s">
        <v>2904</v>
      </c>
      <c r="P615" s="530" t="s">
        <v>37</v>
      </c>
      <c r="Q615" s="531">
        <v>8.3438999999999997</v>
      </c>
    </row>
    <row r="616" spans="14:17" x14ac:dyDescent="0.2">
      <c r="N616" s="530" t="s">
        <v>2905</v>
      </c>
      <c r="O616" s="586" t="s">
        <v>2906</v>
      </c>
      <c r="P616" s="530" t="s">
        <v>37</v>
      </c>
      <c r="Q616" s="531">
        <v>12.7448</v>
      </c>
    </row>
    <row r="617" spans="14:17" x14ac:dyDescent="0.2">
      <c r="N617" s="530" t="s">
        <v>2907</v>
      </c>
      <c r="O617" s="586" t="s">
        <v>2908</v>
      </c>
      <c r="P617" s="530" t="s">
        <v>37</v>
      </c>
      <c r="Q617" s="531">
        <v>22.291799999999999</v>
      </c>
    </row>
    <row r="618" spans="14:17" x14ac:dyDescent="0.2">
      <c r="N618" s="530" t="s">
        <v>2909</v>
      </c>
      <c r="O618" s="586" t="s">
        <v>2910</v>
      </c>
      <c r="P618" s="530" t="s">
        <v>37</v>
      </c>
      <c r="Q618" s="531">
        <v>28.6553</v>
      </c>
    </row>
    <row r="619" spans="14:17" x14ac:dyDescent="0.2">
      <c r="N619" s="530" t="s">
        <v>2911</v>
      </c>
      <c r="O619" s="586" t="s">
        <v>2912</v>
      </c>
      <c r="P619" s="530" t="s">
        <v>37</v>
      </c>
      <c r="Q619" s="531">
        <v>70.543899999999994</v>
      </c>
    </row>
    <row r="620" spans="14:17" ht="25.5" x14ac:dyDescent="0.2">
      <c r="N620" s="530" t="s">
        <v>2913</v>
      </c>
      <c r="O620" s="586" t="s">
        <v>2914</v>
      </c>
      <c r="P620" s="530" t="s">
        <v>37</v>
      </c>
      <c r="Q620" s="531">
        <v>28.497299999999999</v>
      </c>
    </row>
    <row r="621" spans="14:17" x14ac:dyDescent="0.2">
      <c r="N621" s="530" t="s">
        <v>2915</v>
      </c>
      <c r="O621" s="586" t="s">
        <v>2916</v>
      </c>
      <c r="P621" s="530" t="s">
        <v>37</v>
      </c>
      <c r="Q621" s="531">
        <v>2.1286</v>
      </c>
    </row>
    <row r="622" spans="14:17" ht="25.5" x14ac:dyDescent="0.2">
      <c r="N622" s="530" t="s">
        <v>2917</v>
      </c>
      <c r="O622" s="586" t="s">
        <v>2918</v>
      </c>
      <c r="P622" s="530" t="s">
        <v>37</v>
      </c>
      <c r="Q622" s="531">
        <v>12.0036</v>
      </c>
    </row>
    <row r="623" spans="14:17" ht="25.5" x14ac:dyDescent="0.2">
      <c r="N623" s="530" t="s">
        <v>2919</v>
      </c>
      <c r="O623" s="586" t="s">
        <v>2920</v>
      </c>
      <c r="P623" s="530" t="s">
        <v>16</v>
      </c>
      <c r="Q623" s="531">
        <v>1.1656</v>
      </c>
    </row>
    <row r="624" spans="14:17" ht="25.5" x14ac:dyDescent="0.2">
      <c r="N624" s="530" t="s">
        <v>2921</v>
      </c>
      <c r="O624" s="586" t="s">
        <v>2922</v>
      </c>
      <c r="P624" s="530" t="s">
        <v>16</v>
      </c>
      <c r="Q624" s="531">
        <v>1.1656</v>
      </c>
    </row>
    <row r="625" spans="14:17" ht="25.5" x14ac:dyDescent="0.2">
      <c r="N625" s="530" t="s">
        <v>2923</v>
      </c>
      <c r="O625" s="586" t="s">
        <v>2924</v>
      </c>
      <c r="P625" s="530" t="s">
        <v>16</v>
      </c>
      <c r="Q625" s="531">
        <v>1.1656</v>
      </c>
    </row>
    <row r="626" spans="14:17" ht="25.5" x14ac:dyDescent="0.2">
      <c r="N626" s="530" t="s">
        <v>2925</v>
      </c>
      <c r="O626" s="586" t="s">
        <v>2926</v>
      </c>
      <c r="P626" s="530" t="s">
        <v>16</v>
      </c>
      <c r="Q626" s="531">
        <v>1.1656</v>
      </c>
    </row>
    <row r="627" spans="14:17" ht="25.5" x14ac:dyDescent="0.2">
      <c r="N627" s="530" t="s">
        <v>2927</v>
      </c>
      <c r="O627" s="586" t="s">
        <v>2928</v>
      </c>
      <c r="P627" s="530" t="s">
        <v>16</v>
      </c>
      <c r="Q627" s="531">
        <v>3.6315</v>
      </c>
    </row>
    <row r="628" spans="14:17" ht="25.5" x14ac:dyDescent="0.2">
      <c r="N628" s="530" t="s">
        <v>2929</v>
      </c>
      <c r="O628" s="586" t="s">
        <v>2930</v>
      </c>
      <c r="P628" s="530" t="s">
        <v>16</v>
      </c>
      <c r="Q628" s="531">
        <v>3.6295999999999999</v>
      </c>
    </row>
    <row r="629" spans="14:17" ht="25.5" x14ac:dyDescent="0.2">
      <c r="N629" s="530" t="s">
        <v>2931</v>
      </c>
      <c r="O629" s="586" t="s">
        <v>2932</v>
      </c>
      <c r="P629" s="530" t="s">
        <v>16</v>
      </c>
      <c r="Q629" s="531">
        <v>4.0705</v>
      </c>
    </row>
    <row r="630" spans="14:17" x14ac:dyDescent="0.2">
      <c r="N630" s="530" t="s">
        <v>2933</v>
      </c>
      <c r="O630" s="586" t="s">
        <v>2934</v>
      </c>
      <c r="P630" s="530" t="s">
        <v>1760</v>
      </c>
      <c r="Q630" s="531">
        <v>5.4983000000000004</v>
      </c>
    </row>
    <row r="631" spans="14:17" ht="25.5" x14ac:dyDescent="0.2">
      <c r="N631" s="530" t="s">
        <v>2935</v>
      </c>
      <c r="O631" s="586" t="s">
        <v>2936</v>
      </c>
      <c r="P631" s="530" t="s">
        <v>16</v>
      </c>
      <c r="Q631" s="531">
        <v>4.0772000000000004</v>
      </c>
    </row>
    <row r="632" spans="14:17" x14ac:dyDescent="0.2">
      <c r="N632" s="530" t="s">
        <v>2937</v>
      </c>
      <c r="O632" s="586" t="s">
        <v>2938</v>
      </c>
      <c r="P632" s="530" t="s">
        <v>18</v>
      </c>
      <c r="Q632" s="531" t="s">
        <v>24</v>
      </c>
    </row>
    <row r="633" spans="14:17" x14ac:dyDescent="0.2">
      <c r="N633" s="530" t="s">
        <v>2939</v>
      </c>
      <c r="O633" s="586" t="s">
        <v>2940</v>
      </c>
      <c r="P633" s="530" t="s">
        <v>18</v>
      </c>
      <c r="Q633" s="531" t="s">
        <v>24</v>
      </c>
    </row>
    <row r="634" spans="14:17" x14ac:dyDescent="0.2">
      <c r="N634" s="530" t="s">
        <v>2941</v>
      </c>
      <c r="O634" s="586" t="s">
        <v>2942</v>
      </c>
      <c r="P634" s="530" t="s">
        <v>18</v>
      </c>
      <c r="Q634" s="531" t="s">
        <v>24</v>
      </c>
    </row>
    <row r="635" spans="14:17" x14ac:dyDescent="0.2">
      <c r="N635" s="530" t="s">
        <v>2943</v>
      </c>
      <c r="O635" s="586" t="s">
        <v>2944</v>
      </c>
      <c r="P635" s="530" t="s">
        <v>18</v>
      </c>
      <c r="Q635" s="531" t="s">
        <v>24</v>
      </c>
    </row>
    <row r="636" spans="14:17" x14ac:dyDescent="0.2">
      <c r="N636" s="530" t="s">
        <v>2945</v>
      </c>
      <c r="O636" s="586" t="s">
        <v>2946</v>
      </c>
      <c r="P636" s="530" t="s">
        <v>18</v>
      </c>
      <c r="Q636" s="531" t="s">
        <v>24</v>
      </c>
    </row>
    <row r="637" spans="14:17" ht="25.5" x14ac:dyDescent="0.2">
      <c r="N637" s="530" t="s">
        <v>2947</v>
      </c>
      <c r="O637" s="586" t="s">
        <v>2948</v>
      </c>
      <c r="P637" s="530" t="s">
        <v>16</v>
      </c>
      <c r="Q637" s="531">
        <v>4.0800999999999998</v>
      </c>
    </row>
    <row r="638" spans="14:17" x14ac:dyDescent="0.2">
      <c r="N638" s="530" t="s">
        <v>2949</v>
      </c>
      <c r="O638" s="586" t="s">
        <v>2950</v>
      </c>
      <c r="P638" s="530" t="s">
        <v>18</v>
      </c>
      <c r="Q638" s="531" t="s">
        <v>24</v>
      </c>
    </row>
    <row r="639" spans="14:17" x14ac:dyDescent="0.2">
      <c r="N639" s="530" t="s">
        <v>2951</v>
      </c>
      <c r="O639" s="586" t="s">
        <v>2952</v>
      </c>
      <c r="P639" s="530" t="s">
        <v>18</v>
      </c>
      <c r="Q639" s="531" t="s">
        <v>24</v>
      </c>
    </row>
    <row r="640" spans="14:17" x14ac:dyDescent="0.2">
      <c r="N640" s="530" t="s">
        <v>2953</v>
      </c>
      <c r="O640" s="586" t="s">
        <v>2954</v>
      </c>
      <c r="P640" s="530" t="s">
        <v>18</v>
      </c>
      <c r="Q640" s="531" t="s">
        <v>24</v>
      </c>
    </row>
    <row r="641" spans="14:17" x14ac:dyDescent="0.2">
      <c r="N641" s="530" t="s">
        <v>2955</v>
      </c>
      <c r="O641" s="586" t="s">
        <v>2956</v>
      </c>
      <c r="P641" s="530" t="s">
        <v>18</v>
      </c>
      <c r="Q641" s="531">
        <v>7641.8653999999997</v>
      </c>
    </row>
    <row r="642" spans="14:17" x14ac:dyDescent="0.2">
      <c r="N642" s="530" t="s">
        <v>2957</v>
      </c>
      <c r="O642" s="586" t="s">
        <v>2958</v>
      </c>
      <c r="P642" s="530" t="s">
        <v>40</v>
      </c>
      <c r="Q642" s="531">
        <v>0.58689999999999998</v>
      </c>
    </row>
    <row r="643" spans="14:17" x14ac:dyDescent="0.2">
      <c r="N643" s="530" t="s">
        <v>2959</v>
      </c>
      <c r="O643" s="586" t="s">
        <v>2960</v>
      </c>
      <c r="P643" s="530" t="s">
        <v>18</v>
      </c>
      <c r="Q643" s="531" t="s">
        <v>24</v>
      </c>
    </row>
    <row r="644" spans="14:17" x14ac:dyDescent="0.2">
      <c r="N644" s="530" t="s">
        <v>2961</v>
      </c>
      <c r="O644" s="586" t="s">
        <v>2962</v>
      </c>
      <c r="P644" s="530" t="s">
        <v>18</v>
      </c>
      <c r="Q644" s="531" t="s">
        <v>24</v>
      </c>
    </row>
    <row r="645" spans="14:17" x14ac:dyDescent="0.2">
      <c r="N645" s="530" t="s">
        <v>2963</v>
      </c>
      <c r="O645" s="586" t="s">
        <v>2964</v>
      </c>
      <c r="P645" s="530" t="s">
        <v>18</v>
      </c>
      <c r="Q645" s="531" t="s">
        <v>24</v>
      </c>
    </row>
    <row r="646" spans="14:17" ht="25.5" x14ac:dyDescent="0.2">
      <c r="N646" s="530" t="s">
        <v>2965</v>
      </c>
      <c r="O646" s="586" t="s">
        <v>2966</v>
      </c>
      <c r="P646" s="530" t="s">
        <v>16</v>
      </c>
      <c r="Q646" s="531">
        <v>5.0910000000000002</v>
      </c>
    </row>
    <row r="647" spans="14:17" ht="25.5" x14ac:dyDescent="0.2">
      <c r="N647" s="530" t="s">
        <v>2967</v>
      </c>
      <c r="O647" s="586" t="s">
        <v>2968</v>
      </c>
      <c r="P647" s="530" t="s">
        <v>16</v>
      </c>
      <c r="Q647" s="531">
        <v>9.0282999999999998</v>
      </c>
    </row>
    <row r="648" spans="14:17" ht="25.5" x14ac:dyDescent="0.2">
      <c r="N648" s="530" t="s">
        <v>2969</v>
      </c>
      <c r="O648" s="586" t="s">
        <v>2970</v>
      </c>
      <c r="P648" s="530" t="s">
        <v>16</v>
      </c>
      <c r="Q648" s="531">
        <v>10.030099999999999</v>
      </c>
    </row>
    <row r="649" spans="14:17" ht="25.5" x14ac:dyDescent="0.2">
      <c r="N649" s="530" t="s">
        <v>2971</v>
      </c>
      <c r="O649" s="586" t="s">
        <v>2972</v>
      </c>
      <c r="P649" s="530" t="s">
        <v>16</v>
      </c>
      <c r="Q649" s="531">
        <v>10.033899999999999</v>
      </c>
    </row>
    <row r="650" spans="14:17" x14ac:dyDescent="0.2">
      <c r="N650" s="530" t="s">
        <v>2973</v>
      </c>
      <c r="O650" s="586" t="s">
        <v>2974</v>
      </c>
      <c r="P650" s="530" t="s">
        <v>40</v>
      </c>
      <c r="Q650" s="531">
        <v>10.285399999999999</v>
      </c>
    </row>
    <row r="651" spans="14:17" x14ac:dyDescent="0.2">
      <c r="N651" s="530" t="s">
        <v>2975</v>
      </c>
      <c r="O651" s="586" t="s">
        <v>2976</v>
      </c>
      <c r="P651" s="530" t="s">
        <v>16</v>
      </c>
      <c r="Q651" s="531">
        <v>3131.3013999999998</v>
      </c>
    </row>
    <row r="652" spans="14:17" x14ac:dyDescent="0.2">
      <c r="N652" s="530" t="s">
        <v>2977</v>
      </c>
      <c r="O652" s="586" t="s">
        <v>2978</v>
      </c>
      <c r="P652" s="530" t="s">
        <v>16</v>
      </c>
      <c r="Q652" s="531">
        <v>3746.6864</v>
      </c>
    </row>
    <row r="653" spans="14:17" x14ac:dyDescent="0.2">
      <c r="N653" s="530" t="s">
        <v>1649</v>
      </c>
      <c r="O653" s="586" t="s">
        <v>2979</v>
      </c>
      <c r="P653" s="530" t="s">
        <v>16</v>
      </c>
      <c r="Q653" s="531">
        <v>1305.9830999999999</v>
      </c>
    </row>
    <row r="654" spans="14:17" x14ac:dyDescent="0.2">
      <c r="N654" s="530" t="s">
        <v>2980</v>
      </c>
      <c r="O654" s="586" t="s">
        <v>2981</v>
      </c>
      <c r="P654" s="530" t="s">
        <v>16</v>
      </c>
      <c r="Q654" s="531">
        <v>1816.8254999999999</v>
      </c>
    </row>
    <row r="655" spans="14:17" x14ac:dyDescent="0.2">
      <c r="N655" s="530" t="s">
        <v>2982</v>
      </c>
      <c r="O655" s="586" t="s">
        <v>2983</v>
      </c>
      <c r="P655" s="530" t="s">
        <v>16</v>
      </c>
      <c r="Q655" s="531">
        <v>37.879300000000001</v>
      </c>
    </row>
    <row r="656" spans="14:17" ht="25.5" x14ac:dyDescent="0.2">
      <c r="N656" s="530" t="s">
        <v>2984</v>
      </c>
      <c r="O656" s="586" t="s">
        <v>2985</v>
      </c>
      <c r="P656" s="530" t="s">
        <v>16</v>
      </c>
      <c r="Q656" s="531">
        <v>6758.3123999999998</v>
      </c>
    </row>
    <row r="657" spans="14:17" x14ac:dyDescent="0.2">
      <c r="N657" s="530" t="s">
        <v>2986</v>
      </c>
      <c r="O657" s="586" t="s">
        <v>2987</v>
      </c>
      <c r="P657" s="530" t="s">
        <v>16</v>
      </c>
      <c r="Q657" s="531">
        <v>40.015700000000002</v>
      </c>
    </row>
    <row r="658" spans="14:17" x14ac:dyDescent="0.2">
      <c r="N658" s="530" t="s">
        <v>2988</v>
      </c>
      <c r="O658" s="586" t="s">
        <v>2989</v>
      </c>
      <c r="P658" s="530" t="s">
        <v>16</v>
      </c>
      <c r="Q658" s="531">
        <v>388.64240000000001</v>
      </c>
    </row>
    <row r="659" spans="14:17" x14ac:dyDescent="0.2">
      <c r="N659" s="530" t="s">
        <v>1663</v>
      </c>
      <c r="O659" s="586" t="s">
        <v>2990</v>
      </c>
      <c r="P659" s="530" t="s">
        <v>16</v>
      </c>
      <c r="Q659" s="531">
        <v>388.64240000000001</v>
      </c>
    </row>
    <row r="660" spans="14:17" x14ac:dyDescent="0.2">
      <c r="N660" s="530" t="s">
        <v>2991</v>
      </c>
      <c r="O660" s="586" t="s">
        <v>2992</v>
      </c>
      <c r="P660" s="530" t="s">
        <v>16</v>
      </c>
      <c r="Q660" s="531">
        <v>86.495199999999997</v>
      </c>
    </row>
    <row r="661" spans="14:17" x14ac:dyDescent="0.2">
      <c r="N661" s="530" t="s">
        <v>2993</v>
      </c>
      <c r="O661" s="586" t="s">
        <v>2994</v>
      </c>
      <c r="P661" s="530" t="s">
        <v>16</v>
      </c>
      <c r="Q661" s="531">
        <v>96.830600000000004</v>
      </c>
    </row>
    <row r="662" spans="14:17" x14ac:dyDescent="0.2">
      <c r="N662" s="530" t="s">
        <v>2995</v>
      </c>
      <c r="O662" s="586" t="s">
        <v>2996</v>
      </c>
      <c r="P662" s="530" t="s">
        <v>16</v>
      </c>
      <c r="Q662" s="531">
        <v>136.4134</v>
      </c>
    </row>
    <row r="663" spans="14:17" x14ac:dyDescent="0.2">
      <c r="N663" s="530" t="s">
        <v>2997</v>
      </c>
      <c r="O663" s="586" t="s">
        <v>2998</v>
      </c>
      <c r="P663" s="530" t="s">
        <v>16</v>
      </c>
      <c r="Q663" s="531">
        <v>101.59229999999999</v>
      </c>
    </row>
    <row r="664" spans="14:17" x14ac:dyDescent="0.2">
      <c r="N664" s="530" t="s">
        <v>2999</v>
      </c>
      <c r="O664" s="586" t="s">
        <v>3000</v>
      </c>
      <c r="P664" s="530" t="s">
        <v>16</v>
      </c>
      <c r="Q664" s="531">
        <v>146.38509999999999</v>
      </c>
    </row>
    <row r="665" spans="14:17" x14ac:dyDescent="0.2">
      <c r="N665" s="530" t="s">
        <v>3001</v>
      </c>
      <c r="O665" s="586" t="s">
        <v>3002</v>
      </c>
      <c r="P665" s="530" t="s">
        <v>16</v>
      </c>
      <c r="Q665" s="531">
        <v>207.4188</v>
      </c>
    </row>
    <row r="666" spans="14:17" x14ac:dyDescent="0.2">
      <c r="N666" s="530" t="s">
        <v>3003</v>
      </c>
      <c r="O666" s="586" t="s">
        <v>3004</v>
      </c>
      <c r="P666" s="530" t="s">
        <v>16</v>
      </c>
      <c r="Q666" s="531">
        <v>213.64930000000001</v>
      </c>
    </row>
    <row r="667" spans="14:17" x14ac:dyDescent="0.2">
      <c r="N667" s="530" t="s">
        <v>3005</v>
      </c>
      <c r="O667" s="586" t="s">
        <v>3006</v>
      </c>
      <c r="P667" s="530" t="s">
        <v>16</v>
      </c>
      <c r="Q667" s="531">
        <v>252.3193</v>
      </c>
    </row>
    <row r="668" spans="14:17" x14ac:dyDescent="0.2">
      <c r="N668" s="530" t="s">
        <v>3007</v>
      </c>
      <c r="O668" s="586" t="s">
        <v>3008</v>
      </c>
      <c r="P668" s="530" t="s">
        <v>16</v>
      </c>
      <c r="Q668" s="531">
        <v>280.63709999999998</v>
      </c>
    </row>
    <row r="669" spans="14:17" x14ac:dyDescent="0.2">
      <c r="N669" s="530" t="s">
        <v>3009</v>
      </c>
      <c r="O669" s="586" t="s">
        <v>3010</v>
      </c>
      <c r="P669" s="530" t="s">
        <v>16</v>
      </c>
      <c r="Q669" s="531">
        <v>377.27609999999999</v>
      </c>
    </row>
    <row r="670" spans="14:17" ht="25.5" x14ac:dyDescent="0.2">
      <c r="N670" s="530" t="s">
        <v>1656</v>
      </c>
      <c r="O670" s="586" t="s">
        <v>3011</v>
      </c>
      <c r="P670" s="530" t="s">
        <v>16</v>
      </c>
      <c r="Q670" s="531">
        <v>126.9829</v>
      </c>
    </row>
    <row r="671" spans="14:17" ht="25.5" x14ac:dyDescent="0.2">
      <c r="N671" s="530" t="s">
        <v>3012</v>
      </c>
      <c r="O671" s="586" t="s">
        <v>3013</v>
      </c>
      <c r="P671" s="530" t="s">
        <v>16</v>
      </c>
      <c r="Q671" s="531">
        <v>198.40880000000001</v>
      </c>
    </row>
    <row r="672" spans="14:17" ht="25.5" x14ac:dyDescent="0.2">
      <c r="N672" s="530" t="s">
        <v>3014</v>
      </c>
      <c r="O672" s="586" t="s">
        <v>3015</v>
      </c>
      <c r="P672" s="530" t="s">
        <v>16</v>
      </c>
      <c r="Q672" s="531">
        <v>272.8451</v>
      </c>
    </row>
    <row r="673" spans="14:17" ht="25.5" x14ac:dyDescent="0.2">
      <c r="N673" s="530" t="s">
        <v>3016</v>
      </c>
      <c r="O673" s="586" t="s">
        <v>3017</v>
      </c>
      <c r="P673" s="530" t="s">
        <v>16</v>
      </c>
      <c r="Q673" s="531">
        <v>179798.49429999999</v>
      </c>
    </row>
    <row r="674" spans="14:17" ht="25.5" x14ac:dyDescent="0.2">
      <c r="N674" s="530" t="s">
        <v>3018</v>
      </c>
      <c r="O674" s="586" t="s">
        <v>3019</v>
      </c>
      <c r="P674" s="530" t="s">
        <v>16</v>
      </c>
      <c r="Q674" s="531">
        <v>189775.12710000001</v>
      </c>
    </row>
    <row r="675" spans="14:17" ht="25.5" x14ac:dyDescent="0.2">
      <c r="N675" s="530" t="s">
        <v>3020</v>
      </c>
      <c r="O675" s="586" t="s">
        <v>3021</v>
      </c>
      <c r="P675" s="530" t="s">
        <v>16</v>
      </c>
      <c r="Q675" s="531">
        <v>230422.96460000001</v>
      </c>
    </row>
    <row r="676" spans="14:17" ht="25.5" x14ac:dyDescent="0.2">
      <c r="N676" s="530" t="s">
        <v>3022</v>
      </c>
      <c r="O676" s="586" t="s">
        <v>3023</v>
      </c>
      <c r="P676" s="530" t="s">
        <v>16</v>
      </c>
      <c r="Q676" s="531">
        <v>244185.8034</v>
      </c>
    </row>
    <row r="677" spans="14:17" ht="25.5" x14ac:dyDescent="0.2">
      <c r="N677" s="530" t="s">
        <v>3024</v>
      </c>
      <c r="O677" s="586" t="s">
        <v>3025</v>
      </c>
      <c r="P677" s="530" t="s">
        <v>16</v>
      </c>
      <c r="Q677" s="531">
        <v>263092.20270000002</v>
      </c>
    </row>
    <row r="678" spans="14:17" x14ac:dyDescent="0.2">
      <c r="N678" s="530" t="s">
        <v>3026</v>
      </c>
      <c r="O678" s="586" t="s">
        <v>5476</v>
      </c>
      <c r="P678" s="530" t="s">
        <v>16</v>
      </c>
      <c r="Q678" s="531">
        <v>15.696899999999999</v>
      </c>
    </row>
    <row r="679" spans="14:17" ht="25.5" x14ac:dyDescent="0.2">
      <c r="N679" s="530" t="s">
        <v>3027</v>
      </c>
      <c r="O679" s="586" t="s">
        <v>3028</v>
      </c>
      <c r="P679" s="530" t="s">
        <v>16</v>
      </c>
      <c r="Q679" s="531">
        <v>276632.70270000002</v>
      </c>
    </row>
    <row r="680" spans="14:17" ht="25.5" x14ac:dyDescent="0.2">
      <c r="N680" s="530" t="s">
        <v>3029</v>
      </c>
      <c r="O680" s="586" t="s">
        <v>3030</v>
      </c>
      <c r="P680" s="530" t="s">
        <v>16</v>
      </c>
      <c r="Q680" s="531">
        <v>274337.50540000002</v>
      </c>
    </row>
    <row r="681" spans="14:17" ht="25.5" x14ac:dyDescent="0.2">
      <c r="N681" s="530" t="s">
        <v>3031</v>
      </c>
      <c r="O681" s="586" t="s">
        <v>3032</v>
      </c>
      <c r="P681" s="530" t="s">
        <v>16</v>
      </c>
      <c r="Q681" s="531">
        <v>275228.07160000002</v>
      </c>
    </row>
    <row r="682" spans="14:17" ht="25.5" x14ac:dyDescent="0.2">
      <c r="N682" s="530" t="s">
        <v>3033</v>
      </c>
      <c r="O682" s="586" t="s">
        <v>3034</v>
      </c>
      <c r="P682" s="530" t="s">
        <v>16</v>
      </c>
      <c r="Q682" s="531">
        <v>620.05759999999998</v>
      </c>
    </row>
    <row r="683" spans="14:17" ht="25.5" x14ac:dyDescent="0.2">
      <c r="N683" s="530" t="s">
        <v>3035</v>
      </c>
      <c r="O683" s="586" t="s">
        <v>3036</v>
      </c>
      <c r="P683" s="530" t="s">
        <v>16</v>
      </c>
      <c r="Q683" s="531">
        <v>736.37760000000003</v>
      </c>
    </row>
    <row r="684" spans="14:17" ht="25.5" x14ac:dyDescent="0.2">
      <c r="N684" s="530" t="s">
        <v>3037</v>
      </c>
      <c r="O684" s="586" t="s">
        <v>3038</v>
      </c>
      <c r="P684" s="530" t="s">
        <v>16</v>
      </c>
      <c r="Q684" s="531">
        <v>1423.08</v>
      </c>
    </row>
    <row r="685" spans="14:17" ht="25.5" x14ac:dyDescent="0.2">
      <c r="N685" s="530" t="s">
        <v>3039</v>
      </c>
      <c r="O685" s="586" t="s">
        <v>3040</v>
      </c>
      <c r="P685" s="530" t="s">
        <v>16</v>
      </c>
      <c r="Q685" s="531">
        <v>2430.6552999999999</v>
      </c>
    </row>
    <row r="686" spans="14:17" x14ac:dyDescent="0.2">
      <c r="N686" s="530" t="s">
        <v>3041</v>
      </c>
      <c r="O686" s="586" t="s">
        <v>3042</v>
      </c>
      <c r="P686" s="530" t="s">
        <v>16</v>
      </c>
      <c r="Q686" s="531">
        <v>475.27190000000002</v>
      </c>
    </row>
    <row r="687" spans="14:17" x14ac:dyDescent="0.2">
      <c r="N687" s="530" t="s">
        <v>3043</v>
      </c>
      <c r="O687" s="586" t="s">
        <v>3044</v>
      </c>
      <c r="P687" s="530" t="s">
        <v>16</v>
      </c>
      <c r="Q687" s="531">
        <v>546.24789999999996</v>
      </c>
    </row>
    <row r="688" spans="14:17" x14ac:dyDescent="0.2">
      <c r="N688" s="530" t="s">
        <v>3045</v>
      </c>
      <c r="O688" s="586" t="s">
        <v>3046</v>
      </c>
      <c r="P688" s="530" t="s">
        <v>16</v>
      </c>
      <c r="Q688" s="531">
        <v>734.05619999999999</v>
      </c>
    </row>
    <row r="689" spans="14:17" x14ac:dyDescent="0.2">
      <c r="N689" s="530" t="s">
        <v>3047</v>
      </c>
      <c r="O689" s="586" t="s">
        <v>3048</v>
      </c>
      <c r="P689" s="530" t="s">
        <v>16</v>
      </c>
      <c r="Q689" s="531">
        <v>786.33190000000002</v>
      </c>
    </row>
    <row r="690" spans="14:17" x14ac:dyDescent="0.2">
      <c r="N690" s="530" t="s">
        <v>3049</v>
      </c>
      <c r="O690" s="586" t="s">
        <v>3050</v>
      </c>
      <c r="P690" s="530" t="s">
        <v>16</v>
      </c>
      <c r="Q690" s="531">
        <v>33.75</v>
      </c>
    </row>
    <row r="691" spans="14:17" ht="25.5" x14ac:dyDescent="0.2">
      <c r="N691" s="530" t="s">
        <v>3051</v>
      </c>
      <c r="O691" s="586" t="s">
        <v>3052</v>
      </c>
      <c r="P691" s="530" t="s">
        <v>16</v>
      </c>
      <c r="Q691" s="531">
        <v>275926.9522</v>
      </c>
    </row>
    <row r="692" spans="14:17" x14ac:dyDescent="0.2">
      <c r="N692" s="530" t="s">
        <v>3053</v>
      </c>
      <c r="O692" s="586" t="s">
        <v>3054</v>
      </c>
      <c r="P692" s="530" t="s">
        <v>16</v>
      </c>
      <c r="Q692" s="531">
        <v>49.737299999999998</v>
      </c>
    </row>
    <row r="693" spans="14:17" x14ac:dyDescent="0.2">
      <c r="N693" s="530" t="s">
        <v>3055</v>
      </c>
      <c r="O693" s="586" t="s">
        <v>3056</v>
      </c>
      <c r="P693" s="530" t="s">
        <v>37</v>
      </c>
      <c r="Q693" s="531">
        <v>3.26</v>
      </c>
    </row>
    <row r="694" spans="14:17" x14ac:dyDescent="0.2">
      <c r="N694" s="530" t="s">
        <v>3057</v>
      </c>
      <c r="O694" s="586" t="s">
        <v>3058</v>
      </c>
      <c r="P694" s="530" t="s">
        <v>16</v>
      </c>
      <c r="Q694" s="531">
        <v>59.919400000000003</v>
      </c>
    </row>
    <row r="695" spans="14:17" x14ac:dyDescent="0.2">
      <c r="N695" s="530" t="s">
        <v>3059</v>
      </c>
      <c r="O695" s="586" t="s">
        <v>3060</v>
      </c>
      <c r="P695" s="530" t="s">
        <v>16</v>
      </c>
      <c r="Q695" s="531">
        <v>61.891800000000003</v>
      </c>
    </row>
    <row r="696" spans="14:17" ht="25.5" x14ac:dyDescent="0.2">
      <c r="N696" s="530" t="s">
        <v>3061</v>
      </c>
      <c r="O696" s="586" t="s">
        <v>3062</v>
      </c>
      <c r="P696" s="530" t="s">
        <v>16</v>
      </c>
      <c r="Q696" s="531">
        <v>277481.60220000002</v>
      </c>
    </row>
    <row r="697" spans="14:17" x14ac:dyDescent="0.2">
      <c r="N697" s="530" t="s">
        <v>3063</v>
      </c>
      <c r="O697" s="586" t="s">
        <v>3064</v>
      </c>
      <c r="P697" s="530" t="s">
        <v>37</v>
      </c>
      <c r="Q697" s="531">
        <v>2.5036999999999998</v>
      </c>
    </row>
    <row r="698" spans="14:17" x14ac:dyDescent="0.2">
      <c r="N698" s="530" t="s">
        <v>3065</v>
      </c>
      <c r="O698" s="586" t="s">
        <v>3066</v>
      </c>
      <c r="P698" s="530" t="s">
        <v>16</v>
      </c>
      <c r="Q698" s="531">
        <v>29.8447</v>
      </c>
    </row>
    <row r="699" spans="14:17" x14ac:dyDescent="0.2">
      <c r="N699" s="530" t="s">
        <v>3067</v>
      </c>
      <c r="O699" s="586" t="s">
        <v>3068</v>
      </c>
      <c r="P699" s="530" t="s">
        <v>37</v>
      </c>
      <c r="Q699" s="531">
        <v>3.4369999999999998</v>
      </c>
    </row>
    <row r="700" spans="14:17" x14ac:dyDescent="0.2">
      <c r="N700" s="530" t="s">
        <v>3069</v>
      </c>
      <c r="O700" s="586" t="s">
        <v>3070</v>
      </c>
      <c r="P700" s="530" t="s">
        <v>1760</v>
      </c>
      <c r="Q700" s="531">
        <v>32.002000000000002</v>
      </c>
    </row>
    <row r="701" spans="14:17" x14ac:dyDescent="0.2">
      <c r="N701" s="530" t="s">
        <v>3071</v>
      </c>
      <c r="O701" s="586" t="s">
        <v>3072</v>
      </c>
      <c r="P701" s="530" t="s">
        <v>16</v>
      </c>
      <c r="Q701" s="531">
        <v>1195.0875000000001</v>
      </c>
    </row>
    <row r="702" spans="14:17" x14ac:dyDescent="0.2">
      <c r="N702" s="530" t="s">
        <v>3073</v>
      </c>
      <c r="O702" s="586" t="s">
        <v>3074</v>
      </c>
      <c r="P702" s="530" t="s">
        <v>16</v>
      </c>
      <c r="Q702" s="531">
        <v>90.546700000000001</v>
      </c>
    </row>
    <row r="703" spans="14:17" x14ac:dyDescent="0.2">
      <c r="N703" s="530" t="s">
        <v>3075</v>
      </c>
      <c r="O703" s="586" t="s">
        <v>3076</v>
      </c>
      <c r="P703" s="530" t="s">
        <v>16</v>
      </c>
      <c r="Q703" s="531">
        <v>154.9537</v>
      </c>
    </row>
    <row r="704" spans="14:17" x14ac:dyDescent="0.2">
      <c r="N704" s="530" t="s">
        <v>3077</v>
      </c>
      <c r="O704" s="586" t="s">
        <v>3078</v>
      </c>
      <c r="P704" s="530" t="s">
        <v>16</v>
      </c>
      <c r="Q704" s="531">
        <v>176.345</v>
      </c>
    </row>
    <row r="705" spans="14:17" x14ac:dyDescent="0.2">
      <c r="N705" s="530" t="s">
        <v>3079</v>
      </c>
      <c r="O705" s="586" t="s">
        <v>3080</v>
      </c>
      <c r="P705" s="530" t="s">
        <v>16</v>
      </c>
      <c r="Q705" s="531">
        <v>194.3965</v>
      </c>
    </row>
    <row r="706" spans="14:17" x14ac:dyDescent="0.2">
      <c r="N706" s="530" t="s">
        <v>3081</v>
      </c>
      <c r="O706" s="586" t="s">
        <v>3082</v>
      </c>
      <c r="P706" s="530" t="s">
        <v>16</v>
      </c>
      <c r="Q706" s="531">
        <v>244.70359999999999</v>
      </c>
    </row>
    <row r="707" spans="14:17" x14ac:dyDescent="0.2">
      <c r="N707" s="530" t="s">
        <v>3083</v>
      </c>
      <c r="O707" s="586" t="s">
        <v>3084</v>
      </c>
      <c r="P707" s="530" t="s">
        <v>1760</v>
      </c>
      <c r="Q707" s="531">
        <v>16.4938</v>
      </c>
    </row>
    <row r="708" spans="14:17" x14ac:dyDescent="0.2">
      <c r="N708" s="530" t="s">
        <v>3085</v>
      </c>
      <c r="O708" s="586" t="s">
        <v>3086</v>
      </c>
      <c r="P708" s="530" t="s">
        <v>16</v>
      </c>
      <c r="Q708" s="531">
        <v>280.63170000000002</v>
      </c>
    </row>
    <row r="709" spans="14:17" x14ac:dyDescent="0.2">
      <c r="N709" s="530" t="s">
        <v>3087</v>
      </c>
      <c r="O709" s="586" t="s">
        <v>3088</v>
      </c>
      <c r="P709" s="530" t="s">
        <v>1760</v>
      </c>
      <c r="Q709" s="531">
        <v>20.466100000000001</v>
      </c>
    </row>
    <row r="710" spans="14:17" x14ac:dyDescent="0.2">
      <c r="N710" s="530" t="s">
        <v>3089</v>
      </c>
      <c r="O710" s="586" t="s">
        <v>3090</v>
      </c>
      <c r="P710" s="530" t="s">
        <v>40</v>
      </c>
      <c r="Q710" s="531">
        <v>9.1776</v>
      </c>
    </row>
    <row r="711" spans="14:17" x14ac:dyDescent="0.2">
      <c r="N711" s="530" t="s">
        <v>3091</v>
      </c>
      <c r="O711" s="586" t="s">
        <v>3092</v>
      </c>
      <c r="P711" s="530" t="s">
        <v>40</v>
      </c>
      <c r="Q711" s="531">
        <v>8.5835000000000008</v>
      </c>
    </row>
    <row r="712" spans="14:17" x14ac:dyDescent="0.2">
      <c r="N712" s="530" t="s">
        <v>3093</v>
      </c>
      <c r="O712" s="586" t="s">
        <v>3094</v>
      </c>
      <c r="P712" s="530" t="s">
        <v>40</v>
      </c>
      <c r="Q712" s="531">
        <v>11.478</v>
      </c>
    </row>
    <row r="713" spans="14:17" x14ac:dyDescent="0.2">
      <c r="N713" s="530" t="s">
        <v>3095</v>
      </c>
      <c r="O713" s="586" t="s">
        <v>3096</v>
      </c>
      <c r="P713" s="530" t="s">
        <v>40</v>
      </c>
      <c r="Q713" s="531">
        <v>29.4131</v>
      </c>
    </row>
    <row r="714" spans="14:17" x14ac:dyDescent="0.2">
      <c r="N714" s="530" t="s">
        <v>1657</v>
      </c>
      <c r="O714" s="586" t="s">
        <v>3097</v>
      </c>
      <c r="P714" s="530" t="s">
        <v>40</v>
      </c>
      <c r="Q714" s="531">
        <v>15.433299999999999</v>
      </c>
    </row>
    <row r="715" spans="14:17" ht="25.5" x14ac:dyDescent="0.2">
      <c r="N715" s="530" t="s">
        <v>3098</v>
      </c>
      <c r="O715" s="586" t="s">
        <v>3099</v>
      </c>
      <c r="P715" s="530" t="s">
        <v>1760</v>
      </c>
      <c r="Q715" s="531">
        <v>20.466100000000001</v>
      </c>
    </row>
    <row r="716" spans="14:17" x14ac:dyDescent="0.2">
      <c r="N716" s="530" t="s">
        <v>3100</v>
      </c>
      <c r="O716" s="586" t="s">
        <v>3101</v>
      </c>
      <c r="P716" s="530" t="s">
        <v>40</v>
      </c>
      <c r="Q716" s="531">
        <v>11.419</v>
      </c>
    </row>
    <row r="717" spans="14:17" x14ac:dyDescent="0.2">
      <c r="N717" s="530" t="s">
        <v>3102</v>
      </c>
      <c r="O717" s="586" t="s">
        <v>3103</v>
      </c>
      <c r="P717" s="530" t="s">
        <v>16</v>
      </c>
      <c r="Q717" s="531">
        <v>1723.4391000000001</v>
      </c>
    </row>
    <row r="718" spans="14:17" ht="25.5" x14ac:dyDescent="0.2">
      <c r="N718" s="530" t="s">
        <v>3104</v>
      </c>
      <c r="O718" s="586" t="s">
        <v>3105</v>
      </c>
      <c r="P718" s="530" t="s">
        <v>37</v>
      </c>
      <c r="Q718" s="531">
        <v>239.18799999999999</v>
      </c>
    </row>
    <row r="719" spans="14:17" ht="25.5" x14ac:dyDescent="0.2">
      <c r="N719" s="530" t="s">
        <v>3106</v>
      </c>
      <c r="O719" s="586" t="s">
        <v>3107</v>
      </c>
      <c r="P719" s="530" t="s">
        <v>37</v>
      </c>
      <c r="Q719" s="531">
        <v>278.4889</v>
      </c>
    </row>
    <row r="720" spans="14:17" ht="25.5" x14ac:dyDescent="0.2">
      <c r="N720" s="530" t="s">
        <v>3108</v>
      </c>
      <c r="O720" s="586" t="s">
        <v>3109</v>
      </c>
      <c r="P720" s="530" t="s">
        <v>37</v>
      </c>
      <c r="Q720" s="531">
        <v>317.92439999999999</v>
      </c>
    </row>
    <row r="721" spans="14:17" ht="25.5" x14ac:dyDescent="0.2">
      <c r="N721" s="530" t="s">
        <v>3110</v>
      </c>
      <c r="O721" s="586" t="s">
        <v>3111</v>
      </c>
      <c r="P721" s="530" t="s">
        <v>14</v>
      </c>
      <c r="Q721" s="531">
        <v>5.2241</v>
      </c>
    </row>
    <row r="722" spans="14:17" ht="25.5" x14ac:dyDescent="0.2">
      <c r="N722" s="530" t="s">
        <v>3112</v>
      </c>
      <c r="O722" s="586" t="s">
        <v>3113</v>
      </c>
      <c r="P722" s="530" t="s">
        <v>14</v>
      </c>
      <c r="Q722" s="531">
        <v>6.8890000000000002</v>
      </c>
    </row>
    <row r="723" spans="14:17" ht="25.5" x14ac:dyDescent="0.2">
      <c r="N723" s="530" t="s">
        <v>3114</v>
      </c>
      <c r="O723" s="586" t="s">
        <v>3115</v>
      </c>
      <c r="P723" s="530" t="s">
        <v>37</v>
      </c>
      <c r="Q723" s="531">
        <v>420.50450000000001</v>
      </c>
    </row>
    <row r="724" spans="14:17" ht="25.5" x14ac:dyDescent="0.2">
      <c r="N724" s="530" t="s">
        <v>3116</v>
      </c>
      <c r="O724" s="586" t="s">
        <v>3117</v>
      </c>
      <c r="P724" s="530" t="s">
        <v>37</v>
      </c>
      <c r="Q724" s="531">
        <v>497.2423</v>
      </c>
    </row>
    <row r="725" spans="14:17" ht="25.5" x14ac:dyDescent="0.2">
      <c r="N725" s="530" t="s">
        <v>3118</v>
      </c>
      <c r="O725" s="586" t="s">
        <v>3119</v>
      </c>
      <c r="P725" s="530" t="s">
        <v>37</v>
      </c>
      <c r="Q725" s="531">
        <v>149.27119999999999</v>
      </c>
    </row>
    <row r="726" spans="14:17" ht="25.5" x14ac:dyDescent="0.2">
      <c r="N726" s="530" t="s">
        <v>3120</v>
      </c>
      <c r="O726" s="586" t="s">
        <v>3121</v>
      </c>
      <c r="P726" s="530" t="s">
        <v>37</v>
      </c>
      <c r="Q726" s="531">
        <v>252.27600000000001</v>
      </c>
    </row>
    <row r="727" spans="14:17" ht="25.5" x14ac:dyDescent="0.2">
      <c r="N727" s="530" t="s">
        <v>3122</v>
      </c>
      <c r="O727" s="586" t="s">
        <v>3123</v>
      </c>
      <c r="P727" s="530" t="s">
        <v>37</v>
      </c>
      <c r="Q727" s="531">
        <v>304.90440000000001</v>
      </c>
    </row>
    <row r="728" spans="14:17" ht="25.5" x14ac:dyDescent="0.2">
      <c r="N728" s="530" t="s">
        <v>3124</v>
      </c>
      <c r="O728" s="586" t="s">
        <v>3125</v>
      </c>
      <c r="P728" s="530" t="s">
        <v>37</v>
      </c>
      <c r="Q728" s="531">
        <v>347.19049999999999</v>
      </c>
    </row>
    <row r="729" spans="14:17" ht="25.5" x14ac:dyDescent="0.2">
      <c r="N729" s="530" t="s">
        <v>3126</v>
      </c>
      <c r="O729" s="586" t="s">
        <v>3127</v>
      </c>
      <c r="P729" s="530" t="s">
        <v>37</v>
      </c>
      <c r="Q729" s="531">
        <v>351.96929999999998</v>
      </c>
    </row>
    <row r="730" spans="14:17" ht="25.5" x14ac:dyDescent="0.2">
      <c r="N730" s="530" t="s">
        <v>3128</v>
      </c>
      <c r="O730" s="586" t="s">
        <v>3129</v>
      </c>
      <c r="P730" s="530" t="s">
        <v>37</v>
      </c>
      <c r="Q730" s="531">
        <v>504.26620000000003</v>
      </c>
    </row>
    <row r="731" spans="14:17" ht="25.5" x14ac:dyDescent="0.2">
      <c r="N731" s="530" t="s">
        <v>3130</v>
      </c>
      <c r="O731" s="586" t="s">
        <v>3131</v>
      </c>
      <c r="P731" s="530" t="s">
        <v>16</v>
      </c>
      <c r="Q731" s="531">
        <v>280722.19270000001</v>
      </c>
    </row>
    <row r="732" spans="14:17" ht="25.5" x14ac:dyDescent="0.2">
      <c r="N732" s="530" t="s">
        <v>3132</v>
      </c>
      <c r="O732" s="586" t="s">
        <v>3133</v>
      </c>
      <c r="P732" s="530" t="s">
        <v>16</v>
      </c>
      <c r="Q732" s="531">
        <v>282375.99040000001</v>
      </c>
    </row>
    <row r="733" spans="14:17" x14ac:dyDescent="0.2">
      <c r="N733" s="530" t="s">
        <v>3134</v>
      </c>
      <c r="O733" s="586" t="s">
        <v>3135</v>
      </c>
      <c r="P733" s="530" t="s">
        <v>16</v>
      </c>
      <c r="Q733" s="531">
        <v>660.07470000000001</v>
      </c>
    </row>
    <row r="734" spans="14:17" ht="25.5" x14ac:dyDescent="0.2">
      <c r="N734" s="530" t="s">
        <v>3136</v>
      </c>
      <c r="O734" s="586" t="s">
        <v>3137</v>
      </c>
      <c r="P734" s="530" t="s">
        <v>37</v>
      </c>
      <c r="Q734" s="531">
        <v>628.02239999999995</v>
      </c>
    </row>
    <row r="735" spans="14:17" x14ac:dyDescent="0.2">
      <c r="N735" s="530" t="s">
        <v>3138</v>
      </c>
      <c r="O735" s="586" t="s">
        <v>3139</v>
      </c>
      <c r="P735" s="530" t="s">
        <v>14</v>
      </c>
      <c r="Q735" s="531">
        <v>322.04610000000002</v>
      </c>
    </row>
    <row r="736" spans="14:17" ht="25.5" x14ac:dyDescent="0.2">
      <c r="N736" s="530" t="s">
        <v>3140</v>
      </c>
      <c r="O736" s="586" t="s">
        <v>3141</v>
      </c>
      <c r="P736" s="530" t="s">
        <v>16</v>
      </c>
      <c r="Q736" s="531">
        <v>2217.9177</v>
      </c>
    </row>
    <row r="737" spans="14:17" x14ac:dyDescent="0.2">
      <c r="N737" s="530" t="s">
        <v>3142</v>
      </c>
      <c r="O737" s="586" t="s">
        <v>3143</v>
      </c>
      <c r="P737" s="530" t="s">
        <v>16</v>
      </c>
      <c r="Q737" s="531">
        <v>349.93119999999999</v>
      </c>
    </row>
    <row r="738" spans="14:17" x14ac:dyDescent="0.2">
      <c r="N738" s="530" t="s">
        <v>3144</v>
      </c>
      <c r="O738" s="586" t="s">
        <v>3145</v>
      </c>
      <c r="P738" s="530" t="s">
        <v>16</v>
      </c>
      <c r="Q738" s="531">
        <v>1132.0220999999999</v>
      </c>
    </row>
    <row r="739" spans="14:17" ht="25.5" x14ac:dyDescent="0.2">
      <c r="N739" s="530" t="s">
        <v>3146</v>
      </c>
      <c r="O739" s="586" t="s">
        <v>3147</v>
      </c>
      <c r="P739" s="530" t="s">
        <v>37</v>
      </c>
      <c r="Q739" s="531">
        <v>764.00040000000001</v>
      </c>
    </row>
    <row r="740" spans="14:17" ht="25.5" x14ac:dyDescent="0.2">
      <c r="N740" s="530" t="s">
        <v>3148</v>
      </c>
      <c r="O740" s="586" t="s">
        <v>3149</v>
      </c>
      <c r="P740" s="530" t="s">
        <v>16</v>
      </c>
      <c r="Q740" s="531">
        <v>4534.7043999999996</v>
      </c>
    </row>
    <row r="741" spans="14:17" x14ac:dyDescent="0.2">
      <c r="N741" s="530" t="s">
        <v>3150</v>
      </c>
      <c r="O741" s="586" t="s">
        <v>3151</v>
      </c>
      <c r="P741" s="530" t="s">
        <v>16</v>
      </c>
      <c r="Q741" s="531">
        <v>653.25279999999998</v>
      </c>
    </row>
    <row r="742" spans="14:17" x14ac:dyDescent="0.2">
      <c r="N742" s="530" t="s">
        <v>3152</v>
      </c>
      <c r="O742" s="586" t="s">
        <v>3153</v>
      </c>
      <c r="P742" s="530" t="s">
        <v>16</v>
      </c>
      <c r="Q742" s="531">
        <v>266.25900000000001</v>
      </c>
    </row>
    <row r="743" spans="14:17" x14ac:dyDescent="0.2">
      <c r="N743" s="530" t="s">
        <v>3154</v>
      </c>
      <c r="O743" s="586" t="s">
        <v>3155</v>
      </c>
      <c r="P743" s="530" t="s">
        <v>16</v>
      </c>
      <c r="Q743" s="531">
        <v>1761.5542</v>
      </c>
    </row>
    <row r="744" spans="14:17" x14ac:dyDescent="0.2">
      <c r="N744" s="530" t="s">
        <v>3156</v>
      </c>
      <c r="O744" s="586" t="s">
        <v>3157</v>
      </c>
      <c r="P744" s="530" t="s">
        <v>16</v>
      </c>
      <c r="Q744" s="531">
        <v>5572.6985000000004</v>
      </c>
    </row>
    <row r="745" spans="14:17" x14ac:dyDescent="0.2">
      <c r="N745" s="530" t="s">
        <v>3158</v>
      </c>
      <c r="O745" s="586" t="s">
        <v>3159</v>
      </c>
      <c r="P745" s="530" t="s">
        <v>16</v>
      </c>
      <c r="Q745" s="531">
        <v>5452.7329</v>
      </c>
    </row>
    <row r="746" spans="14:17" x14ac:dyDescent="0.2">
      <c r="N746" s="530" t="s">
        <v>3160</v>
      </c>
      <c r="O746" s="586" t="s">
        <v>3161</v>
      </c>
      <c r="P746" s="530" t="s">
        <v>37</v>
      </c>
      <c r="Q746" s="531">
        <v>8.1199999999999994E-2</v>
      </c>
    </row>
    <row r="747" spans="14:17" ht="25.5" x14ac:dyDescent="0.2">
      <c r="N747" s="530" t="s">
        <v>3162</v>
      </c>
      <c r="O747" s="586" t="s">
        <v>3163</v>
      </c>
      <c r="P747" s="530" t="s">
        <v>16</v>
      </c>
      <c r="Q747" s="531">
        <v>393.15800000000002</v>
      </c>
    </row>
    <row r="748" spans="14:17" ht="25.5" x14ac:dyDescent="0.2">
      <c r="N748" s="530" t="s">
        <v>3164</v>
      </c>
      <c r="O748" s="586" t="s">
        <v>3165</v>
      </c>
      <c r="P748" s="530" t="s">
        <v>16</v>
      </c>
      <c r="Q748" s="531">
        <v>236.1542</v>
      </c>
    </row>
    <row r="749" spans="14:17" ht="25.5" x14ac:dyDescent="0.2">
      <c r="N749" s="530" t="s">
        <v>3166</v>
      </c>
      <c r="O749" s="586" t="s">
        <v>3167</v>
      </c>
      <c r="P749" s="530" t="s">
        <v>16</v>
      </c>
      <c r="Q749" s="531">
        <v>91.935100000000006</v>
      </c>
    </row>
    <row r="750" spans="14:17" x14ac:dyDescent="0.2">
      <c r="N750" s="530" t="s">
        <v>3168</v>
      </c>
      <c r="O750" s="586" t="s">
        <v>3169</v>
      </c>
      <c r="P750" s="530" t="s">
        <v>16</v>
      </c>
      <c r="Q750" s="531">
        <v>113.55970000000001</v>
      </c>
    </row>
    <row r="751" spans="14:17" ht="25.5" x14ac:dyDescent="0.2">
      <c r="N751" s="530" t="s">
        <v>3170</v>
      </c>
      <c r="O751" s="586" t="s">
        <v>3171</v>
      </c>
      <c r="P751" s="530" t="s">
        <v>16</v>
      </c>
      <c r="Q751" s="531">
        <v>67.016499999999994</v>
      </c>
    </row>
    <row r="752" spans="14:17" x14ac:dyDescent="0.2">
      <c r="N752" s="530" t="s">
        <v>3172</v>
      </c>
      <c r="O752" s="586" t="s">
        <v>3173</v>
      </c>
      <c r="P752" s="530" t="s">
        <v>18</v>
      </c>
      <c r="Q752" s="531" t="s">
        <v>24</v>
      </c>
    </row>
    <row r="753" spans="14:17" x14ac:dyDescent="0.2">
      <c r="N753" s="530" t="s">
        <v>3174</v>
      </c>
      <c r="O753" s="586" t="s">
        <v>3175</v>
      </c>
      <c r="P753" s="530" t="s">
        <v>17</v>
      </c>
      <c r="Q753" s="531" t="s">
        <v>24</v>
      </c>
    </row>
    <row r="754" spans="14:17" x14ac:dyDescent="0.2">
      <c r="N754" s="530" t="s">
        <v>1658</v>
      </c>
      <c r="O754" s="586" t="s">
        <v>3176</v>
      </c>
      <c r="P754" s="530" t="s">
        <v>16</v>
      </c>
      <c r="Q754" s="531">
        <v>73.998900000000006</v>
      </c>
    </row>
    <row r="755" spans="14:17" x14ac:dyDescent="0.2">
      <c r="N755" s="530" t="s">
        <v>3177</v>
      </c>
      <c r="O755" s="586" t="s">
        <v>3178</v>
      </c>
      <c r="P755" s="530" t="s">
        <v>16</v>
      </c>
      <c r="Q755" s="531">
        <v>88.775300000000001</v>
      </c>
    </row>
    <row r="756" spans="14:17" x14ac:dyDescent="0.2">
      <c r="N756" s="530" t="s">
        <v>3179</v>
      </c>
      <c r="O756" s="586" t="s">
        <v>3180</v>
      </c>
      <c r="P756" s="530" t="s">
        <v>16</v>
      </c>
      <c r="Q756" s="531">
        <v>142.6593</v>
      </c>
    </row>
    <row r="757" spans="14:17" x14ac:dyDescent="0.2">
      <c r="N757" s="530" t="s">
        <v>3181</v>
      </c>
      <c r="O757" s="586" t="s">
        <v>3182</v>
      </c>
      <c r="P757" s="530" t="s">
        <v>18</v>
      </c>
      <c r="Q757" s="531" t="s">
        <v>24</v>
      </c>
    </row>
    <row r="758" spans="14:17" ht="25.5" x14ac:dyDescent="0.2">
      <c r="N758" s="530" t="s">
        <v>3183</v>
      </c>
      <c r="O758" s="586" t="s">
        <v>3184</v>
      </c>
      <c r="P758" s="530" t="s">
        <v>16</v>
      </c>
      <c r="Q758" s="531">
        <v>96.809799999999996</v>
      </c>
    </row>
    <row r="759" spans="14:17" ht="25.5" x14ac:dyDescent="0.2">
      <c r="N759" s="530" t="s">
        <v>3185</v>
      </c>
      <c r="O759" s="586" t="s">
        <v>3186</v>
      </c>
      <c r="P759" s="530" t="s">
        <v>16</v>
      </c>
      <c r="Q759" s="531">
        <v>48.476300000000002</v>
      </c>
    </row>
    <row r="760" spans="14:17" x14ac:dyDescent="0.2">
      <c r="N760" s="530" t="s">
        <v>3187</v>
      </c>
      <c r="O760" s="586" t="s">
        <v>3188</v>
      </c>
      <c r="P760" s="530" t="s">
        <v>40</v>
      </c>
      <c r="Q760" s="531">
        <v>11.3683</v>
      </c>
    </row>
    <row r="761" spans="14:17" x14ac:dyDescent="0.2">
      <c r="N761" s="530" t="s">
        <v>3189</v>
      </c>
      <c r="O761" s="586" t="s">
        <v>3190</v>
      </c>
      <c r="P761" s="530" t="s">
        <v>16</v>
      </c>
      <c r="Q761" s="531">
        <v>21831.8079</v>
      </c>
    </row>
    <row r="762" spans="14:17" x14ac:dyDescent="0.2">
      <c r="N762" s="530" t="s">
        <v>3191</v>
      </c>
      <c r="O762" s="586" t="s">
        <v>3192</v>
      </c>
      <c r="P762" s="530" t="s">
        <v>16</v>
      </c>
      <c r="Q762" s="531">
        <v>27679.513900000002</v>
      </c>
    </row>
    <row r="763" spans="14:17" x14ac:dyDescent="0.2">
      <c r="N763" s="530" t="s">
        <v>3193</v>
      </c>
      <c r="O763" s="586" t="s">
        <v>3194</v>
      </c>
      <c r="P763" s="530" t="s">
        <v>16</v>
      </c>
      <c r="Q763" s="531">
        <v>20706.190600000002</v>
      </c>
    </row>
    <row r="764" spans="14:17" x14ac:dyDescent="0.2">
      <c r="N764" s="530" t="s">
        <v>3195</v>
      </c>
      <c r="O764" s="586" t="s">
        <v>3196</v>
      </c>
      <c r="P764" s="530" t="s">
        <v>16</v>
      </c>
      <c r="Q764" s="531">
        <v>21634.8076</v>
      </c>
    </row>
    <row r="765" spans="14:17" x14ac:dyDescent="0.2">
      <c r="N765" s="530" t="s">
        <v>3197</v>
      </c>
      <c r="O765" s="586" t="s">
        <v>3198</v>
      </c>
      <c r="P765" s="530" t="s">
        <v>16</v>
      </c>
      <c r="Q765" s="531">
        <v>2381.1765999999998</v>
      </c>
    </row>
    <row r="766" spans="14:17" x14ac:dyDescent="0.2">
      <c r="N766" s="530" t="s">
        <v>3199</v>
      </c>
      <c r="O766" s="586" t="s">
        <v>3200</v>
      </c>
      <c r="P766" s="530" t="s">
        <v>16</v>
      </c>
      <c r="Q766" s="531">
        <v>1857.0691999999999</v>
      </c>
    </row>
    <row r="767" spans="14:17" x14ac:dyDescent="0.2">
      <c r="N767" s="530" t="s">
        <v>3201</v>
      </c>
      <c r="O767" s="586" t="s">
        <v>3202</v>
      </c>
      <c r="P767" s="530" t="s">
        <v>37</v>
      </c>
      <c r="Q767" s="531">
        <v>40.3596</v>
      </c>
    </row>
    <row r="768" spans="14:17" ht="25.5" x14ac:dyDescent="0.2">
      <c r="N768" s="530" t="s">
        <v>3203</v>
      </c>
      <c r="O768" s="586" t="s">
        <v>3204</v>
      </c>
      <c r="P768" s="530" t="s">
        <v>37</v>
      </c>
      <c r="Q768" s="531">
        <v>514.1</v>
      </c>
    </row>
    <row r="769" spans="14:17" x14ac:dyDescent="0.2">
      <c r="N769" s="530" t="s">
        <v>3205</v>
      </c>
      <c r="O769" s="586" t="s">
        <v>3206</v>
      </c>
      <c r="P769" s="530" t="s">
        <v>16</v>
      </c>
      <c r="Q769" s="531">
        <v>90.234999999999999</v>
      </c>
    </row>
    <row r="770" spans="14:17" x14ac:dyDescent="0.2">
      <c r="N770" s="530" t="s">
        <v>1478</v>
      </c>
      <c r="O770" s="586" t="s">
        <v>3207</v>
      </c>
      <c r="P770" s="530" t="s">
        <v>1760</v>
      </c>
      <c r="Q770" s="531">
        <v>30.031700000000001</v>
      </c>
    </row>
    <row r="771" spans="14:17" x14ac:dyDescent="0.2">
      <c r="N771" s="530" t="s">
        <v>1472</v>
      </c>
      <c r="O771" s="586" t="s">
        <v>3208</v>
      </c>
      <c r="P771" s="530" t="s">
        <v>40</v>
      </c>
      <c r="Q771" s="531">
        <v>29.2074</v>
      </c>
    </row>
    <row r="772" spans="14:17" x14ac:dyDescent="0.2">
      <c r="N772" s="530" t="s">
        <v>5444</v>
      </c>
      <c r="O772" s="586" t="s">
        <v>5477</v>
      </c>
      <c r="P772" s="530" t="s">
        <v>40</v>
      </c>
      <c r="Q772" s="531">
        <v>78.234399999999994</v>
      </c>
    </row>
    <row r="773" spans="14:17" x14ac:dyDescent="0.2">
      <c r="N773" s="530" t="s">
        <v>3209</v>
      </c>
      <c r="O773" s="586" t="s">
        <v>3210</v>
      </c>
      <c r="P773" s="530" t="s">
        <v>16</v>
      </c>
      <c r="Q773" s="531">
        <v>23.858499999999999</v>
      </c>
    </row>
    <row r="774" spans="14:17" x14ac:dyDescent="0.2">
      <c r="N774" s="530" t="s">
        <v>3211</v>
      </c>
      <c r="O774" s="586" t="s">
        <v>3212</v>
      </c>
      <c r="P774" s="530" t="s">
        <v>37</v>
      </c>
      <c r="Q774" s="531">
        <v>12.916600000000001</v>
      </c>
    </row>
    <row r="775" spans="14:17" x14ac:dyDescent="0.2">
      <c r="N775" s="530" t="s">
        <v>3213</v>
      </c>
      <c r="O775" s="586" t="s">
        <v>3214</v>
      </c>
      <c r="P775" s="530" t="s">
        <v>16</v>
      </c>
      <c r="Q775" s="531">
        <v>21.014299999999999</v>
      </c>
    </row>
    <row r="776" spans="14:17" x14ac:dyDescent="0.2">
      <c r="N776" s="530" t="s">
        <v>3215</v>
      </c>
      <c r="O776" s="586" t="s">
        <v>3216</v>
      </c>
      <c r="P776" s="530" t="s">
        <v>16</v>
      </c>
      <c r="Q776" s="531">
        <v>796.8886</v>
      </c>
    </row>
    <row r="777" spans="14:17" x14ac:dyDescent="0.2">
      <c r="N777" s="530" t="s">
        <v>3217</v>
      </c>
      <c r="O777" s="586" t="s">
        <v>3218</v>
      </c>
      <c r="P777" s="530" t="s">
        <v>16</v>
      </c>
      <c r="Q777" s="531">
        <v>16.138500000000001</v>
      </c>
    </row>
    <row r="778" spans="14:17" x14ac:dyDescent="0.2">
      <c r="N778" s="530" t="s">
        <v>3219</v>
      </c>
      <c r="O778" s="586" t="s">
        <v>3220</v>
      </c>
      <c r="P778" s="530" t="s">
        <v>16</v>
      </c>
      <c r="Q778" s="531">
        <v>19.459</v>
      </c>
    </row>
    <row r="779" spans="14:17" x14ac:dyDescent="0.2">
      <c r="N779" s="530" t="s">
        <v>1668</v>
      </c>
      <c r="O779" s="586" t="s">
        <v>3221</v>
      </c>
      <c r="P779" s="530" t="s">
        <v>16</v>
      </c>
      <c r="Q779" s="531">
        <v>18.962</v>
      </c>
    </row>
    <row r="780" spans="14:17" x14ac:dyDescent="0.2">
      <c r="N780" s="530" t="s">
        <v>1661</v>
      </c>
      <c r="O780" s="586" t="s">
        <v>3222</v>
      </c>
      <c r="P780" s="530" t="s">
        <v>16</v>
      </c>
      <c r="Q780" s="531">
        <v>15.698499999999999</v>
      </c>
    </row>
    <row r="781" spans="14:17" x14ac:dyDescent="0.2">
      <c r="N781" s="530" t="s">
        <v>1659</v>
      </c>
      <c r="O781" s="586" t="s">
        <v>3223</v>
      </c>
      <c r="P781" s="530" t="s">
        <v>16</v>
      </c>
      <c r="Q781" s="531">
        <v>1173.8444</v>
      </c>
    </row>
    <row r="782" spans="14:17" x14ac:dyDescent="0.2">
      <c r="N782" s="530" t="s">
        <v>1664</v>
      </c>
      <c r="O782" s="586" t="s">
        <v>3224</v>
      </c>
      <c r="P782" s="530" t="s">
        <v>16</v>
      </c>
      <c r="Q782" s="531">
        <v>222.3569</v>
      </c>
    </row>
    <row r="783" spans="14:17" x14ac:dyDescent="0.2">
      <c r="N783" s="530" t="s">
        <v>3225</v>
      </c>
      <c r="O783" s="586" t="s">
        <v>3226</v>
      </c>
      <c r="P783" s="530" t="s">
        <v>16</v>
      </c>
      <c r="Q783" s="531">
        <v>54.007599999999996</v>
      </c>
    </row>
    <row r="784" spans="14:17" x14ac:dyDescent="0.2">
      <c r="N784" s="530" t="s">
        <v>3227</v>
      </c>
      <c r="O784" s="586" t="s">
        <v>3228</v>
      </c>
      <c r="P784" s="530" t="s">
        <v>16</v>
      </c>
      <c r="Q784" s="531">
        <v>486.36169999999998</v>
      </c>
    </row>
    <row r="785" spans="14:17" x14ac:dyDescent="0.2">
      <c r="N785" s="530" t="s">
        <v>3229</v>
      </c>
      <c r="O785" s="586" t="s">
        <v>3230</v>
      </c>
      <c r="P785" s="530" t="s">
        <v>40</v>
      </c>
      <c r="Q785" s="531">
        <v>45.065300000000001</v>
      </c>
    </row>
    <row r="786" spans="14:17" x14ac:dyDescent="0.2">
      <c r="N786" s="530" t="s">
        <v>3231</v>
      </c>
      <c r="O786" s="586" t="s">
        <v>3232</v>
      </c>
      <c r="P786" s="530" t="s">
        <v>40</v>
      </c>
      <c r="Q786" s="531">
        <v>10.885400000000001</v>
      </c>
    </row>
    <row r="787" spans="14:17" x14ac:dyDescent="0.2">
      <c r="N787" s="530" t="s">
        <v>3233</v>
      </c>
      <c r="O787" s="586" t="s">
        <v>3234</v>
      </c>
      <c r="P787" s="530" t="s">
        <v>16</v>
      </c>
      <c r="Q787" s="531">
        <v>1828.7378000000001</v>
      </c>
    </row>
    <row r="788" spans="14:17" x14ac:dyDescent="0.2">
      <c r="N788" s="530" t="s">
        <v>3235</v>
      </c>
      <c r="O788" s="586" t="s">
        <v>3236</v>
      </c>
      <c r="P788" s="530" t="s">
        <v>16</v>
      </c>
      <c r="Q788" s="531">
        <v>1366.222</v>
      </c>
    </row>
    <row r="789" spans="14:17" x14ac:dyDescent="0.2">
      <c r="N789" s="530" t="s">
        <v>3237</v>
      </c>
      <c r="O789" s="586" t="s">
        <v>3238</v>
      </c>
      <c r="P789" s="530" t="s">
        <v>40</v>
      </c>
      <c r="Q789" s="531">
        <v>27.487200000000001</v>
      </c>
    </row>
    <row r="790" spans="14:17" x14ac:dyDescent="0.2">
      <c r="N790" s="530" t="s">
        <v>3239</v>
      </c>
      <c r="O790" s="586" t="s">
        <v>3240</v>
      </c>
      <c r="P790" s="530" t="s">
        <v>37</v>
      </c>
      <c r="Q790" s="531">
        <v>21.077300000000001</v>
      </c>
    </row>
    <row r="791" spans="14:17" x14ac:dyDescent="0.2">
      <c r="N791" s="530" t="s">
        <v>3241</v>
      </c>
      <c r="O791" s="586" t="s">
        <v>3242</v>
      </c>
      <c r="P791" s="530" t="s">
        <v>16</v>
      </c>
      <c r="Q791" s="531">
        <v>400.51049999999998</v>
      </c>
    </row>
    <row r="792" spans="14:17" x14ac:dyDescent="0.2">
      <c r="N792" s="530" t="s">
        <v>3243</v>
      </c>
      <c r="O792" s="586" t="s">
        <v>3244</v>
      </c>
      <c r="P792" s="530" t="s">
        <v>37</v>
      </c>
      <c r="Q792" s="531">
        <v>112.7495</v>
      </c>
    </row>
    <row r="793" spans="14:17" x14ac:dyDescent="0.2">
      <c r="N793" s="530" t="s">
        <v>3245</v>
      </c>
      <c r="O793" s="586" t="s">
        <v>3246</v>
      </c>
      <c r="P793" s="530" t="s">
        <v>37</v>
      </c>
      <c r="Q793" s="531">
        <v>117.14239999999999</v>
      </c>
    </row>
    <row r="794" spans="14:17" x14ac:dyDescent="0.2">
      <c r="N794" s="530" t="s">
        <v>3247</v>
      </c>
      <c r="O794" s="586" t="s">
        <v>3248</v>
      </c>
      <c r="P794" s="530" t="s">
        <v>37</v>
      </c>
      <c r="Q794" s="531">
        <v>130.8552</v>
      </c>
    </row>
    <row r="795" spans="14:17" x14ac:dyDescent="0.2">
      <c r="N795" s="530" t="s">
        <v>3249</v>
      </c>
      <c r="O795" s="586" t="s">
        <v>3250</v>
      </c>
      <c r="P795" s="530" t="s">
        <v>37</v>
      </c>
      <c r="Q795" s="531">
        <v>170.279</v>
      </c>
    </row>
    <row r="796" spans="14:17" x14ac:dyDescent="0.2">
      <c r="N796" s="530" t="s">
        <v>3251</v>
      </c>
      <c r="O796" s="586" t="s">
        <v>3252</v>
      </c>
      <c r="P796" s="530" t="s">
        <v>37</v>
      </c>
      <c r="Q796" s="531">
        <v>178.2</v>
      </c>
    </row>
    <row r="797" spans="14:17" x14ac:dyDescent="0.2">
      <c r="N797" s="530" t="s">
        <v>3253</v>
      </c>
      <c r="O797" s="586" t="s">
        <v>3254</v>
      </c>
      <c r="P797" s="530" t="s">
        <v>37</v>
      </c>
      <c r="Q797" s="531">
        <v>222.6283</v>
      </c>
    </row>
    <row r="798" spans="14:17" x14ac:dyDescent="0.2">
      <c r="N798" s="530" t="s">
        <v>3255</v>
      </c>
      <c r="O798" s="586" t="s">
        <v>3256</v>
      </c>
      <c r="P798" s="530" t="s">
        <v>37</v>
      </c>
      <c r="Q798" s="531">
        <v>249.9502</v>
      </c>
    </row>
    <row r="799" spans="14:17" x14ac:dyDescent="0.2">
      <c r="N799" s="530" t="s">
        <v>3257</v>
      </c>
      <c r="O799" s="586" t="s">
        <v>3258</v>
      </c>
      <c r="P799" s="530" t="s">
        <v>37</v>
      </c>
      <c r="Q799" s="531">
        <v>263.43599999999998</v>
      </c>
    </row>
    <row r="800" spans="14:17" x14ac:dyDescent="0.2">
      <c r="N800" s="530" t="s">
        <v>3259</v>
      </c>
      <c r="O800" s="586" t="s">
        <v>3260</v>
      </c>
      <c r="P800" s="530" t="s">
        <v>37</v>
      </c>
      <c r="Q800" s="531">
        <v>304.14749999999998</v>
      </c>
    </row>
    <row r="801" spans="14:17" x14ac:dyDescent="0.2">
      <c r="N801" s="530" t="s">
        <v>3261</v>
      </c>
      <c r="O801" s="586" t="s">
        <v>3262</v>
      </c>
      <c r="P801" s="530" t="s">
        <v>37</v>
      </c>
      <c r="Q801" s="531">
        <v>306.07929999999999</v>
      </c>
    </row>
    <row r="802" spans="14:17" x14ac:dyDescent="0.2">
      <c r="N802" s="530" t="s">
        <v>3263</v>
      </c>
      <c r="O802" s="586" t="s">
        <v>3264</v>
      </c>
      <c r="P802" s="530" t="s">
        <v>37</v>
      </c>
      <c r="Q802" s="531">
        <v>349.8485</v>
      </c>
    </row>
    <row r="803" spans="14:17" x14ac:dyDescent="0.2">
      <c r="N803" s="530" t="s">
        <v>3265</v>
      </c>
      <c r="O803" s="586" t="s">
        <v>3266</v>
      </c>
      <c r="P803" s="530" t="s">
        <v>37</v>
      </c>
      <c r="Q803" s="531">
        <v>409.28140000000002</v>
      </c>
    </row>
    <row r="804" spans="14:17" x14ac:dyDescent="0.2">
      <c r="N804" s="530" t="s">
        <v>3267</v>
      </c>
      <c r="O804" s="586" t="s">
        <v>3268</v>
      </c>
      <c r="P804" s="530" t="s">
        <v>37</v>
      </c>
      <c r="Q804" s="531">
        <v>376.43130000000002</v>
      </c>
    </row>
    <row r="805" spans="14:17" x14ac:dyDescent="0.2">
      <c r="N805" s="530" t="s">
        <v>3269</v>
      </c>
      <c r="O805" s="586" t="s">
        <v>3270</v>
      </c>
      <c r="P805" s="530" t="s">
        <v>37</v>
      </c>
      <c r="Q805" s="531">
        <v>422.0856</v>
      </c>
    </row>
    <row r="806" spans="14:17" x14ac:dyDescent="0.2">
      <c r="N806" s="530" t="s">
        <v>3271</v>
      </c>
      <c r="O806" s="586" t="s">
        <v>3272</v>
      </c>
      <c r="P806" s="530" t="s">
        <v>37</v>
      </c>
      <c r="Q806" s="531">
        <v>477.47140000000002</v>
      </c>
    </row>
    <row r="807" spans="14:17" x14ac:dyDescent="0.2">
      <c r="N807" s="530" t="s">
        <v>3273</v>
      </c>
      <c r="O807" s="586" t="s">
        <v>3274</v>
      </c>
      <c r="P807" s="530" t="s">
        <v>37</v>
      </c>
      <c r="Q807" s="531">
        <v>508.22649999999999</v>
      </c>
    </row>
    <row r="808" spans="14:17" x14ac:dyDescent="0.2">
      <c r="N808" s="530" t="s">
        <v>3275</v>
      </c>
      <c r="O808" s="586" t="s">
        <v>3276</v>
      </c>
      <c r="P808" s="530" t="s">
        <v>37</v>
      </c>
      <c r="Q808" s="531">
        <v>559.5308</v>
      </c>
    </row>
    <row r="809" spans="14:17" x14ac:dyDescent="0.2">
      <c r="N809" s="530" t="s">
        <v>3277</v>
      </c>
      <c r="O809" s="586" t="s">
        <v>3278</v>
      </c>
      <c r="P809" s="530" t="s">
        <v>37</v>
      </c>
      <c r="Q809" s="531">
        <v>590.30920000000003</v>
      </c>
    </row>
    <row r="810" spans="14:17" x14ac:dyDescent="0.2">
      <c r="N810" s="530" t="s">
        <v>3279</v>
      </c>
      <c r="O810" s="586" t="s">
        <v>3280</v>
      </c>
      <c r="P810" s="530" t="s">
        <v>37</v>
      </c>
      <c r="Q810" s="531">
        <v>693.2</v>
      </c>
    </row>
    <row r="811" spans="14:17" x14ac:dyDescent="0.2">
      <c r="N811" s="530" t="s">
        <v>3281</v>
      </c>
      <c r="O811" s="586" t="s">
        <v>3282</v>
      </c>
      <c r="P811" s="530" t="s">
        <v>37</v>
      </c>
      <c r="Q811" s="531">
        <v>867.12400000000002</v>
      </c>
    </row>
    <row r="812" spans="14:17" x14ac:dyDescent="0.2">
      <c r="N812" s="530" t="s">
        <v>3283</v>
      </c>
      <c r="O812" s="586" t="s">
        <v>3284</v>
      </c>
      <c r="P812" s="530" t="s">
        <v>37</v>
      </c>
      <c r="Q812" s="531">
        <v>989.95719999999994</v>
      </c>
    </row>
    <row r="813" spans="14:17" x14ac:dyDescent="0.2">
      <c r="N813" s="530" t="s">
        <v>3285</v>
      </c>
      <c r="O813" s="586" t="s">
        <v>3286</v>
      </c>
      <c r="P813" s="530" t="s">
        <v>37</v>
      </c>
      <c r="Q813" s="531">
        <v>1016.1065</v>
      </c>
    </row>
    <row r="814" spans="14:17" x14ac:dyDescent="0.2">
      <c r="N814" s="530" t="s">
        <v>3287</v>
      </c>
      <c r="O814" s="586" t="s">
        <v>3288</v>
      </c>
      <c r="P814" s="530" t="s">
        <v>37</v>
      </c>
      <c r="Q814" s="531">
        <v>1085.6348</v>
      </c>
    </row>
    <row r="815" spans="14:17" x14ac:dyDescent="0.2">
      <c r="N815" s="530" t="s">
        <v>3289</v>
      </c>
      <c r="O815" s="586" t="s">
        <v>3290</v>
      </c>
      <c r="P815" s="530" t="s">
        <v>37</v>
      </c>
      <c r="Q815" s="531">
        <v>1189.7473</v>
      </c>
    </row>
    <row r="816" spans="14:17" x14ac:dyDescent="0.2">
      <c r="N816" s="530" t="s">
        <v>3291</v>
      </c>
      <c r="O816" s="586" t="s">
        <v>3292</v>
      </c>
      <c r="P816" s="530" t="s">
        <v>37</v>
      </c>
      <c r="Q816" s="531">
        <v>151.91679999999999</v>
      </c>
    </row>
    <row r="817" spans="14:17" x14ac:dyDescent="0.2">
      <c r="N817" s="530" t="s">
        <v>3293</v>
      </c>
      <c r="O817" s="586" t="s">
        <v>3294</v>
      </c>
      <c r="P817" s="530" t="s">
        <v>37</v>
      </c>
      <c r="Q817" s="531">
        <v>185.33070000000001</v>
      </c>
    </row>
    <row r="818" spans="14:17" x14ac:dyDescent="0.2">
      <c r="N818" s="530" t="s">
        <v>3295</v>
      </c>
      <c r="O818" s="586" t="s">
        <v>3296</v>
      </c>
      <c r="P818" s="530" t="s">
        <v>37</v>
      </c>
      <c r="Q818" s="531">
        <v>202.72380000000001</v>
      </c>
    </row>
    <row r="819" spans="14:17" x14ac:dyDescent="0.2">
      <c r="N819" s="530" t="s">
        <v>3297</v>
      </c>
      <c r="O819" s="586" t="s">
        <v>3298</v>
      </c>
      <c r="P819" s="530" t="s">
        <v>37</v>
      </c>
      <c r="Q819" s="531">
        <v>237.92699999999999</v>
      </c>
    </row>
    <row r="820" spans="14:17" x14ac:dyDescent="0.2">
      <c r="N820" s="530" t="s">
        <v>3299</v>
      </c>
      <c r="O820" s="586" t="s">
        <v>3300</v>
      </c>
      <c r="P820" s="530" t="s">
        <v>16</v>
      </c>
      <c r="Q820" s="531">
        <v>673.32889999999998</v>
      </c>
    </row>
    <row r="821" spans="14:17" x14ac:dyDescent="0.2">
      <c r="N821" s="530" t="s">
        <v>3301</v>
      </c>
      <c r="O821" s="586" t="s">
        <v>3302</v>
      </c>
      <c r="P821" s="530" t="s">
        <v>16</v>
      </c>
      <c r="Q821" s="531">
        <v>578.86929999999995</v>
      </c>
    </row>
    <row r="822" spans="14:17" x14ac:dyDescent="0.2">
      <c r="N822" s="530" t="s">
        <v>3303</v>
      </c>
      <c r="O822" s="586" t="s">
        <v>3304</v>
      </c>
      <c r="P822" s="530" t="s">
        <v>37</v>
      </c>
      <c r="Q822" s="531">
        <v>730.59860000000003</v>
      </c>
    </row>
    <row r="823" spans="14:17" x14ac:dyDescent="0.2">
      <c r="N823" s="530" t="s">
        <v>3305</v>
      </c>
      <c r="O823" s="586" t="s">
        <v>3306</v>
      </c>
      <c r="P823" s="530" t="s">
        <v>18</v>
      </c>
      <c r="Q823" s="531">
        <v>10310.542100000001</v>
      </c>
    </row>
    <row r="824" spans="14:17" x14ac:dyDescent="0.2">
      <c r="N824" s="530" t="s">
        <v>3307</v>
      </c>
      <c r="O824" s="586" t="s">
        <v>3308</v>
      </c>
      <c r="P824" s="530" t="s">
        <v>18</v>
      </c>
      <c r="Q824" s="531">
        <v>8806.0421000000006</v>
      </c>
    </row>
    <row r="825" spans="14:17" x14ac:dyDescent="0.2">
      <c r="N825" s="530" t="s">
        <v>3309</v>
      </c>
      <c r="O825" s="586" t="s">
        <v>3310</v>
      </c>
      <c r="P825" s="530" t="s">
        <v>18</v>
      </c>
      <c r="Q825" s="531">
        <v>9809.0421000000006</v>
      </c>
    </row>
    <row r="826" spans="14:17" x14ac:dyDescent="0.2">
      <c r="N826" s="530" t="s">
        <v>3311</v>
      </c>
      <c r="O826" s="586" t="s">
        <v>3312</v>
      </c>
      <c r="P826" s="530" t="s">
        <v>18</v>
      </c>
      <c r="Q826" s="531">
        <v>10310.542100000001</v>
      </c>
    </row>
    <row r="827" spans="14:17" x14ac:dyDescent="0.2">
      <c r="N827" s="530" t="s">
        <v>3313</v>
      </c>
      <c r="O827" s="586" t="s">
        <v>3314</v>
      </c>
      <c r="P827" s="530" t="s">
        <v>16</v>
      </c>
      <c r="Q827" s="531">
        <v>91674.466499999995</v>
      </c>
    </row>
    <row r="828" spans="14:17" x14ac:dyDescent="0.2">
      <c r="N828" s="530" t="s">
        <v>3315</v>
      </c>
      <c r="O828" s="586" t="s">
        <v>3316</v>
      </c>
      <c r="P828" s="530" t="s">
        <v>16</v>
      </c>
      <c r="Q828" s="531">
        <v>13.7226</v>
      </c>
    </row>
    <row r="829" spans="14:17" x14ac:dyDescent="0.2">
      <c r="N829" s="530" t="s">
        <v>3317</v>
      </c>
      <c r="O829" s="586" t="s">
        <v>3318</v>
      </c>
      <c r="P829" s="530" t="s">
        <v>16</v>
      </c>
      <c r="Q829" s="531">
        <v>11.3665</v>
      </c>
    </row>
    <row r="830" spans="14:17" x14ac:dyDescent="0.2">
      <c r="N830" s="530" t="s">
        <v>3319</v>
      </c>
      <c r="O830" s="586" t="s">
        <v>3320</v>
      </c>
      <c r="P830" s="530" t="s">
        <v>16</v>
      </c>
      <c r="Q830" s="531">
        <v>54.985500000000002</v>
      </c>
    </row>
    <row r="831" spans="14:17" x14ac:dyDescent="0.2">
      <c r="N831" s="530" t="s">
        <v>3321</v>
      </c>
      <c r="O831" s="586" t="s">
        <v>3322</v>
      </c>
      <c r="P831" s="530" t="s">
        <v>16</v>
      </c>
      <c r="Q831" s="531">
        <v>56.795000000000002</v>
      </c>
    </row>
    <row r="832" spans="14:17" x14ac:dyDescent="0.2">
      <c r="N832" s="530" t="s">
        <v>3323</v>
      </c>
      <c r="O832" s="586" t="s">
        <v>3324</v>
      </c>
      <c r="P832" s="530" t="s">
        <v>16</v>
      </c>
      <c r="Q832" s="531">
        <v>59.979100000000003</v>
      </c>
    </row>
    <row r="833" spans="14:17" x14ac:dyDescent="0.2">
      <c r="N833" s="530" t="s">
        <v>3325</v>
      </c>
      <c r="O833" s="586" t="s">
        <v>3326</v>
      </c>
      <c r="P833" s="530" t="s">
        <v>16</v>
      </c>
      <c r="Q833" s="531">
        <v>125.90309999999999</v>
      </c>
    </row>
    <row r="834" spans="14:17" x14ac:dyDescent="0.2">
      <c r="N834" s="530" t="s">
        <v>3327</v>
      </c>
      <c r="O834" s="586" t="s">
        <v>3328</v>
      </c>
      <c r="P834" s="530" t="s">
        <v>16</v>
      </c>
      <c r="Q834" s="531">
        <v>14.1233</v>
      </c>
    </row>
    <row r="835" spans="14:17" x14ac:dyDescent="0.2">
      <c r="N835" s="530" t="s">
        <v>3329</v>
      </c>
      <c r="O835" s="586" t="s">
        <v>3330</v>
      </c>
      <c r="P835" s="530" t="s">
        <v>16</v>
      </c>
      <c r="Q835" s="531">
        <v>102.1863</v>
      </c>
    </row>
    <row r="836" spans="14:17" x14ac:dyDescent="0.2">
      <c r="N836" s="530" t="s">
        <v>3331</v>
      </c>
      <c r="O836" s="586" t="s">
        <v>3332</v>
      </c>
      <c r="P836" s="530" t="s">
        <v>16</v>
      </c>
      <c r="Q836" s="531">
        <v>117.9007</v>
      </c>
    </row>
    <row r="837" spans="14:17" x14ac:dyDescent="0.2">
      <c r="N837" s="530" t="s">
        <v>3333</v>
      </c>
      <c r="O837" s="586" t="s">
        <v>3334</v>
      </c>
      <c r="P837" s="530" t="s">
        <v>16</v>
      </c>
      <c r="Q837" s="531">
        <v>126.5115</v>
      </c>
    </row>
    <row r="838" spans="14:17" x14ac:dyDescent="0.2">
      <c r="N838" s="530" t="s">
        <v>3335</v>
      </c>
      <c r="O838" s="586" t="s">
        <v>3336</v>
      </c>
      <c r="P838" s="530" t="s">
        <v>16</v>
      </c>
      <c r="Q838" s="531">
        <v>71.421899999999994</v>
      </c>
    </row>
    <row r="839" spans="14:17" x14ac:dyDescent="0.2">
      <c r="N839" s="530" t="s">
        <v>3337</v>
      </c>
      <c r="O839" s="586" t="s">
        <v>3338</v>
      </c>
      <c r="P839" s="530" t="s">
        <v>16</v>
      </c>
      <c r="Q839" s="531">
        <v>97.869200000000006</v>
      </c>
    </row>
    <row r="840" spans="14:17" x14ac:dyDescent="0.2">
      <c r="N840" s="530" t="s">
        <v>3339</v>
      </c>
      <c r="O840" s="586" t="s">
        <v>3340</v>
      </c>
      <c r="P840" s="530" t="s">
        <v>16</v>
      </c>
      <c r="Q840" s="531">
        <v>102.29170000000001</v>
      </c>
    </row>
    <row r="841" spans="14:17" x14ac:dyDescent="0.2">
      <c r="N841" s="530" t="s">
        <v>3341</v>
      </c>
      <c r="O841" s="586" t="s">
        <v>3342</v>
      </c>
      <c r="P841" s="530" t="s">
        <v>16</v>
      </c>
      <c r="Q841" s="531">
        <v>62.428199999999997</v>
      </c>
    </row>
    <row r="842" spans="14:17" x14ac:dyDescent="0.2">
      <c r="N842" s="530" t="s">
        <v>3343</v>
      </c>
      <c r="O842" s="586" t="s">
        <v>3344</v>
      </c>
      <c r="P842" s="530" t="s">
        <v>16</v>
      </c>
      <c r="Q842" s="531">
        <v>126.8908</v>
      </c>
    </row>
    <row r="843" spans="14:17" x14ac:dyDescent="0.2">
      <c r="N843" s="530" t="s">
        <v>3345</v>
      </c>
      <c r="O843" s="586" t="s">
        <v>3346</v>
      </c>
      <c r="P843" s="530" t="s">
        <v>3347</v>
      </c>
      <c r="Q843" s="531">
        <v>753.93600000000004</v>
      </c>
    </row>
    <row r="844" spans="14:17" x14ac:dyDescent="0.2">
      <c r="N844" s="530" t="s">
        <v>3348</v>
      </c>
      <c r="O844" s="586" t="s">
        <v>3349</v>
      </c>
      <c r="P844" s="530" t="s">
        <v>3347</v>
      </c>
      <c r="Q844" s="531">
        <v>881.68510000000003</v>
      </c>
    </row>
    <row r="845" spans="14:17" x14ac:dyDescent="0.2">
      <c r="N845" s="530" t="s">
        <v>3350</v>
      </c>
      <c r="O845" s="586" t="s">
        <v>3351</v>
      </c>
      <c r="P845" s="530" t="s">
        <v>3347</v>
      </c>
      <c r="Q845" s="531">
        <v>1034.3108</v>
      </c>
    </row>
    <row r="846" spans="14:17" ht="25.5" x14ac:dyDescent="0.2">
      <c r="N846" s="530" t="s">
        <v>3352</v>
      </c>
      <c r="O846" s="586" t="s">
        <v>3353</v>
      </c>
      <c r="P846" s="530" t="s">
        <v>16</v>
      </c>
      <c r="Q846" s="531">
        <v>50.596899999999998</v>
      </c>
    </row>
    <row r="847" spans="14:17" x14ac:dyDescent="0.2">
      <c r="N847" s="530" t="s">
        <v>3354</v>
      </c>
      <c r="O847" s="586" t="s">
        <v>3355</v>
      </c>
      <c r="P847" s="530" t="s">
        <v>3347</v>
      </c>
      <c r="Q847" s="531">
        <v>937.44569999999999</v>
      </c>
    </row>
    <row r="848" spans="14:17" x14ac:dyDescent="0.2">
      <c r="N848" s="530" t="s">
        <v>3356</v>
      </c>
      <c r="O848" s="586" t="s">
        <v>3357</v>
      </c>
      <c r="P848" s="530" t="s">
        <v>16</v>
      </c>
      <c r="Q848" s="531">
        <v>437671.24040000001</v>
      </c>
    </row>
    <row r="849" spans="14:17" x14ac:dyDescent="0.2">
      <c r="N849" s="530" t="s">
        <v>3358</v>
      </c>
      <c r="O849" s="586" t="s">
        <v>3359</v>
      </c>
      <c r="P849" s="530" t="s">
        <v>16</v>
      </c>
      <c r="Q849" s="531">
        <v>481071.5747</v>
      </c>
    </row>
    <row r="850" spans="14:17" x14ac:dyDescent="0.2">
      <c r="N850" s="530" t="s">
        <v>3360</v>
      </c>
      <c r="O850" s="586" t="s">
        <v>3361</v>
      </c>
      <c r="P850" s="530" t="s">
        <v>16</v>
      </c>
      <c r="Q850" s="531">
        <v>528812.39210000006</v>
      </c>
    </row>
    <row r="851" spans="14:17" x14ac:dyDescent="0.2">
      <c r="N851" s="530" t="s">
        <v>3362</v>
      </c>
      <c r="O851" s="586" t="s">
        <v>3363</v>
      </c>
      <c r="P851" s="530" t="s">
        <v>16</v>
      </c>
      <c r="Q851" s="531">
        <v>583287.99300000002</v>
      </c>
    </row>
    <row r="852" spans="14:17" x14ac:dyDescent="0.2">
      <c r="N852" s="530" t="s">
        <v>3364</v>
      </c>
      <c r="O852" s="586" t="s">
        <v>3365</v>
      </c>
      <c r="P852" s="530" t="s">
        <v>16</v>
      </c>
      <c r="Q852" s="531">
        <v>555254.44720000005</v>
      </c>
    </row>
    <row r="853" spans="14:17" x14ac:dyDescent="0.2">
      <c r="N853" s="530" t="s">
        <v>3366</v>
      </c>
      <c r="O853" s="586" t="s">
        <v>3367</v>
      </c>
      <c r="P853" s="530" t="s">
        <v>16</v>
      </c>
      <c r="Q853" s="531">
        <v>610216.98060000001</v>
      </c>
    </row>
    <row r="854" spans="14:17" x14ac:dyDescent="0.2">
      <c r="N854" s="530" t="s">
        <v>3368</v>
      </c>
      <c r="O854" s="586" t="s">
        <v>3369</v>
      </c>
      <c r="P854" s="530" t="s">
        <v>16</v>
      </c>
      <c r="Q854" s="531">
        <v>668961.54989999998</v>
      </c>
    </row>
    <row r="855" spans="14:17" x14ac:dyDescent="0.2">
      <c r="N855" s="530" t="s">
        <v>3370</v>
      </c>
      <c r="O855" s="586" t="s">
        <v>3371</v>
      </c>
      <c r="P855" s="530" t="s">
        <v>16</v>
      </c>
      <c r="Q855" s="531">
        <v>735466.36300000001</v>
      </c>
    </row>
    <row r="856" spans="14:17" x14ac:dyDescent="0.2">
      <c r="N856" s="530" t="s">
        <v>3372</v>
      </c>
      <c r="O856" s="586" t="s">
        <v>3373</v>
      </c>
      <c r="P856" s="530" t="s">
        <v>16</v>
      </c>
      <c r="Q856" s="531">
        <v>886305.27639999997</v>
      </c>
    </row>
    <row r="857" spans="14:17" x14ac:dyDescent="0.2">
      <c r="N857" s="530" t="s">
        <v>3374</v>
      </c>
      <c r="O857" s="586" t="s">
        <v>3375</v>
      </c>
      <c r="P857" s="530" t="s">
        <v>16</v>
      </c>
      <c r="Q857" s="531">
        <v>724951.79260000004</v>
      </c>
    </row>
    <row r="858" spans="14:17" x14ac:dyDescent="0.2">
      <c r="N858" s="530" t="s">
        <v>3376</v>
      </c>
      <c r="O858" s="586" t="s">
        <v>3377</v>
      </c>
      <c r="P858" s="530" t="s">
        <v>16</v>
      </c>
      <c r="Q858" s="531">
        <v>798913.90619999997</v>
      </c>
    </row>
    <row r="859" spans="14:17" x14ac:dyDescent="0.2">
      <c r="N859" s="530" t="s">
        <v>3378</v>
      </c>
      <c r="O859" s="586" t="s">
        <v>3379</v>
      </c>
      <c r="P859" s="530" t="s">
        <v>16</v>
      </c>
      <c r="Q859" s="531">
        <v>878255.11210000003</v>
      </c>
    </row>
    <row r="860" spans="14:17" x14ac:dyDescent="0.2">
      <c r="N860" s="530" t="s">
        <v>3380</v>
      </c>
      <c r="O860" s="586" t="s">
        <v>3381</v>
      </c>
      <c r="P860" s="530" t="s">
        <v>16</v>
      </c>
      <c r="Q860" s="531">
        <v>640118.31720000005</v>
      </c>
    </row>
    <row r="861" spans="14:17" x14ac:dyDescent="0.2">
      <c r="N861" s="530" t="s">
        <v>3382</v>
      </c>
      <c r="O861" s="586" t="s">
        <v>3383</v>
      </c>
      <c r="P861" s="530" t="s">
        <v>16</v>
      </c>
      <c r="Q861" s="531">
        <v>1052806.1506000001</v>
      </c>
    </row>
    <row r="862" spans="14:17" x14ac:dyDescent="0.2">
      <c r="N862" s="530" t="s">
        <v>3384</v>
      </c>
      <c r="O862" s="586" t="s">
        <v>3385</v>
      </c>
      <c r="P862" s="530" t="s">
        <v>16</v>
      </c>
      <c r="Q862" s="531">
        <v>502675.35800000001</v>
      </c>
    </row>
    <row r="863" spans="14:17" x14ac:dyDescent="0.2">
      <c r="N863" s="530" t="s">
        <v>3386</v>
      </c>
      <c r="O863" s="586" t="s">
        <v>3387</v>
      </c>
      <c r="P863" s="530" t="s">
        <v>16</v>
      </c>
      <c r="Q863" s="531">
        <v>552576.1361</v>
      </c>
    </row>
    <row r="864" spans="14:17" x14ac:dyDescent="0.2">
      <c r="N864" s="530" t="s">
        <v>3388</v>
      </c>
      <c r="O864" s="586" t="s">
        <v>3389</v>
      </c>
      <c r="P864" s="530" t="s">
        <v>16</v>
      </c>
      <c r="Q864" s="531">
        <v>607467.34539999999</v>
      </c>
    </row>
    <row r="865" spans="14:17" x14ac:dyDescent="0.2">
      <c r="N865" s="530" t="s">
        <v>3390</v>
      </c>
      <c r="O865" s="586" t="s">
        <v>3391</v>
      </c>
      <c r="P865" s="530" t="s">
        <v>16</v>
      </c>
      <c r="Q865" s="531">
        <v>667847.29020000005</v>
      </c>
    </row>
    <row r="866" spans="14:17" x14ac:dyDescent="0.2">
      <c r="N866" s="530" t="s">
        <v>3392</v>
      </c>
      <c r="O866" s="586" t="s">
        <v>3393</v>
      </c>
      <c r="P866" s="530" t="s">
        <v>16</v>
      </c>
      <c r="Q866" s="531">
        <v>637641.38080000004</v>
      </c>
    </row>
    <row r="867" spans="14:17" x14ac:dyDescent="0.2">
      <c r="N867" s="530" t="s">
        <v>3394</v>
      </c>
      <c r="O867" s="586" t="s">
        <v>3395</v>
      </c>
      <c r="P867" s="530" t="s">
        <v>16</v>
      </c>
      <c r="Q867" s="531">
        <v>700892.27729999996</v>
      </c>
    </row>
    <row r="868" spans="14:17" x14ac:dyDescent="0.2">
      <c r="N868" s="530" t="s">
        <v>3396</v>
      </c>
      <c r="O868" s="586" t="s">
        <v>3397</v>
      </c>
      <c r="P868" s="530" t="s">
        <v>16</v>
      </c>
      <c r="Q868" s="531">
        <v>770418.72219999996</v>
      </c>
    </row>
    <row r="869" spans="14:17" x14ac:dyDescent="0.2">
      <c r="N869" s="530" t="s">
        <v>3398</v>
      </c>
      <c r="O869" s="586" t="s">
        <v>3399</v>
      </c>
      <c r="P869" s="530" t="s">
        <v>16</v>
      </c>
      <c r="Q869" s="531">
        <v>849711.56519999995</v>
      </c>
    </row>
    <row r="870" spans="14:17" x14ac:dyDescent="0.2">
      <c r="N870" s="530" t="s">
        <v>3400</v>
      </c>
      <c r="O870" s="586" t="s">
        <v>3401</v>
      </c>
      <c r="P870" s="530" t="s">
        <v>16</v>
      </c>
      <c r="Q870" s="531">
        <v>1017965.5297</v>
      </c>
    </row>
    <row r="871" spans="14:17" x14ac:dyDescent="0.2">
      <c r="N871" s="530" t="s">
        <v>3402</v>
      </c>
      <c r="O871" s="586" t="s">
        <v>3403</v>
      </c>
      <c r="P871" s="530" t="s">
        <v>16</v>
      </c>
      <c r="Q871" s="531">
        <v>837926.3983</v>
      </c>
    </row>
    <row r="872" spans="14:17" x14ac:dyDescent="0.2">
      <c r="N872" s="530" t="s">
        <v>3404</v>
      </c>
      <c r="O872" s="586" t="s">
        <v>3405</v>
      </c>
      <c r="P872" s="530" t="s">
        <v>16</v>
      </c>
      <c r="Q872" s="531">
        <v>917933.10450000002</v>
      </c>
    </row>
    <row r="873" spans="14:17" x14ac:dyDescent="0.2">
      <c r="N873" s="530" t="s">
        <v>3406</v>
      </c>
      <c r="O873" s="586" t="s">
        <v>3407</v>
      </c>
      <c r="P873" s="530" t="s">
        <v>16</v>
      </c>
      <c r="Q873" s="531">
        <v>1012118.2466</v>
      </c>
    </row>
    <row r="874" spans="14:17" x14ac:dyDescent="0.2">
      <c r="N874" s="530" t="s">
        <v>3408</v>
      </c>
      <c r="O874" s="586" t="s">
        <v>3409</v>
      </c>
      <c r="P874" s="530" t="s">
        <v>16</v>
      </c>
      <c r="Q874" s="531">
        <v>735546.29850000003</v>
      </c>
    </row>
    <row r="875" spans="14:17" x14ac:dyDescent="0.2">
      <c r="N875" s="530" t="s">
        <v>3410</v>
      </c>
      <c r="O875" s="586" t="s">
        <v>3411</v>
      </c>
      <c r="P875" s="530" t="s">
        <v>16</v>
      </c>
      <c r="Q875" s="531">
        <v>1215411.6431</v>
      </c>
    </row>
    <row r="876" spans="14:17" x14ac:dyDescent="0.2">
      <c r="N876" s="530" t="s">
        <v>3412</v>
      </c>
      <c r="O876" s="586" t="s">
        <v>3413</v>
      </c>
      <c r="P876" s="530" t="s">
        <v>16</v>
      </c>
      <c r="Q876" s="531">
        <v>604255.00080000004</v>
      </c>
    </row>
    <row r="877" spans="14:17" x14ac:dyDescent="0.2">
      <c r="N877" s="530" t="s">
        <v>3414</v>
      </c>
      <c r="O877" s="586" t="s">
        <v>3415</v>
      </c>
      <c r="P877" s="530" t="s">
        <v>16</v>
      </c>
      <c r="Q877" s="531">
        <v>664117.68590000004</v>
      </c>
    </row>
    <row r="878" spans="14:17" x14ac:dyDescent="0.2">
      <c r="N878" s="530" t="s">
        <v>3416</v>
      </c>
      <c r="O878" s="586" t="s">
        <v>3417</v>
      </c>
      <c r="P878" s="530" t="s">
        <v>16</v>
      </c>
      <c r="Q878" s="531">
        <v>729966.76800000004</v>
      </c>
    </row>
    <row r="879" spans="14:17" x14ac:dyDescent="0.2">
      <c r="N879" s="530" t="s">
        <v>3418</v>
      </c>
      <c r="O879" s="586" t="s">
        <v>3419</v>
      </c>
      <c r="P879" s="530" t="s">
        <v>16</v>
      </c>
      <c r="Q879" s="531">
        <v>805214.3835</v>
      </c>
    </row>
    <row r="880" spans="14:17" x14ac:dyDescent="0.2">
      <c r="N880" s="530" t="s">
        <v>3420</v>
      </c>
      <c r="O880" s="586" t="s">
        <v>3421</v>
      </c>
      <c r="P880" s="530" t="s">
        <v>16</v>
      </c>
      <c r="Q880" s="531">
        <v>764170.48250000004</v>
      </c>
    </row>
    <row r="881" spans="14:17" x14ac:dyDescent="0.2">
      <c r="N881" s="530" t="s">
        <v>3422</v>
      </c>
      <c r="O881" s="586" t="s">
        <v>3423</v>
      </c>
      <c r="P881" s="530" t="s">
        <v>16</v>
      </c>
      <c r="Q881" s="531">
        <v>842838.43740000005</v>
      </c>
    </row>
    <row r="882" spans="14:17" x14ac:dyDescent="0.2">
      <c r="N882" s="530" t="s">
        <v>3424</v>
      </c>
      <c r="O882" s="586" t="s">
        <v>3425</v>
      </c>
      <c r="P882" s="530" t="s">
        <v>16</v>
      </c>
      <c r="Q882" s="531">
        <v>926278.20319999999</v>
      </c>
    </row>
    <row r="883" spans="14:17" x14ac:dyDescent="0.2">
      <c r="N883" s="530" t="s">
        <v>3426</v>
      </c>
      <c r="O883" s="586" t="s">
        <v>3427</v>
      </c>
      <c r="P883" s="530" t="s">
        <v>16</v>
      </c>
      <c r="Q883" s="531">
        <v>1015120.0898</v>
      </c>
    </row>
    <row r="884" spans="14:17" x14ac:dyDescent="0.2">
      <c r="N884" s="530" t="s">
        <v>3428</v>
      </c>
      <c r="O884" s="586" t="s">
        <v>3429</v>
      </c>
      <c r="P884" s="530" t="s">
        <v>16</v>
      </c>
      <c r="Q884" s="531">
        <v>1228427.6906000001</v>
      </c>
    </row>
    <row r="885" spans="14:17" x14ac:dyDescent="0.2">
      <c r="N885" s="530" t="s">
        <v>3430</v>
      </c>
      <c r="O885" s="586" t="s">
        <v>3431</v>
      </c>
      <c r="P885" s="530" t="s">
        <v>16</v>
      </c>
      <c r="Q885" s="531">
        <v>1003876.4689</v>
      </c>
    </row>
    <row r="886" spans="14:17" x14ac:dyDescent="0.2">
      <c r="N886" s="530" t="s">
        <v>3432</v>
      </c>
      <c r="O886" s="586" t="s">
        <v>3433</v>
      </c>
      <c r="P886" s="530" t="s">
        <v>16</v>
      </c>
      <c r="Q886" s="531">
        <v>1100478.2143000001</v>
      </c>
    </row>
    <row r="887" spans="14:17" x14ac:dyDescent="0.2">
      <c r="N887" s="530" t="s">
        <v>3434</v>
      </c>
      <c r="O887" s="586" t="s">
        <v>3435</v>
      </c>
      <c r="P887" s="530" t="s">
        <v>16</v>
      </c>
      <c r="Q887" s="531">
        <v>1215475.899</v>
      </c>
    </row>
    <row r="888" spans="14:17" x14ac:dyDescent="0.2">
      <c r="N888" s="530" t="s">
        <v>3436</v>
      </c>
      <c r="O888" s="586" t="s">
        <v>3437</v>
      </c>
      <c r="P888" s="530" t="s">
        <v>37</v>
      </c>
      <c r="Q888" s="531">
        <v>380.98880000000003</v>
      </c>
    </row>
    <row r="889" spans="14:17" x14ac:dyDescent="0.2">
      <c r="N889" s="530" t="s">
        <v>3438</v>
      </c>
      <c r="O889" s="586" t="s">
        <v>3439</v>
      </c>
      <c r="P889" s="530" t="s">
        <v>16</v>
      </c>
      <c r="Q889" s="531">
        <v>1456371.111</v>
      </c>
    </row>
    <row r="890" spans="14:17" x14ac:dyDescent="0.2">
      <c r="N890" s="530" t="s">
        <v>3440</v>
      </c>
      <c r="O890" s="586" t="s">
        <v>3441</v>
      </c>
      <c r="P890" s="530" t="s">
        <v>16</v>
      </c>
      <c r="Q890" s="531">
        <v>450.33190000000002</v>
      </c>
    </row>
    <row r="891" spans="14:17" x14ac:dyDescent="0.2">
      <c r="N891" s="530" t="s">
        <v>3442</v>
      </c>
      <c r="O891" s="586" t="s">
        <v>3443</v>
      </c>
      <c r="P891" s="530" t="s">
        <v>16</v>
      </c>
      <c r="Q891" s="531">
        <v>220.8357</v>
      </c>
    </row>
    <row r="892" spans="14:17" x14ac:dyDescent="0.2">
      <c r="N892" s="530" t="s">
        <v>3444</v>
      </c>
      <c r="O892" s="586" t="s">
        <v>3445</v>
      </c>
      <c r="P892" s="530" t="s">
        <v>37</v>
      </c>
      <c r="Q892" s="531">
        <v>794.71550000000002</v>
      </c>
    </row>
    <row r="893" spans="14:17" x14ac:dyDescent="0.2">
      <c r="N893" s="530" t="s">
        <v>3446</v>
      </c>
      <c r="O893" s="586" t="s">
        <v>3447</v>
      </c>
      <c r="P893" s="530" t="s">
        <v>37</v>
      </c>
      <c r="Q893" s="531">
        <v>631.2509</v>
      </c>
    </row>
    <row r="894" spans="14:17" x14ac:dyDescent="0.2">
      <c r="N894" s="530" t="s">
        <v>3448</v>
      </c>
      <c r="O894" s="586" t="s">
        <v>3449</v>
      </c>
      <c r="P894" s="530" t="s">
        <v>16</v>
      </c>
      <c r="Q894" s="531">
        <v>703763.42339999997</v>
      </c>
    </row>
    <row r="895" spans="14:17" x14ac:dyDescent="0.2">
      <c r="N895" s="530" t="s">
        <v>3450</v>
      </c>
      <c r="O895" s="586" t="s">
        <v>3451</v>
      </c>
      <c r="P895" s="530" t="s">
        <v>16</v>
      </c>
      <c r="Q895" s="531">
        <v>773773.0723</v>
      </c>
    </row>
    <row r="896" spans="14:17" x14ac:dyDescent="0.2">
      <c r="N896" s="530" t="s">
        <v>3452</v>
      </c>
      <c r="O896" s="586" t="s">
        <v>3453</v>
      </c>
      <c r="P896" s="530" t="s">
        <v>16</v>
      </c>
      <c r="Q896" s="531">
        <v>929627.67059999995</v>
      </c>
    </row>
    <row r="897" spans="14:17" x14ac:dyDescent="0.2">
      <c r="N897" s="530" t="s">
        <v>3454</v>
      </c>
      <c r="O897" s="586" t="s">
        <v>3455</v>
      </c>
      <c r="P897" s="530" t="s">
        <v>16</v>
      </c>
      <c r="Q897" s="531">
        <v>883840.23129999998</v>
      </c>
    </row>
    <row r="898" spans="14:17" x14ac:dyDescent="0.2">
      <c r="N898" s="530" t="s">
        <v>3456</v>
      </c>
      <c r="O898" s="586" t="s">
        <v>3457</v>
      </c>
      <c r="P898" s="530" t="s">
        <v>16</v>
      </c>
      <c r="Q898" s="531">
        <v>971674.45519999997</v>
      </c>
    </row>
    <row r="899" spans="14:17" x14ac:dyDescent="0.2">
      <c r="N899" s="530" t="s">
        <v>3458</v>
      </c>
      <c r="O899" s="586" t="s">
        <v>3459</v>
      </c>
      <c r="P899" s="530" t="s">
        <v>16</v>
      </c>
      <c r="Q899" s="531">
        <v>1068291.8123999999</v>
      </c>
    </row>
    <row r="900" spans="14:17" x14ac:dyDescent="0.2">
      <c r="N900" s="530" t="s">
        <v>3460</v>
      </c>
      <c r="O900" s="586" t="s">
        <v>3461</v>
      </c>
      <c r="P900" s="530" t="s">
        <v>16</v>
      </c>
      <c r="Q900" s="531">
        <v>1286350.1105</v>
      </c>
    </row>
    <row r="901" spans="14:17" x14ac:dyDescent="0.2">
      <c r="N901" s="530" t="s">
        <v>3462</v>
      </c>
      <c r="O901" s="586" t="s">
        <v>3463</v>
      </c>
      <c r="P901" s="530" t="s">
        <v>16</v>
      </c>
      <c r="Q901" s="531">
        <v>499.54050000000001</v>
      </c>
    </row>
    <row r="902" spans="14:17" x14ac:dyDescent="0.2">
      <c r="N902" s="530" t="s">
        <v>3464</v>
      </c>
      <c r="O902" s="586" t="s">
        <v>3465</v>
      </c>
      <c r="P902" s="530" t="s">
        <v>16</v>
      </c>
      <c r="Q902" s="531">
        <v>1849.8157000000001</v>
      </c>
    </row>
    <row r="903" spans="14:17" x14ac:dyDescent="0.2">
      <c r="N903" s="530" t="s">
        <v>3466</v>
      </c>
      <c r="O903" s="586" t="s">
        <v>3467</v>
      </c>
      <c r="P903" s="530" t="s">
        <v>16</v>
      </c>
      <c r="Q903" s="531">
        <v>450</v>
      </c>
    </row>
    <row r="904" spans="14:17" x14ac:dyDescent="0.2">
      <c r="N904" s="530" t="s">
        <v>3468</v>
      </c>
      <c r="O904" s="586" t="s">
        <v>3469</v>
      </c>
      <c r="P904" s="530" t="s">
        <v>16</v>
      </c>
      <c r="Q904" s="531">
        <v>810567.34860000003</v>
      </c>
    </row>
    <row r="905" spans="14:17" x14ac:dyDescent="0.2">
      <c r="N905" s="530" t="s">
        <v>3470</v>
      </c>
      <c r="O905" s="586" t="s">
        <v>3471</v>
      </c>
      <c r="P905" s="530" t="s">
        <v>16</v>
      </c>
      <c r="Q905" s="531">
        <v>891074.15579999995</v>
      </c>
    </row>
    <row r="906" spans="14:17" x14ac:dyDescent="0.2">
      <c r="N906" s="530" t="s">
        <v>3472</v>
      </c>
      <c r="O906" s="586" t="s">
        <v>3473</v>
      </c>
      <c r="P906" s="530" t="s">
        <v>16</v>
      </c>
      <c r="Q906" s="531">
        <v>1068189.003</v>
      </c>
    </row>
    <row r="907" spans="14:17" ht="25.5" x14ac:dyDescent="0.2">
      <c r="N907" s="530" t="s">
        <v>3474</v>
      </c>
      <c r="O907" s="586" t="s">
        <v>3475</v>
      </c>
      <c r="P907" s="530" t="s">
        <v>37</v>
      </c>
      <c r="Q907" s="531">
        <v>464.03859999999997</v>
      </c>
    </row>
    <row r="908" spans="14:17" ht="25.5" x14ac:dyDescent="0.2">
      <c r="N908" s="530" t="s">
        <v>3476</v>
      </c>
      <c r="O908" s="586" t="s">
        <v>3477</v>
      </c>
      <c r="P908" s="530" t="s">
        <v>37</v>
      </c>
      <c r="Q908" s="531">
        <v>575.20519999999999</v>
      </c>
    </row>
    <row r="909" spans="14:17" ht="25.5" x14ac:dyDescent="0.2">
      <c r="N909" s="530" t="s">
        <v>3478</v>
      </c>
      <c r="O909" s="586" t="s">
        <v>3479</v>
      </c>
      <c r="P909" s="530" t="s">
        <v>37</v>
      </c>
      <c r="Q909" s="531">
        <v>761.63160000000005</v>
      </c>
    </row>
    <row r="910" spans="14:17" ht="25.5" x14ac:dyDescent="0.2">
      <c r="N910" s="530" t="s">
        <v>3480</v>
      </c>
      <c r="O910" s="586" t="s">
        <v>3481</v>
      </c>
      <c r="P910" s="530" t="s">
        <v>37</v>
      </c>
      <c r="Q910" s="531">
        <v>1241.2207000000001</v>
      </c>
    </row>
    <row r="911" spans="14:17" ht="25.5" x14ac:dyDescent="0.2">
      <c r="N911" s="530" t="s">
        <v>3482</v>
      </c>
      <c r="O911" s="586" t="s">
        <v>3483</v>
      </c>
      <c r="P911" s="530" t="s">
        <v>37</v>
      </c>
      <c r="Q911" s="531">
        <v>1572.8218999999999</v>
      </c>
    </row>
    <row r="912" spans="14:17" ht="25.5" x14ac:dyDescent="0.2">
      <c r="N912" s="530" t="s">
        <v>3484</v>
      </c>
      <c r="O912" s="586" t="s">
        <v>3485</v>
      </c>
      <c r="P912" s="530" t="s">
        <v>37</v>
      </c>
      <c r="Q912" s="531">
        <v>3035.8276000000001</v>
      </c>
    </row>
    <row r="913" spans="14:17" x14ac:dyDescent="0.2">
      <c r="N913" s="530" t="s">
        <v>3486</v>
      </c>
      <c r="O913" s="586" t="s">
        <v>3487</v>
      </c>
      <c r="P913" s="530" t="s">
        <v>16</v>
      </c>
      <c r="Q913" s="531">
        <v>70.715599999999995</v>
      </c>
    </row>
    <row r="914" spans="14:17" x14ac:dyDescent="0.2">
      <c r="N914" s="530" t="s">
        <v>3488</v>
      </c>
      <c r="O914" s="586" t="s">
        <v>3489</v>
      </c>
      <c r="P914" s="530" t="s">
        <v>16</v>
      </c>
      <c r="Q914" s="531">
        <v>87.515100000000004</v>
      </c>
    </row>
    <row r="915" spans="14:17" x14ac:dyDescent="0.2">
      <c r="N915" s="530" t="s">
        <v>3490</v>
      </c>
      <c r="O915" s="586" t="s">
        <v>3491</v>
      </c>
      <c r="P915" s="530" t="s">
        <v>16</v>
      </c>
      <c r="Q915" s="531">
        <v>105.06440000000001</v>
      </c>
    </row>
    <row r="916" spans="14:17" x14ac:dyDescent="0.2">
      <c r="N916" s="530" t="s">
        <v>3492</v>
      </c>
      <c r="O916" s="586" t="s">
        <v>3493</v>
      </c>
      <c r="P916" s="530" t="s">
        <v>16</v>
      </c>
      <c r="Q916" s="531">
        <v>120.41589999999999</v>
      </c>
    </row>
    <row r="917" spans="14:17" x14ac:dyDescent="0.2">
      <c r="N917" s="530" t="s">
        <v>3494</v>
      </c>
      <c r="O917" s="586" t="s">
        <v>3495</v>
      </c>
      <c r="P917" s="530" t="s">
        <v>16</v>
      </c>
      <c r="Q917" s="531">
        <v>132.67920000000001</v>
      </c>
    </row>
    <row r="918" spans="14:17" x14ac:dyDescent="0.2">
      <c r="N918" s="530" t="s">
        <v>3496</v>
      </c>
      <c r="O918" s="586" t="s">
        <v>3497</v>
      </c>
      <c r="P918" s="530" t="s">
        <v>16</v>
      </c>
      <c r="Q918" s="531">
        <v>144.94999999999999</v>
      </c>
    </row>
    <row r="919" spans="14:17" x14ac:dyDescent="0.2">
      <c r="N919" s="530" t="s">
        <v>3498</v>
      </c>
      <c r="O919" s="586" t="s">
        <v>3499</v>
      </c>
      <c r="P919" s="530" t="s">
        <v>16</v>
      </c>
      <c r="Q919" s="531">
        <v>158.7929</v>
      </c>
    </row>
    <row r="920" spans="14:17" x14ac:dyDescent="0.2">
      <c r="N920" s="530" t="s">
        <v>3500</v>
      </c>
      <c r="O920" s="586" t="s">
        <v>3501</v>
      </c>
      <c r="P920" s="530" t="s">
        <v>16</v>
      </c>
      <c r="Q920" s="531">
        <v>175.81389999999999</v>
      </c>
    </row>
    <row r="921" spans="14:17" x14ac:dyDescent="0.2">
      <c r="N921" s="530" t="s">
        <v>3502</v>
      </c>
      <c r="O921" s="586" t="s">
        <v>3503</v>
      </c>
      <c r="P921" s="530" t="s">
        <v>16</v>
      </c>
      <c r="Q921" s="531">
        <v>198.90690000000001</v>
      </c>
    </row>
    <row r="922" spans="14:17" x14ac:dyDescent="0.2">
      <c r="N922" s="530" t="s">
        <v>3504</v>
      </c>
      <c r="O922" s="586" t="s">
        <v>3505</v>
      </c>
      <c r="P922" s="530" t="s">
        <v>16</v>
      </c>
      <c r="Q922" s="531">
        <v>470.2287</v>
      </c>
    </row>
    <row r="923" spans="14:17" x14ac:dyDescent="0.2">
      <c r="N923" s="530" t="s">
        <v>5445</v>
      </c>
      <c r="O923" s="586" t="s">
        <v>5478</v>
      </c>
      <c r="P923" s="530" t="s">
        <v>16</v>
      </c>
      <c r="Q923" s="531">
        <v>37910.813999999998</v>
      </c>
    </row>
    <row r="924" spans="14:17" x14ac:dyDescent="0.2">
      <c r="N924" s="530" t="s">
        <v>5446</v>
      </c>
      <c r="O924" s="586" t="s">
        <v>5479</v>
      </c>
      <c r="P924" s="530" t="s">
        <v>16</v>
      </c>
      <c r="Q924" s="531">
        <v>75970.575700000001</v>
      </c>
    </row>
    <row r="925" spans="14:17" x14ac:dyDescent="0.2">
      <c r="N925" s="530" t="s">
        <v>5447</v>
      </c>
      <c r="O925" s="586" t="s">
        <v>5480</v>
      </c>
      <c r="P925" s="530" t="s">
        <v>16</v>
      </c>
      <c r="Q925" s="531">
        <v>104164.1972</v>
      </c>
    </row>
    <row r="926" spans="14:17" x14ac:dyDescent="0.2">
      <c r="N926" s="530" t="s">
        <v>5448</v>
      </c>
      <c r="O926" s="586" t="s">
        <v>5481</v>
      </c>
      <c r="P926" s="530" t="s">
        <v>16</v>
      </c>
      <c r="Q926" s="531">
        <v>43410.072</v>
      </c>
    </row>
    <row r="927" spans="14:17" x14ac:dyDescent="0.2">
      <c r="N927" s="530" t="s">
        <v>5449</v>
      </c>
      <c r="O927" s="586" t="s">
        <v>5482</v>
      </c>
      <c r="P927" s="530" t="s">
        <v>16</v>
      </c>
      <c r="Q927" s="531">
        <v>85616.175700000007</v>
      </c>
    </row>
    <row r="928" spans="14:17" x14ac:dyDescent="0.2">
      <c r="N928" s="530" t="s">
        <v>5450</v>
      </c>
      <c r="O928" s="586" t="s">
        <v>5483</v>
      </c>
      <c r="P928" s="530" t="s">
        <v>16</v>
      </c>
      <c r="Q928" s="531">
        <v>117389.39720000001</v>
      </c>
    </row>
    <row r="929" spans="14:17" x14ac:dyDescent="0.2">
      <c r="N929" s="530" t="s">
        <v>5451</v>
      </c>
      <c r="O929" s="586" t="s">
        <v>5484</v>
      </c>
      <c r="P929" s="530" t="s">
        <v>16</v>
      </c>
      <c r="Q929" s="531">
        <v>52899.942000000003</v>
      </c>
    </row>
    <row r="930" spans="14:17" x14ac:dyDescent="0.2">
      <c r="N930" s="530" t="s">
        <v>5452</v>
      </c>
      <c r="O930" s="586" t="s">
        <v>5485</v>
      </c>
      <c r="P930" s="530" t="s">
        <v>16</v>
      </c>
      <c r="Q930" s="531">
        <v>100589.8238</v>
      </c>
    </row>
    <row r="931" spans="14:17" x14ac:dyDescent="0.2">
      <c r="N931" s="530" t="s">
        <v>5453</v>
      </c>
      <c r="O931" s="586" t="s">
        <v>5486</v>
      </c>
      <c r="P931" s="530" t="s">
        <v>16</v>
      </c>
      <c r="Q931" s="531">
        <v>137919.9516</v>
      </c>
    </row>
    <row r="932" spans="14:17" x14ac:dyDescent="0.2">
      <c r="N932" s="530" t="s">
        <v>5454</v>
      </c>
      <c r="O932" s="586" t="s">
        <v>5487</v>
      </c>
      <c r="P932" s="530" t="s">
        <v>16</v>
      </c>
      <c r="Q932" s="531">
        <v>66477.755999999994</v>
      </c>
    </row>
    <row r="933" spans="14:17" x14ac:dyDescent="0.2">
      <c r="N933" s="530" t="s">
        <v>5455</v>
      </c>
      <c r="O933" s="586" t="s">
        <v>5488</v>
      </c>
      <c r="P933" s="530" t="s">
        <v>16</v>
      </c>
      <c r="Q933" s="531">
        <v>132604.0319</v>
      </c>
    </row>
    <row r="934" spans="14:17" x14ac:dyDescent="0.2">
      <c r="N934" s="530" t="s">
        <v>5456</v>
      </c>
      <c r="O934" s="586" t="s">
        <v>5489</v>
      </c>
      <c r="P934" s="530" t="s">
        <v>16</v>
      </c>
      <c r="Q934" s="531">
        <v>181815.0055</v>
      </c>
    </row>
    <row r="935" spans="14:17" ht="25.5" x14ac:dyDescent="0.2">
      <c r="N935" s="530" t="s">
        <v>3506</v>
      </c>
      <c r="O935" s="586" t="s">
        <v>3507</v>
      </c>
      <c r="P935" s="530" t="s">
        <v>16</v>
      </c>
      <c r="Q935" s="531">
        <v>1434.98</v>
      </c>
    </row>
    <row r="936" spans="14:17" ht="25.5" x14ac:dyDescent="0.2">
      <c r="N936" s="530" t="s">
        <v>3508</v>
      </c>
      <c r="O936" s="586" t="s">
        <v>3509</v>
      </c>
      <c r="P936" s="530" t="s">
        <v>16</v>
      </c>
      <c r="Q936" s="531">
        <v>1419.61</v>
      </c>
    </row>
    <row r="937" spans="14:17" ht="25.5" x14ac:dyDescent="0.2">
      <c r="N937" s="530" t="s">
        <v>3510</v>
      </c>
      <c r="O937" s="586" t="s">
        <v>3511</v>
      </c>
      <c r="P937" s="530" t="s">
        <v>16</v>
      </c>
      <c r="Q937" s="531">
        <v>1486.34</v>
      </c>
    </row>
    <row r="938" spans="14:17" ht="25.5" x14ac:dyDescent="0.2">
      <c r="N938" s="530" t="s">
        <v>3512</v>
      </c>
      <c r="O938" s="586" t="s">
        <v>3513</v>
      </c>
      <c r="P938" s="530" t="s">
        <v>16</v>
      </c>
      <c r="Q938" s="531">
        <v>1435.12</v>
      </c>
    </row>
    <row r="939" spans="14:17" x14ac:dyDescent="0.2">
      <c r="N939" s="530" t="s">
        <v>3514</v>
      </c>
      <c r="O939" s="586" t="s">
        <v>3515</v>
      </c>
      <c r="P939" s="530" t="s">
        <v>17</v>
      </c>
      <c r="Q939" s="531">
        <v>121.39</v>
      </c>
    </row>
    <row r="940" spans="14:17" x14ac:dyDescent="0.2">
      <c r="N940" s="530" t="s">
        <v>3516</v>
      </c>
      <c r="O940" s="586" t="s">
        <v>3517</v>
      </c>
      <c r="P940" s="530" t="s">
        <v>16</v>
      </c>
      <c r="Q940" s="531">
        <v>9.5717999999999996</v>
      </c>
    </row>
    <row r="941" spans="14:17" x14ac:dyDescent="0.2">
      <c r="N941" s="530" t="s">
        <v>3518</v>
      </c>
      <c r="O941" s="586" t="s">
        <v>3519</v>
      </c>
      <c r="P941" s="530" t="s">
        <v>16</v>
      </c>
      <c r="Q941" s="531">
        <v>1352.6596999999999</v>
      </c>
    </row>
    <row r="942" spans="14:17" x14ac:dyDescent="0.2">
      <c r="N942" s="530" t="s">
        <v>3520</v>
      </c>
      <c r="O942" s="586" t="s">
        <v>3521</v>
      </c>
      <c r="P942" s="530" t="s">
        <v>16</v>
      </c>
      <c r="Q942" s="531">
        <v>26.0031</v>
      </c>
    </row>
    <row r="943" spans="14:17" x14ac:dyDescent="0.2">
      <c r="N943" s="530" t="s">
        <v>3522</v>
      </c>
      <c r="O943" s="586" t="s">
        <v>3523</v>
      </c>
      <c r="P943" s="530" t="s">
        <v>17</v>
      </c>
      <c r="Q943" s="531">
        <v>3274.7651999999998</v>
      </c>
    </row>
    <row r="944" spans="14:17" x14ac:dyDescent="0.2">
      <c r="N944" s="530" t="s">
        <v>3524</v>
      </c>
      <c r="O944" s="586" t="s">
        <v>3525</v>
      </c>
      <c r="P944" s="530" t="s">
        <v>16</v>
      </c>
      <c r="Q944" s="531">
        <v>1013.3699</v>
      </c>
    </row>
    <row r="945" spans="14:17" x14ac:dyDescent="0.2">
      <c r="N945" s="530" t="s">
        <v>3526</v>
      </c>
      <c r="O945" s="586" t="s">
        <v>3527</v>
      </c>
      <c r="P945" s="530" t="s">
        <v>37</v>
      </c>
      <c r="Q945" s="531">
        <v>521.22559999999999</v>
      </c>
    </row>
    <row r="946" spans="14:17" x14ac:dyDescent="0.2">
      <c r="N946" s="530" t="s">
        <v>3528</v>
      </c>
      <c r="O946" s="586" t="s">
        <v>3529</v>
      </c>
      <c r="P946" s="530" t="s">
        <v>37</v>
      </c>
      <c r="Q946" s="531">
        <v>3.8298999999999999</v>
      </c>
    </row>
    <row r="947" spans="14:17" x14ac:dyDescent="0.2">
      <c r="N947" s="530" t="s">
        <v>3530</v>
      </c>
      <c r="O947" s="586" t="s">
        <v>3531</v>
      </c>
      <c r="P947" s="530" t="s">
        <v>16</v>
      </c>
      <c r="Q947" s="531">
        <v>38.083100000000002</v>
      </c>
    </row>
    <row r="948" spans="14:17" x14ac:dyDescent="0.2">
      <c r="N948" s="530" t="s">
        <v>1672</v>
      </c>
      <c r="O948" s="586" t="s">
        <v>3532</v>
      </c>
      <c r="P948" s="530" t="s">
        <v>16</v>
      </c>
      <c r="Q948" s="531">
        <v>80.993399999999994</v>
      </c>
    </row>
    <row r="949" spans="14:17" ht="25.5" x14ac:dyDescent="0.2">
      <c r="N949" s="530" t="s">
        <v>3533</v>
      </c>
      <c r="O949" s="586" t="s">
        <v>3534</v>
      </c>
      <c r="P949" s="530" t="s">
        <v>16</v>
      </c>
      <c r="Q949" s="531">
        <v>1.05</v>
      </c>
    </row>
    <row r="950" spans="14:17" ht="25.5" x14ac:dyDescent="0.2">
      <c r="N950" s="530" t="s">
        <v>1479</v>
      </c>
      <c r="O950" s="586" t="s">
        <v>3535</v>
      </c>
      <c r="P950" s="530" t="s">
        <v>16</v>
      </c>
      <c r="Q950" s="531">
        <v>3.0278</v>
      </c>
    </row>
    <row r="951" spans="14:17" ht="25.5" x14ac:dyDescent="0.2">
      <c r="N951" s="530" t="s">
        <v>3536</v>
      </c>
      <c r="O951" s="586" t="s">
        <v>3537</v>
      </c>
      <c r="P951" s="530" t="s">
        <v>37</v>
      </c>
      <c r="Q951" s="531">
        <v>3.6474000000000002</v>
      </c>
    </row>
    <row r="952" spans="14:17" x14ac:dyDescent="0.2">
      <c r="N952" s="530" t="s">
        <v>3538</v>
      </c>
      <c r="O952" s="586" t="s">
        <v>3539</v>
      </c>
      <c r="P952" s="530" t="s">
        <v>16</v>
      </c>
      <c r="Q952" s="531">
        <v>2.4632000000000001</v>
      </c>
    </row>
    <row r="953" spans="14:17" x14ac:dyDescent="0.2">
      <c r="N953" s="530" t="s">
        <v>3540</v>
      </c>
      <c r="O953" s="586" t="s">
        <v>3541</v>
      </c>
      <c r="P953" s="530" t="s">
        <v>16</v>
      </c>
      <c r="Q953" s="531">
        <v>1.0809</v>
      </c>
    </row>
    <row r="954" spans="14:17" x14ac:dyDescent="0.2">
      <c r="N954" s="530" t="s">
        <v>3542</v>
      </c>
      <c r="O954" s="586" t="s">
        <v>3543</v>
      </c>
      <c r="P954" s="530" t="s">
        <v>40</v>
      </c>
      <c r="Q954" s="531">
        <v>12.666</v>
      </c>
    </row>
    <row r="955" spans="14:17" x14ac:dyDescent="0.2">
      <c r="N955" s="530" t="s">
        <v>3544</v>
      </c>
      <c r="O955" s="586" t="s">
        <v>3545</v>
      </c>
      <c r="P955" s="530" t="s">
        <v>40</v>
      </c>
      <c r="Q955" s="531">
        <v>12.666</v>
      </c>
    </row>
    <row r="956" spans="14:17" x14ac:dyDescent="0.2">
      <c r="N956" s="530" t="s">
        <v>3546</v>
      </c>
      <c r="O956" s="586" t="s">
        <v>3547</v>
      </c>
      <c r="P956" s="530" t="s">
        <v>37</v>
      </c>
      <c r="Q956" s="531">
        <v>12.617900000000001</v>
      </c>
    </row>
    <row r="957" spans="14:17" x14ac:dyDescent="0.2">
      <c r="N957" s="530" t="s">
        <v>3548</v>
      </c>
      <c r="O957" s="586" t="s">
        <v>3549</v>
      </c>
      <c r="P957" s="530" t="s">
        <v>37</v>
      </c>
      <c r="Q957" s="531">
        <v>11.897600000000001</v>
      </c>
    </row>
    <row r="958" spans="14:17" x14ac:dyDescent="0.2">
      <c r="N958" s="530" t="s">
        <v>3550</v>
      </c>
      <c r="O958" s="586" t="s">
        <v>3551</v>
      </c>
      <c r="P958" s="530" t="s">
        <v>16</v>
      </c>
      <c r="Q958" s="531">
        <v>100.59650000000001</v>
      </c>
    </row>
    <row r="959" spans="14:17" x14ac:dyDescent="0.2">
      <c r="N959" s="530" t="s">
        <v>3552</v>
      </c>
      <c r="O959" s="586" t="s">
        <v>3553</v>
      </c>
      <c r="P959" s="530" t="s">
        <v>16</v>
      </c>
      <c r="Q959" s="531">
        <v>486.28489999999999</v>
      </c>
    </row>
    <row r="960" spans="14:17" x14ac:dyDescent="0.2">
      <c r="N960" s="530" t="s">
        <v>3554</v>
      </c>
      <c r="O960" s="586" t="s">
        <v>3555</v>
      </c>
      <c r="P960" s="530" t="s">
        <v>16</v>
      </c>
      <c r="Q960" s="531">
        <v>69.5976</v>
      </c>
    </row>
    <row r="961" spans="14:17" x14ac:dyDescent="0.2">
      <c r="N961" s="530" t="s">
        <v>3556</v>
      </c>
      <c r="O961" s="586" t="s">
        <v>3557</v>
      </c>
      <c r="P961" s="530" t="s">
        <v>16</v>
      </c>
      <c r="Q961" s="531">
        <v>100.8334</v>
      </c>
    </row>
    <row r="962" spans="14:17" x14ac:dyDescent="0.2">
      <c r="N962" s="530" t="s">
        <v>3558</v>
      </c>
      <c r="O962" s="586" t="s">
        <v>3559</v>
      </c>
      <c r="P962" s="530" t="s">
        <v>16</v>
      </c>
      <c r="Q962" s="531">
        <v>126.29300000000001</v>
      </c>
    </row>
    <row r="963" spans="14:17" x14ac:dyDescent="0.2">
      <c r="N963" s="530" t="s">
        <v>3560</v>
      </c>
      <c r="O963" s="586" t="s">
        <v>3561</v>
      </c>
      <c r="P963" s="530" t="s">
        <v>16</v>
      </c>
      <c r="Q963" s="531">
        <v>149.0411</v>
      </c>
    </row>
    <row r="964" spans="14:17" x14ac:dyDescent="0.2">
      <c r="N964" s="530" t="s">
        <v>3562</v>
      </c>
      <c r="O964" s="586" t="s">
        <v>3563</v>
      </c>
      <c r="P964" s="530" t="s">
        <v>16</v>
      </c>
      <c r="Q964" s="531">
        <v>152.7748</v>
      </c>
    </row>
    <row r="965" spans="14:17" x14ac:dyDescent="0.2">
      <c r="N965" s="530" t="s">
        <v>3564</v>
      </c>
      <c r="O965" s="586" t="s">
        <v>3565</v>
      </c>
      <c r="P965" s="530" t="s">
        <v>16</v>
      </c>
      <c r="Q965" s="531">
        <v>201.9127</v>
      </c>
    </row>
    <row r="966" spans="14:17" x14ac:dyDescent="0.2">
      <c r="N966" s="530" t="s">
        <v>1662</v>
      </c>
      <c r="O966" s="586" t="s">
        <v>3566</v>
      </c>
      <c r="P966" s="530" t="s">
        <v>16</v>
      </c>
      <c r="Q966" s="531">
        <v>235.51920000000001</v>
      </c>
    </row>
    <row r="967" spans="14:17" x14ac:dyDescent="0.2">
      <c r="N967" s="530" t="s">
        <v>3567</v>
      </c>
      <c r="O967" s="586" t="s">
        <v>3568</v>
      </c>
      <c r="P967" s="530" t="s">
        <v>16</v>
      </c>
      <c r="Q967" s="531">
        <v>250.40620000000001</v>
      </c>
    </row>
    <row r="968" spans="14:17" x14ac:dyDescent="0.2">
      <c r="N968" s="530" t="s">
        <v>3569</v>
      </c>
      <c r="O968" s="586" t="s">
        <v>3570</v>
      </c>
      <c r="P968" s="530" t="s">
        <v>16</v>
      </c>
      <c r="Q968" s="531">
        <v>249.55019999999999</v>
      </c>
    </row>
    <row r="969" spans="14:17" x14ac:dyDescent="0.2">
      <c r="N969" s="530" t="s">
        <v>3571</v>
      </c>
      <c r="O969" s="586" t="s">
        <v>3572</v>
      </c>
      <c r="P969" s="530" t="s">
        <v>16</v>
      </c>
      <c r="Q969" s="531">
        <v>295.48059999999998</v>
      </c>
    </row>
    <row r="970" spans="14:17" x14ac:dyDescent="0.2">
      <c r="N970" s="530" t="s">
        <v>3573</v>
      </c>
      <c r="O970" s="586" t="s">
        <v>3574</v>
      </c>
      <c r="P970" s="530" t="s">
        <v>16</v>
      </c>
      <c r="Q970" s="531">
        <v>314.5915</v>
      </c>
    </row>
    <row r="971" spans="14:17" x14ac:dyDescent="0.2">
      <c r="N971" s="530" t="s">
        <v>3575</v>
      </c>
      <c r="O971" s="586" t="s">
        <v>3576</v>
      </c>
      <c r="P971" s="530" t="s">
        <v>16</v>
      </c>
      <c r="Q971" s="531">
        <v>380.09379999999999</v>
      </c>
    </row>
    <row r="972" spans="14:17" x14ac:dyDescent="0.2">
      <c r="N972" s="530" t="s">
        <v>3577</v>
      </c>
      <c r="O972" s="586" t="s">
        <v>3578</v>
      </c>
      <c r="P972" s="530" t="s">
        <v>16</v>
      </c>
      <c r="Q972" s="531">
        <v>411.16719999999998</v>
      </c>
    </row>
    <row r="973" spans="14:17" x14ac:dyDescent="0.2">
      <c r="N973" s="530" t="s">
        <v>3579</v>
      </c>
      <c r="O973" s="586" t="s">
        <v>3580</v>
      </c>
      <c r="P973" s="530" t="s">
        <v>16</v>
      </c>
      <c r="Q973" s="531">
        <v>437.34500000000003</v>
      </c>
    </row>
    <row r="974" spans="14:17" x14ac:dyDescent="0.2">
      <c r="N974" s="530" t="s">
        <v>3581</v>
      </c>
      <c r="O974" s="586" t="s">
        <v>3582</v>
      </c>
      <c r="P974" s="530" t="s">
        <v>16</v>
      </c>
      <c r="Q974" s="531">
        <v>55.096600000000002</v>
      </c>
    </row>
    <row r="975" spans="14:17" x14ac:dyDescent="0.2">
      <c r="N975" s="530" t="s">
        <v>3583</v>
      </c>
      <c r="O975" s="586" t="s">
        <v>3584</v>
      </c>
      <c r="P975" s="530" t="s">
        <v>16</v>
      </c>
      <c r="Q975" s="531">
        <v>55.867400000000004</v>
      </c>
    </row>
    <row r="976" spans="14:17" x14ac:dyDescent="0.2">
      <c r="N976" s="530" t="s">
        <v>3585</v>
      </c>
      <c r="O976" s="586" t="s">
        <v>3586</v>
      </c>
      <c r="P976" s="530" t="s">
        <v>16</v>
      </c>
      <c r="Q976" s="531">
        <v>80.558800000000005</v>
      </c>
    </row>
    <row r="977" spans="14:17" x14ac:dyDescent="0.2">
      <c r="N977" s="530" t="s">
        <v>3587</v>
      </c>
      <c r="O977" s="586" t="s">
        <v>3588</v>
      </c>
      <c r="P977" s="530" t="s">
        <v>16</v>
      </c>
      <c r="Q977" s="531">
        <v>79.623800000000003</v>
      </c>
    </row>
    <row r="978" spans="14:17" x14ac:dyDescent="0.2">
      <c r="N978" s="530" t="s">
        <v>3589</v>
      </c>
      <c r="O978" s="586" t="s">
        <v>3590</v>
      </c>
      <c r="P978" s="530" t="s">
        <v>16</v>
      </c>
      <c r="Q978" s="531">
        <v>99.244600000000005</v>
      </c>
    </row>
    <row r="979" spans="14:17" x14ac:dyDescent="0.2">
      <c r="N979" s="530" t="s">
        <v>3591</v>
      </c>
      <c r="O979" s="586" t="s">
        <v>3592</v>
      </c>
      <c r="P979" s="530" t="s">
        <v>16</v>
      </c>
      <c r="Q979" s="531">
        <v>100.59650000000001</v>
      </c>
    </row>
    <row r="980" spans="14:17" x14ac:dyDescent="0.2">
      <c r="N980" s="530" t="s">
        <v>3593</v>
      </c>
      <c r="O980" s="586" t="s">
        <v>3594</v>
      </c>
      <c r="P980" s="530" t="s">
        <v>16</v>
      </c>
      <c r="Q980" s="531">
        <v>99.244600000000005</v>
      </c>
    </row>
    <row r="981" spans="14:17" x14ac:dyDescent="0.2">
      <c r="N981" s="530" t="s">
        <v>3595</v>
      </c>
      <c r="O981" s="586" t="s">
        <v>3596</v>
      </c>
      <c r="P981" s="530" t="s">
        <v>16</v>
      </c>
      <c r="Q981" s="531">
        <v>124.6271</v>
      </c>
    </row>
    <row r="982" spans="14:17" x14ac:dyDescent="0.2">
      <c r="N982" s="530" t="s">
        <v>3597</v>
      </c>
      <c r="O982" s="586" t="s">
        <v>3598</v>
      </c>
      <c r="P982" s="530" t="s">
        <v>16</v>
      </c>
      <c r="Q982" s="531">
        <v>126.79810000000001</v>
      </c>
    </row>
    <row r="983" spans="14:17" x14ac:dyDescent="0.2">
      <c r="N983" s="530" t="s">
        <v>3599</v>
      </c>
      <c r="O983" s="586" t="s">
        <v>3600</v>
      </c>
      <c r="P983" s="530" t="s">
        <v>16</v>
      </c>
      <c r="Q983" s="531">
        <v>18.146100000000001</v>
      </c>
    </row>
    <row r="984" spans="14:17" x14ac:dyDescent="0.2">
      <c r="N984" s="530" t="s">
        <v>3601</v>
      </c>
      <c r="O984" s="586" t="s">
        <v>3602</v>
      </c>
      <c r="P984" s="530" t="s">
        <v>16</v>
      </c>
      <c r="Q984" s="531">
        <v>25.506799999999998</v>
      </c>
    </row>
    <row r="985" spans="14:17" x14ac:dyDescent="0.2">
      <c r="N985" s="530" t="s">
        <v>3603</v>
      </c>
      <c r="O985" s="586" t="s">
        <v>3604</v>
      </c>
      <c r="P985" s="530" t="s">
        <v>16</v>
      </c>
      <c r="Q985" s="531">
        <v>23.858499999999999</v>
      </c>
    </row>
    <row r="986" spans="14:17" x14ac:dyDescent="0.2">
      <c r="N986" s="530" t="s">
        <v>3605</v>
      </c>
      <c r="O986" s="586" t="s">
        <v>3606</v>
      </c>
      <c r="P986" s="530" t="s">
        <v>16</v>
      </c>
      <c r="Q986" s="531">
        <v>32.2117</v>
      </c>
    </row>
    <row r="987" spans="14:17" x14ac:dyDescent="0.2">
      <c r="N987" s="530" t="s">
        <v>3607</v>
      </c>
      <c r="O987" s="586" t="s">
        <v>3608</v>
      </c>
      <c r="P987" s="530" t="s">
        <v>16</v>
      </c>
      <c r="Q987" s="531">
        <v>50.406199999999998</v>
      </c>
    </row>
    <row r="988" spans="14:17" x14ac:dyDescent="0.2">
      <c r="N988" s="530" t="s">
        <v>3609</v>
      </c>
      <c r="O988" s="586" t="s">
        <v>3610</v>
      </c>
      <c r="P988" s="530" t="s">
        <v>16</v>
      </c>
      <c r="Q988" s="531">
        <v>55.292200000000001</v>
      </c>
    </row>
    <row r="989" spans="14:17" x14ac:dyDescent="0.2">
      <c r="N989" s="530" t="s">
        <v>3611</v>
      </c>
      <c r="O989" s="586" t="s">
        <v>3612</v>
      </c>
      <c r="P989" s="530" t="s">
        <v>16</v>
      </c>
      <c r="Q989" s="531">
        <v>55.442700000000002</v>
      </c>
    </row>
    <row r="990" spans="14:17" x14ac:dyDescent="0.2">
      <c r="N990" s="530" t="s">
        <v>3613</v>
      </c>
      <c r="O990" s="586" t="s">
        <v>3614</v>
      </c>
      <c r="P990" s="530" t="s">
        <v>16</v>
      </c>
      <c r="Q990" s="531">
        <v>59.942100000000003</v>
      </c>
    </row>
    <row r="991" spans="14:17" ht="25.5" x14ac:dyDescent="0.2">
      <c r="N991" s="530" t="s">
        <v>1470</v>
      </c>
      <c r="O991" s="586" t="s">
        <v>3615</v>
      </c>
      <c r="P991" s="530" t="s">
        <v>37</v>
      </c>
      <c r="Q991" s="531">
        <v>8.5550999999999995</v>
      </c>
    </row>
    <row r="992" spans="14:17" x14ac:dyDescent="0.2">
      <c r="N992" s="530" t="s">
        <v>3616</v>
      </c>
      <c r="O992" s="586" t="s">
        <v>3617</v>
      </c>
      <c r="P992" s="530" t="s">
        <v>37</v>
      </c>
      <c r="Q992" s="531">
        <v>13.942500000000001</v>
      </c>
    </row>
    <row r="993" spans="14:17" x14ac:dyDescent="0.2">
      <c r="N993" s="530" t="s">
        <v>3618</v>
      </c>
      <c r="O993" s="586" t="s">
        <v>3619</v>
      </c>
      <c r="P993" s="530" t="s">
        <v>37</v>
      </c>
      <c r="Q993" s="531">
        <v>15.359</v>
      </c>
    </row>
    <row r="994" spans="14:17" x14ac:dyDescent="0.2">
      <c r="N994" s="530" t="s">
        <v>3620</v>
      </c>
      <c r="O994" s="586" t="s">
        <v>3621</v>
      </c>
      <c r="P994" s="530" t="s">
        <v>37</v>
      </c>
      <c r="Q994" s="531">
        <v>16.668199999999999</v>
      </c>
    </row>
    <row r="995" spans="14:17" x14ac:dyDescent="0.2">
      <c r="N995" s="530" t="s">
        <v>3622</v>
      </c>
      <c r="O995" s="586" t="s">
        <v>3623</v>
      </c>
      <c r="P995" s="530" t="s">
        <v>37</v>
      </c>
      <c r="Q995" s="531">
        <v>18.167200000000001</v>
      </c>
    </row>
    <row r="996" spans="14:17" x14ac:dyDescent="0.2">
      <c r="N996" s="530" t="s">
        <v>3624</v>
      </c>
      <c r="O996" s="586" t="s">
        <v>3625</v>
      </c>
      <c r="P996" s="530" t="s">
        <v>37</v>
      </c>
      <c r="Q996" s="531">
        <v>20.5718</v>
      </c>
    </row>
    <row r="997" spans="14:17" x14ac:dyDescent="0.2">
      <c r="N997" s="530" t="s">
        <v>3626</v>
      </c>
      <c r="O997" s="586" t="s">
        <v>3627</v>
      </c>
      <c r="P997" s="530" t="s">
        <v>37</v>
      </c>
      <c r="Q997" s="531">
        <v>21.7027</v>
      </c>
    </row>
    <row r="998" spans="14:17" x14ac:dyDescent="0.2">
      <c r="N998" s="530" t="s">
        <v>3628</v>
      </c>
      <c r="O998" s="586" t="s">
        <v>3629</v>
      </c>
      <c r="P998" s="530" t="s">
        <v>37</v>
      </c>
      <c r="Q998" s="531">
        <v>23.3948</v>
      </c>
    </row>
    <row r="999" spans="14:17" x14ac:dyDescent="0.2">
      <c r="N999" s="530" t="s">
        <v>3630</v>
      </c>
      <c r="O999" s="586" t="s">
        <v>3631</v>
      </c>
      <c r="P999" s="530" t="s">
        <v>37</v>
      </c>
      <c r="Q999" s="531">
        <v>24.235099999999999</v>
      </c>
    </row>
    <row r="1000" spans="14:17" x14ac:dyDescent="0.2">
      <c r="N1000" s="530" t="s">
        <v>3632</v>
      </c>
      <c r="O1000" s="586" t="s">
        <v>3633</v>
      </c>
      <c r="P1000" s="530" t="s">
        <v>37</v>
      </c>
      <c r="Q1000" s="531">
        <v>26.682700000000001</v>
      </c>
    </row>
    <row r="1001" spans="14:17" x14ac:dyDescent="0.2">
      <c r="N1001" s="530" t="s">
        <v>1653</v>
      </c>
      <c r="O1001" s="586" t="s">
        <v>3634</v>
      </c>
      <c r="P1001" s="530" t="s">
        <v>37</v>
      </c>
      <c r="Q1001" s="531">
        <v>28.494299999999999</v>
      </c>
    </row>
    <row r="1002" spans="14:17" x14ac:dyDescent="0.2">
      <c r="N1002" s="530" t="s">
        <v>3635</v>
      </c>
      <c r="O1002" s="586" t="s">
        <v>3636</v>
      </c>
      <c r="P1002" s="530" t="s">
        <v>37</v>
      </c>
      <c r="Q1002" s="531">
        <v>32.450200000000002</v>
      </c>
    </row>
    <row r="1003" spans="14:17" x14ac:dyDescent="0.2">
      <c r="N1003" s="530" t="s">
        <v>3637</v>
      </c>
      <c r="O1003" s="586" t="s">
        <v>3638</v>
      </c>
      <c r="P1003" s="530" t="s">
        <v>37</v>
      </c>
      <c r="Q1003" s="531">
        <v>30.5703</v>
      </c>
    </row>
    <row r="1004" spans="14:17" x14ac:dyDescent="0.2">
      <c r="N1004" s="530" t="s">
        <v>3639</v>
      </c>
      <c r="O1004" s="586" t="s">
        <v>3640</v>
      </c>
      <c r="P1004" s="530" t="s">
        <v>37</v>
      </c>
      <c r="Q1004" s="531">
        <v>36.113100000000003</v>
      </c>
    </row>
    <row r="1005" spans="14:17" x14ac:dyDescent="0.2">
      <c r="N1005" s="530" t="s">
        <v>3641</v>
      </c>
      <c r="O1005" s="586" t="s">
        <v>3642</v>
      </c>
      <c r="P1005" s="530" t="s">
        <v>37</v>
      </c>
      <c r="Q1005" s="531">
        <v>40.362400000000001</v>
      </c>
    </row>
    <row r="1006" spans="14:17" x14ac:dyDescent="0.2">
      <c r="N1006" s="530" t="s">
        <v>3643</v>
      </c>
      <c r="O1006" s="586" t="s">
        <v>3644</v>
      </c>
      <c r="P1006" s="530" t="s">
        <v>37</v>
      </c>
      <c r="Q1006" s="531">
        <v>43.203699999999998</v>
      </c>
    </row>
    <row r="1007" spans="14:17" x14ac:dyDescent="0.2">
      <c r="N1007" s="530" t="s">
        <v>3645</v>
      </c>
      <c r="O1007" s="586" t="s">
        <v>3646</v>
      </c>
      <c r="P1007" s="530" t="s">
        <v>37</v>
      </c>
      <c r="Q1007" s="531">
        <v>45.610999999999997</v>
      </c>
    </row>
    <row r="1008" spans="14:17" x14ac:dyDescent="0.2">
      <c r="N1008" s="530" t="s">
        <v>3647</v>
      </c>
      <c r="O1008" s="586" t="s">
        <v>3648</v>
      </c>
      <c r="P1008" s="530" t="s">
        <v>37</v>
      </c>
      <c r="Q1008" s="531">
        <v>11.8256</v>
      </c>
    </row>
    <row r="1009" spans="14:17" x14ac:dyDescent="0.2">
      <c r="N1009" s="530" t="s">
        <v>3649</v>
      </c>
      <c r="O1009" s="586" t="s">
        <v>3650</v>
      </c>
      <c r="P1009" s="530" t="s">
        <v>37</v>
      </c>
      <c r="Q1009" s="531">
        <v>14.936500000000001</v>
      </c>
    </row>
    <row r="1010" spans="14:17" x14ac:dyDescent="0.2">
      <c r="N1010" s="530" t="s">
        <v>3651</v>
      </c>
      <c r="O1010" s="586" t="s">
        <v>3652</v>
      </c>
      <c r="P1010" s="530" t="s">
        <v>37</v>
      </c>
      <c r="Q1010" s="531">
        <v>15.2818</v>
      </c>
    </row>
    <row r="1011" spans="14:17" x14ac:dyDescent="0.2">
      <c r="N1011" s="530" t="s">
        <v>3653</v>
      </c>
      <c r="O1011" s="586" t="s">
        <v>3654</v>
      </c>
      <c r="P1011" s="530" t="s">
        <v>37</v>
      </c>
      <c r="Q1011" s="531">
        <v>12.0929</v>
      </c>
    </row>
    <row r="1012" spans="14:17" x14ac:dyDescent="0.2">
      <c r="N1012" s="530" t="s">
        <v>3655</v>
      </c>
      <c r="O1012" s="586" t="s">
        <v>3656</v>
      </c>
      <c r="P1012" s="530" t="s">
        <v>37</v>
      </c>
      <c r="Q1012" s="531">
        <v>16.368099999999998</v>
      </c>
    </row>
    <row r="1013" spans="14:17" x14ac:dyDescent="0.2">
      <c r="N1013" s="530" t="s">
        <v>3657</v>
      </c>
      <c r="O1013" s="586" t="s">
        <v>3658</v>
      </c>
      <c r="P1013" s="530" t="s">
        <v>37</v>
      </c>
      <c r="Q1013" s="531">
        <v>17.7972</v>
      </c>
    </row>
    <row r="1014" spans="14:17" ht="25.5" x14ac:dyDescent="0.2">
      <c r="N1014" s="530" t="s">
        <v>3659</v>
      </c>
      <c r="O1014" s="586" t="s">
        <v>3660</v>
      </c>
      <c r="P1014" s="530" t="s">
        <v>16</v>
      </c>
      <c r="Q1014" s="531">
        <v>0.53280000000000005</v>
      </c>
    </row>
    <row r="1015" spans="14:17" ht="25.5" x14ac:dyDescent="0.2">
      <c r="N1015" s="530" t="s">
        <v>3661</v>
      </c>
      <c r="O1015" s="586" t="s">
        <v>3662</v>
      </c>
      <c r="P1015" s="530" t="s">
        <v>16</v>
      </c>
      <c r="Q1015" s="531">
        <v>1495.6974</v>
      </c>
    </row>
    <row r="1016" spans="14:17" ht="25.5" x14ac:dyDescent="0.2">
      <c r="N1016" s="530" t="s">
        <v>3663</v>
      </c>
      <c r="O1016" s="586" t="s">
        <v>3664</v>
      </c>
      <c r="P1016" s="530" t="s">
        <v>16</v>
      </c>
      <c r="Q1016" s="531">
        <v>2861.5722000000001</v>
      </c>
    </row>
    <row r="1017" spans="14:17" ht="25.5" x14ac:dyDescent="0.2">
      <c r="N1017" s="530" t="s">
        <v>3665</v>
      </c>
      <c r="O1017" s="586" t="s">
        <v>3666</v>
      </c>
      <c r="P1017" s="530" t="s">
        <v>16</v>
      </c>
      <c r="Q1017" s="531">
        <v>31.49</v>
      </c>
    </row>
    <row r="1018" spans="14:17" ht="25.5" x14ac:dyDescent="0.2">
      <c r="N1018" s="530" t="s">
        <v>3667</v>
      </c>
      <c r="O1018" s="586" t="s">
        <v>3668</v>
      </c>
      <c r="P1018" s="530" t="s">
        <v>37</v>
      </c>
      <c r="Q1018" s="531">
        <v>3124.5484999999999</v>
      </c>
    </row>
    <row r="1019" spans="14:17" ht="25.5" x14ac:dyDescent="0.2">
      <c r="N1019" s="530" t="s">
        <v>3669</v>
      </c>
      <c r="O1019" s="586" t="s">
        <v>3670</v>
      </c>
      <c r="P1019" s="530" t="s">
        <v>37</v>
      </c>
      <c r="Q1019" s="531">
        <v>3547.6853000000001</v>
      </c>
    </row>
    <row r="1020" spans="14:17" ht="25.5" x14ac:dyDescent="0.2">
      <c r="N1020" s="530" t="s">
        <v>3671</v>
      </c>
      <c r="O1020" s="586" t="s">
        <v>3672</v>
      </c>
      <c r="P1020" s="530" t="s">
        <v>37</v>
      </c>
      <c r="Q1020" s="531">
        <v>4198.6445000000003</v>
      </c>
    </row>
    <row r="1021" spans="14:17" ht="25.5" x14ac:dyDescent="0.2">
      <c r="N1021" s="530" t="s">
        <v>3673</v>
      </c>
      <c r="O1021" s="586" t="s">
        <v>3674</v>
      </c>
      <c r="P1021" s="530" t="s">
        <v>37</v>
      </c>
      <c r="Q1021" s="531">
        <v>4794.8230999999996</v>
      </c>
    </row>
    <row r="1022" spans="14:17" ht="25.5" x14ac:dyDescent="0.2">
      <c r="N1022" s="530" t="s">
        <v>3675</v>
      </c>
      <c r="O1022" s="586" t="s">
        <v>3676</v>
      </c>
      <c r="P1022" s="530" t="s">
        <v>37</v>
      </c>
      <c r="Q1022" s="531">
        <v>5284.2370000000001</v>
      </c>
    </row>
    <row r="1023" spans="14:17" ht="25.5" x14ac:dyDescent="0.2">
      <c r="N1023" s="530" t="s">
        <v>3677</v>
      </c>
      <c r="O1023" s="586" t="s">
        <v>3678</v>
      </c>
      <c r="P1023" s="530" t="s">
        <v>37</v>
      </c>
      <c r="Q1023" s="531">
        <v>5839.1692000000003</v>
      </c>
    </row>
    <row r="1024" spans="14:17" ht="25.5" x14ac:dyDescent="0.2">
      <c r="N1024" s="530" t="s">
        <v>3679</v>
      </c>
      <c r="O1024" s="586" t="s">
        <v>3680</v>
      </c>
      <c r="P1024" s="530" t="s">
        <v>37</v>
      </c>
      <c r="Q1024" s="531">
        <v>6295.8563999999997</v>
      </c>
    </row>
    <row r="1025" spans="14:17" ht="25.5" x14ac:dyDescent="0.2">
      <c r="N1025" s="530" t="s">
        <v>3681</v>
      </c>
      <c r="O1025" s="586" t="s">
        <v>3682</v>
      </c>
      <c r="P1025" s="530" t="s">
        <v>37</v>
      </c>
      <c r="Q1025" s="531">
        <v>6850.1490000000003</v>
      </c>
    </row>
    <row r="1026" spans="14:17" ht="25.5" x14ac:dyDescent="0.2">
      <c r="N1026" s="530" t="s">
        <v>3683</v>
      </c>
      <c r="O1026" s="586" t="s">
        <v>3684</v>
      </c>
      <c r="P1026" s="530" t="s">
        <v>37</v>
      </c>
      <c r="Q1026" s="531">
        <v>7338.9853000000003</v>
      </c>
    </row>
    <row r="1027" spans="14:17" ht="25.5" x14ac:dyDescent="0.2">
      <c r="N1027" s="530" t="s">
        <v>3685</v>
      </c>
      <c r="O1027" s="586" t="s">
        <v>3686</v>
      </c>
      <c r="P1027" s="530" t="s">
        <v>37</v>
      </c>
      <c r="Q1027" s="531">
        <v>7926.5717999999997</v>
      </c>
    </row>
    <row r="1028" spans="14:17" ht="25.5" x14ac:dyDescent="0.2">
      <c r="N1028" s="530" t="s">
        <v>3687</v>
      </c>
      <c r="O1028" s="586" t="s">
        <v>3688</v>
      </c>
      <c r="P1028" s="530" t="s">
        <v>37</v>
      </c>
      <c r="Q1028" s="531">
        <v>9525.7489000000005</v>
      </c>
    </row>
    <row r="1029" spans="14:17" ht="25.5" x14ac:dyDescent="0.2">
      <c r="N1029" s="530" t="s">
        <v>3689</v>
      </c>
      <c r="O1029" s="586" t="s">
        <v>3690</v>
      </c>
      <c r="P1029" s="530" t="s">
        <v>37</v>
      </c>
      <c r="Q1029" s="531">
        <v>10199.152899999999</v>
      </c>
    </row>
    <row r="1030" spans="14:17" ht="25.5" x14ac:dyDescent="0.2">
      <c r="N1030" s="530" t="s">
        <v>3691</v>
      </c>
      <c r="O1030" s="586" t="s">
        <v>3692</v>
      </c>
      <c r="P1030" s="530" t="s">
        <v>37</v>
      </c>
      <c r="Q1030" s="531">
        <v>10720.2526</v>
      </c>
    </row>
    <row r="1031" spans="14:17" ht="25.5" x14ac:dyDescent="0.2">
      <c r="N1031" s="530" t="s">
        <v>3693</v>
      </c>
      <c r="O1031" s="586" t="s">
        <v>3694</v>
      </c>
      <c r="P1031" s="530" t="s">
        <v>37</v>
      </c>
      <c r="Q1031" s="531">
        <v>11332.9241</v>
      </c>
    </row>
    <row r="1032" spans="14:17" ht="25.5" x14ac:dyDescent="0.2">
      <c r="N1032" s="530" t="s">
        <v>3695</v>
      </c>
      <c r="O1032" s="586" t="s">
        <v>3696</v>
      </c>
      <c r="P1032" s="530" t="s">
        <v>37</v>
      </c>
      <c r="Q1032" s="531">
        <v>11886.4719</v>
      </c>
    </row>
    <row r="1033" spans="14:17" ht="25.5" x14ac:dyDescent="0.2">
      <c r="N1033" s="530" t="s">
        <v>3697</v>
      </c>
      <c r="O1033" s="586" t="s">
        <v>3698</v>
      </c>
      <c r="P1033" s="530" t="s">
        <v>37</v>
      </c>
      <c r="Q1033" s="531">
        <v>14884.6075</v>
      </c>
    </row>
    <row r="1034" spans="14:17" ht="25.5" x14ac:dyDescent="0.2">
      <c r="N1034" s="530" t="s">
        <v>3699</v>
      </c>
      <c r="O1034" s="586" t="s">
        <v>3700</v>
      </c>
      <c r="P1034" s="530" t="s">
        <v>37</v>
      </c>
      <c r="Q1034" s="531">
        <v>15529.9715</v>
      </c>
    </row>
    <row r="1035" spans="14:17" ht="25.5" x14ac:dyDescent="0.2">
      <c r="N1035" s="530" t="s">
        <v>3701</v>
      </c>
      <c r="O1035" s="586" t="s">
        <v>3702</v>
      </c>
      <c r="P1035" s="530" t="s">
        <v>37</v>
      </c>
      <c r="Q1035" s="531">
        <v>16291.994699999999</v>
      </c>
    </row>
    <row r="1036" spans="14:17" ht="25.5" x14ac:dyDescent="0.2">
      <c r="N1036" s="530" t="s">
        <v>3703</v>
      </c>
      <c r="O1036" s="586" t="s">
        <v>3704</v>
      </c>
      <c r="P1036" s="530" t="s">
        <v>37</v>
      </c>
      <c r="Q1036" s="531">
        <v>18685.755799999999</v>
      </c>
    </row>
    <row r="1037" spans="14:17" ht="25.5" x14ac:dyDescent="0.2">
      <c r="N1037" s="530" t="s">
        <v>3705</v>
      </c>
      <c r="O1037" s="586" t="s">
        <v>3706</v>
      </c>
      <c r="P1037" s="530" t="s">
        <v>37</v>
      </c>
      <c r="Q1037" s="531">
        <v>19550.750599999999</v>
      </c>
    </row>
    <row r="1038" spans="14:17" ht="25.5" x14ac:dyDescent="0.2">
      <c r="N1038" s="530" t="s">
        <v>3707</v>
      </c>
      <c r="O1038" s="586" t="s">
        <v>3708</v>
      </c>
      <c r="P1038" s="530" t="s">
        <v>37</v>
      </c>
      <c r="Q1038" s="531">
        <v>3271.9333000000001</v>
      </c>
    </row>
    <row r="1039" spans="14:17" ht="25.5" x14ac:dyDescent="0.2">
      <c r="N1039" s="530" t="s">
        <v>3709</v>
      </c>
      <c r="O1039" s="586" t="s">
        <v>3710</v>
      </c>
      <c r="P1039" s="530" t="s">
        <v>37</v>
      </c>
      <c r="Q1039" s="531">
        <v>3715.0245</v>
      </c>
    </row>
    <row r="1040" spans="14:17" ht="25.5" x14ac:dyDescent="0.2">
      <c r="N1040" s="530" t="s">
        <v>3711</v>
      </c>
      <c r="O1040" s="586" t="s">
        <v>3712</v>
      </c>
      <c r="P1040" s="530" t="s">
        <v>37</v>
      </c>
      <c r="Q1040" s="531">
        <v>4396.6970000000001</v>
      </c>
    </row>
    <row r="1041" spans="14:17" ht="25.5" x14ac:dyDescent="0.2">
      <c r="N1041" s="530" t="s">
        <v>3713</v>
      </c>
      <c r="O1041" s="586" t="s">
        <v>3714</v>
      </c>
      <c r="P1041" s="530" t="s">
        <v>37</v>
      </c>
      <c r="Q1041" s="531">
        <v>5020.5082000000002</v>
      </c>
    </row>
    <row r="1042" spans="14:17" ht="25.5" x14ac:dyDescent="0.2">
      <c r="N1042" s="530" t="s">
        <v>3715</v>
      </c>
      <c r="O1042" s="586" t="s">
        <v>3716</v>
      </c>
      <c r="P1042" s="530" t="s">
        <v>37</v>
      </c>
      <c r="Q1042" s="531">
        <v>5532.9508999999998</v>
      </c>
    </row>
    <row r="1043" spans="14:17" ht="25.5" x14ac:dyDescent="0.2">
      <c r="N1043" s="530" t="s">
        <v>3717</v>
      </c>
      <c r="O1043" s="586" t="s">
        <v>3718</v>
      </c>
      <c r="P1043" s="530" t="s">
        <v>37</v>
      </c>
      <c r="Q1043" s="531">
        <v>6113.9812000000002</v>
      </c>
    </row>
    <row r="1044" spans="14:17" ht="25.5" x14ac:dyDescent="0.2">
      <c r="N1044" s="530" t="s">
        <v>3719</v>
      </c>
      <c r="O1044" s="586" t="s">
        <v>3720</v>
      </c>
      <c r="P1044" s="530" t="s">
        <v>37</v>
      </c>
      <c r="Q1044" s="531">
        <v>6592.1626999999999</v>
      </c>
    </row>
    <row r="1045" spans="14:17" ht="25.5" x14ac:dyDescent="0.2">
      <c r="N1045" s="530" t="s">
        <v>3721</v>
      </c>
      <c r="O1045" s="586" t="s">
        <v>3722</v>
      </c>
      <c r="P1045" s="530" t="s">
        <v>37</v>
      </c>
      <c r="Q1045" s="531">
        <v>7172.5533999999998</v>
      </c>
    </row>
    <row r="1046" spans="14:17" ht="25.5" x14ac:dyDescent="0.2">
      <c r="N1046" s="530" t="s">
        <v>3723</v>
      </c>
      <c r="O1046" s="586" t="s">
        <v>3724</v>
      </c>
      <c r="P1046" s="530" t="s">
        <v>37</v>
      </c>
      <c r="Q1046" s="531">
        <v>7684.4184999999998</v>
      </c>
    </row>
    <row r="1047" spans="14:17" ht="25.5" x14ac:dyDescent="0.2">
      <c r="N1047" s="530" t="s">
        <v>3725</v>
      </c>
      <c r="O1047" s="586" t="s">
        <v>3726</v>
      </c>
      <c r="P1047" s="530" t="s">
        <v>37</v>
      </c>
      <c r="Q1047" s="531">
        <v>8299.6376999999993</v>
      </c>
    </row>
    <row r="1048" spans="14:17" ht="25.5" x14ac:dyDescent="0.2">
      <c r="N1048" s="530" t="s">
        <v>3727</v>
      </c>
      <c r="O1048" s="586" t="s">
        <v>3728</v>
      </c>
      <c r="P1048" s="530" t="s">
        <v>37</v>
      </c>
      <c r="Q1048" s="531">
        <v>10071.4211</v>
      </c>
    </row>
    <row r="1049" spans="14:17" ht="25.5" x14ac:dyDescent="0.2">
      <c r="N1049" s="530" t="s">
        <v>3729</v>
      </c>
      <c r="O1049" s="586" t="s">
        <v>3730</v>
      </c>
      <c r="P1049" s="530" t="s">
        <v>37</v>
      </c>
      <c r="Q1049" s="531">
        <v>1296.7942</v>
      </c>
    </row>
    <row r="1050" spans="14:17" ht="25.5" x14ac:dyDescent="0.2">
      <c r="N1050" s="530" t="s">
        <v>3731</v>
      </c>
      <c r="O1050" s="586" t="s">
        <v>3732</v>
      </c>
      <c r="P1050" s="530" t="s">
        <v>37</v>
      </c>
      <c r="Q1050" s="531">
        <v>1499.4160999999999</v>
      </c>
    </row>
    <row r="1051" spans="14:17" ht="25.5" x14ac:dyDescent="0.2">
      <c r="N1051" s="530" t="s">
        <v>3733</v>
      </c>
      <c r="O1051" s="586" t="s">
        <v>3734</v>
      </c>
      <c r="P1051" s="530" t="s">
        <v>37</v>
      </c>
      <c r="Q1051" s="531">
        <v>1702.0413000000001</v>
      </c>
    </row>
    <row r="1052" spans="14:17" ht="25.5" x14ac:dyDescent="0.2">
      <c r="N1052" s="530" t="s">
        <v>3735</v>
      </c>
      <c r="O1052" s="586" t="s">
        <v>3736</v>
      </c>
      <c r="P1052" s="530" t="s">
        <v>37</v>
      </c>
      <c r="Q1052" s="531">
        <v>1864.135</v>
      </c>
    </row>
    <row r="1053" spans="14:17" ht="25.5" x14ac:dyDescent="0.2">
      <c r="N1053" s="530" t="s">
        <v>3737</v>
      </c>
      <c r="O1053" s="586" t="s">
        <v>3738</v>
      </c>
      <c r="P1053" s="530" t="s">
        <v>37</v>
      </c>
      <c r="Q1053" s="531">
        <v>2066.7694000000001</v>
      </c>
    </row>
    <row r="1054" spans="14:17" ht="25.5" x14ac:dyDescent="0.2">
      <c r="N1054" s="530" t="s">
        <v>3739</v>
      </c>
      <c r="O1054" s="586" t="s">
        <v>3740</v>
      </c>
      <c r="P1054" s="530" t="s">
        <v>37</v>
      </c>
      <c r="Q1054" s="531">
        <v>2350.4589000000001</v>
      </c>
    </row>
    <row r="1055" spans="14:17" ht="25.5" x14ac:dyDescent="0.2">
      <c r="N1055" s="530" t="s">
        <v>3741</v>
      </c>
      <c r="O1055" s="586" t="s">
        <v>3742</v>
      </c>
      <c r="P1055" s="530" t="s">
        <v>37</v>
      </c>
      <c r="Q1055" s="531">
        <v>2512.5558000000001</v>
      </c>
    </row>
    <row r="1056" spans="14:17" ht="25.5" x14ac:dyDescent="0.2">
      <c r="N1056" s="530" t="s">
        <v>3743</v>
      </c>
      <c r="O1056" s="586" t="s">
        <v>3744</v>
      </c>
      <c r="P1056" s="530" t="s">
        <v>37</v>
      </c>
      <c r="Q1056" s="531">
        <v>2715.1756999999998</v>
      </c>
    </row>
    <row r="1057" spans="14:17" ht="25.5" x14ac:dyDescent="0.2">
      <c r="N1057" s="530" t="s">
        <v>3745</v>
      </c>
      <c r="O1057" s="586" t="s">
        <v>3746</v>
      </c>
      <c r="P1057" s="530" t="s">
        <v>37</v>
      </c>
      <c r="Q1057" s="531">
        <v>2877.2799</v>
      </c>
    </row>
    <row r="1058" spans="14:17" ht="25.5" x14ac:dyDescent="0.2">
      <c r="N1058" s="530" t="s">
        <v>3747</v>
      </c>
      <c r="O1058" s="586" t="s">
        <v>3748</v>
      </c>
      <c r="P1058" s="530" t="s">
        <v>37</v>
      </c>
      <c r="Q1058" s="531">
        <v>3079.8851</v>
      </c>
    </row>
    <row r="1059" spans="14:17" ht="25.5" x14ac:dyDescent="0.2">
      <c r="N1059" s="530" t="s">
        <v>3749</v>
      </c>
      <c r="O1059" s="586" t="s">
        <v>3750</v>
      </c>
      <c r="P1059" s="530" t="s">
        <v>37</v>
      </c>
      <c r="Q1059" s="531">
        <v>3282.5300999999999</v>
      </c>
    </row>
    <row r="1060" spans="14:17" ht="25.5" x14ac:dyDescent="0.2">
      <c r="N1060" s="530" t="s">
        <v>3751</v>
      </c>
      <c r="O1060" s="586" t="s">
        <v>3752</v>
      </c>
      <c r="P1060" s="530" t="s">
        <v>37</v>
      </c>
      <c r="Q1060" s="531">
        <v>3444.6201999999998</v>
      </c>
    </row>
    <row r="1061" spans="14:17" ht="25.5" x14ac:dyDescent="0.2">
      <c r="N1061" s="530" t="s">
        <v>3753</v>
      </c>
      <c r="O1061" s="586" t="s">
        <v>3754</v>
      </c>
      <c r="P1061" s="530" t="s">
        <v>37</v>
      </c>
      <c r="Q1061" s="531">
        <v>3647.2188999999998</v>
      </c>
    </row>
    <row r="1062" spans="14:17" ht="25.5" x14ac:dyDescent="0.2">
      <c r="N1062" s="530" t="s">
        <v>3755</v>
      </c>
      <c r="O1062" s="586" t="s">
        <v>3756</v>
      </c>
      <c r="P1062" s="530" t="s">
        <v>37</v>
      </c>
      <c r="Q1062" s="531">
        <v>4256.3564999999999</v>
      </c>
    </row>
    <row r="1063" spans="14:17" ht="25.5" x14ac:dyDescent="0.2">
      <c r="N1063" s="530" t="s">
        <v>3757</v>
      </c>
      <c r="O1063" s="586" t="s">
        <v>3758</v>
      </c>
      <c r="P1063" s="530" t="s">
        <v>37</v>
      </c>
      <c r="Q1063" s="531">
        <v>4486.4495999999999</v>
      </c>
    </row>
    <row r="1064" spans="14:17" ht="25.5" x14ac:dyDescent="0.2">
      <c r="N1064" s="530" t="s">
        <v>3759</v>
      </c>
      <c r="O1064" s="586" t="s">
        <v>3760</v>
      </c>
      <c r="P1064" s="530" t="s">
        <v>37</v>
      </c>
      <c r="Q1064" s="531">
        <v>4793.1453000000001</v>
      </c>
    </row>
    <row r="1065" spans="14:17" ht="25.5" x14ac:dyDescent="0.2">
      <c r="N1065" s="530" t="s">
        <v>3761</v>
      </c>
      <c r="O1065" s="586" t="s">
        <v>3762</v>
      </c>
      <c r="P1065" s="530" t="s">
        <v>37</v>
      </c>
      <c r="Q1065" s="531">
        <v>4908.2556999999997</v>
      </c>
    </row>
    <row r="1066" spans="14:17" ht="25.5" x14ac:dyDescent="0.2">
      <c r="N1066" s="530" t="s">
        <v>3763</v>
      </c>
      <c r="O1066" s="586" t="s">
        <v>3764</v>
      </c>
      <c r="P1066" s="530" t="s">
        <v>37</v>
      </c>
      <c r="Q1066" s="531">
        <v>5099.9507999999996</v>
      </c>
    </row>
    <row r="1067" spans="14:17" ht="25.5" x14ac:dyDescent="0.2">
      <c r="N1067" s="530" t="s">
        <v>3765</v>
      </c>
      <c r="O1067" s="586" t="s">
        <v>3766</v>
      </c>
      <c r="P1067" s="530" t="s">
        <v>37</v>
      </c>
      <c r="Q1067" s="531">
        <v>6760.5801000000001</v>
      </c>
    </row>
    <row r="1068" spans="14:17" ht="25.5" x14ac:dyDescent="0.2">
      <c r="N1068" s="530" t="s">
        <v>3767</v>
      </c>
      <c r="O1068" s="586" t="s">
        <v>3768</v>
      </c>
      <c r="P1068" s="530" t="s">
        <v>37</v>
      </c>
      <c r="Q1068" s="531">
        <v>8593.6936000000005</v>
      </c>
    </row>
    <row r="1069" spans="14:17" ht="25.5" x14ac:dyDescent="0.2">
      <c r="N1069" s="530" t="s">
        <v>3769</v>
      </c>
      <c r="O1069" s="586" t="s">
        <v>3770</v>
      </c>
      <c r="P1069" s="530" t="s">
        <v>37</v>
      </c>
      <c r="Q1069" s="531">
        <v>9082.3543000000009</v>
      </c>
    </row>
    <row r="1070" spans="14:17" ht="25.5" x14ac:dyDescent="0.2">
      <c r="N1070" s="530" t="s">
        <v>3771</v>
      </c>
      <c r="O1070" s="586" t="s">
        <v>3772</v>
      </c>
      <c r="P1070" s="530" t="s">
        <v>37</v>
      </c>
      <c r="Q1070" s="531">
        <v>9257.4125999999997</v>
      </c>
    </row>
    <row r="1071" spans="14:17" ht="25.5" x14ac:dyDescent="0.2">
      <c r="N1071" s="530" t="s">
        <v>3773</v>
      </c>
      <c r="O1071" s="586" t="s">
        <v>3774</v>
      </c>
      <c r="P1071" s="530" t="s">
        <v>37</v>
      </c>
      <c r="Q1071" s="531">
        <v>9711.6072999999997</v>
      </c>
    </row>
    <row r="1072" spans="14:17" ht="25.5" x14ac:dyDescent="0.2">
      <c r="N1072" s="530" t="s">
        <v>3775</v>
      </c>
      <c r="O1072" s="586" t="s">
        <v>3776</v>
      </c>
      <c r="P1072" s="530" t="s">
        <v>37</v>
      </c>
      <c r="Q1072" s="531">
        <v>6437.2871999999998</v>
      </c>
    </row>
    <row r="1073" spans="14:17" ht="25.5" x14ac:dyDescent="0.2">
      <c r="N1073" s="530" t="s">
        <v>3777</v>
      </c>
      <c r="O1073" s="586" t="s">
        <v>3778</v>
      </c>
      <c r="P1073" s="530" t="s">
        <v>37</v>
      </c>
      <c r="Q1073" s="531">
        <v>7783.6905999999999</v>
      </c>
    </row>
    <row r="1074" spans="14:17" ht="25.5" x14ac:dyDescent="0.2">
      <c r="N1074" s="530" t="s">
        <v>3779</v>
      </c>
      <c r="O1074" s="586" t="s">
        <v>3780</v>
      </c>
      <c r="P1074" s="530" t="s">
        <v>37</v>
      </c>
      <c r="Q1074" s="531">
        <v>8036.2416999999996</v>
      </c>
    </row>
    <row r="1075" spans="14:17" ht="25.5" x14ac:dyDescent="0.2">
      <c r="N1075" s="530" t="s">
        <v>3781</v>
      </c>
      <c r="O1075" s="586" t="s">
        <v>3782</v>
      </c>
      <c r="P1075" s="530" t="s">
        <v>37</v>
      </c>
      <c r="Q1075" s="531">
        <v>9130.1224999999995</v>
      </c>
    </row>
    <row r="1076" spans="14:17" ht="25.5" x14ac:dyDescent="0.2">
      <c r="N1076" s="530" t="s">
        <v>3783</v>
      </c>
      <c r="O1076" s="586" t="s">
        <v>3784</v>
      </c>
      <c r="P1076" s="530" t="s">
        <v>37</v>
      </c>
      <c r="Q1076" s="531">
        <v>9635.0733999999993</v>
      </c>
    </row>
    <row r="1077" spans="14:17" ht="25.5" x14ac:dyDescent="0.2">
      <c r="N1077" s="530" t="s">
        <v>3785</v>
      </c>
      <c r="O1077" s="586" t="s">
        <v>3786</v>
      </c>
      <c r="P1077" s="530" t="s">
        <v>37</v>
      </c>
      <c r="Q1077" s="531">
        <v>11276.2415</v>
      </c>
    </row>
    <row r="1078" spans="14:17" ht="25.5" x14ac:dyDescent="0.2">
      <c r="N1078" s="530" t="s">
        <v>3787</v>
      </c>
      <c r="O1078" s="586" t="s">
        <v>3788</v>
      </c>
      <c r="P1078" s="530" t="s">
        <v>37</v>
      </c>
      <c r="Q1078" s="531">
        <v>12874.5844</v>
      </c>
    </row>
    <row r="1079" spans="14:17" ht="25.5" x14ac:dyDescent="0.2">
      <c r="N1079" s="530" t="s">
        <v>3789</v>
      </c>
      <c r="O1079" s="586" t="s">
        <v>3790</v>
      </c>
      <c r="P1079" s="530" t="s">
        <v>37</v>
      </c>
      <c r="Q1079" s="531">
        <v>13674.3164</v>
      </c>
    </row>
    <row r="1080" spans="14:17" ht="25.5" x14ac:dyDescent="0.2">
      <c r="N1080" s="530" t="s">
        <v>3791</v>
      </c>
      <c r="O1080" s="586" t="s">
        <v>3792</v>
      </c>
      <c r="P1080" s="530" t="s">
        <v>37</v>
      </c>
      <c r="Q1080" s="531">
        <v>14474.0839</v>
      </c>
    </row>
    <row r="1081" spans="14:17" ht="25.5" x14ac:dyDescent="0.2">
      <c r="N1081" s="530" t="s">
        <v>3793</v>
      </c>
      <c r="O1081" s="586" t="s">
        <v>3794</v>
      </c>
      <c r="P1081" s="530" t="s">
        <v>37</v>
      </c>
      <c r="Q1081" s="531">
        <v>15526.186299999999</v>
      </c>
    </row>
    <row r="1082" spans="14:17" ht="25.5" x14ac:dyDescent="0.2">
      <c r="N1082" s="530" t="s">
        <v>3795</v>
      </c>
      <c r="O1082" s="586" t="s">
        <v>3796</v>
      </c>
      <c r="P1082" s="530" t="s">
        <v>37</v>
      </c>
      <c r="Q1082" s="531">
        <v>16073.0399</v>
      </c>
    </row>
    <row r="1083" spans="14:17" ht="25.5" x14ac:dyDescent="0.2">
      <c r="N1083" s="530" t="s">
        <v>3797</v>
      </c>
      <c r="O1083" s="586" t="s">
        <v>3798</v>
      </c>
      <c r="P1083" s="530" t="s">
        <v>37</v>
      </c>
      <c r="Q1083" s="531">
        <v>17714.233100000001</v>
      </c>
    </row>
    <row r="1084" spans="14:17" ht="25.5" x14ac:dyDescent="0.2">
      <c r="N1084" s="530" t="s">
        <v>3799</v>
      </c>
      <c r="O1084" s="586" t="s">
        <v>3800</v>
      </c>
      <c r="P1084" s="530" t="s">
        <v>37</v>
      </c>
      <c r="Q1084" s="531">
        <v>19311.8717</v>
      </c>
    </row>
    <row r="1085" spans="14:17" ht="25.5" x14ac:dyDescent="0.2">
      <c r="N1085" s="530" t="s">
        <v>3801</v>
      </c>
      <c r="O1085" s="586" t="s">
        <v>3802</v>
      </c>
      <c r="P1085" s="530" t="s">
        <v>37</v>
      </c>
      <c r="Q1085" s="531">
        <v>21926.497599999999</v>
      </c>
    </row>
    <row r="1086" spans="14:17" ht="25.5" x14ac:dyDescent="0.2">
      <c r="N1086" s="530" t="s">
        <v>3803</v>
      </c>
      <c r="O1086" s="586" t="s">
        <v>3804</v>
      </c>
      <c r="P1086" s="530" t="s">
        <v>37</v>
      </c>
      <c r="Q1086" s="531">
        <v>22545.588899999999</v>
      </c>
    </row>
    <row r="1087" spans="14:17" ht="25.5" x14ac:dyDescent="0.2">
      <c r="N1087" s="530" t="s">
        <v>3805</v>
      </c>
      <c r="O1087" s="586" t="s">
        <v>3806</v>
      </c>
      <c r="P1087" s="530" t="s">
        <v>37</v>
      </c>
      <c r="Q1087" s="531">
        <v>28263.345000000001</v>
      </c>
    </row>
    <row r="1088" spans="14:17" ht="25.5" x14ac:dyDescent="0.2">
      <c r="N1088" s="530" t="s">
        <v>3807</v>
      </c>
      <c r="O1088" s="586" t="s">
        <v>3808</v>
      </c>
      <c r="P1088" s="530" t="s">
        <v>37</v>
      </c>
      <c r="Q1088" s="531">
        <v>30285.467199999999</v>
      </c>
    </row>
    <row r="1089" spans="14:17" ht="25.5" x14ac:dyDescent="0.2">
      <c r="N1089" s="530" t="s">
        <v>3809</v>
      </c>
      <c r="O1089" s="586" t="s">
        <v>3810</v>
      </c>
      <c r="P1089" s="530" t="s">
        <v>37</v>
      </c>
      <c r="Q1089" s="531">
        <v>37409.956899999997</v>
      </c>
    </row>
    <row r="1090" spans="14:17" ht="25.5" x14ac:dyDescent="0.2">
      <c r="N1090" s="530" t="s">
        <v>3811</v>
      </c>
      <c r="O1090" s="586" t="s">
        <v>3812</v>
      </c>
      <c r="P1090" s="530" t="s">
        <v>37</v>
      </c>
      <c r="Q1090" s="531">
        <v>44448.5239</v>
      </c>
    </row>
    <row r="1091" spans="14:17" ht="25.5" x14ac:dyDescent="0.2">
      <c r="N1091" s="530" t="s">
        <v>3813</v>
      </c>
      <c r="O1091" s="586" t="s">
        <v>3814</v>
      </c>
      <c r="P1091" s="530" t="s">
        <v>37</v>
      </c>
      <c r="Q1091" s="531">
        <v>46889.609900000003</v>
      </c>
    </row>
    <row r="1092" spans="14:17" ht="25.5" x14ac:dyDescent="0.2">
      <c r="N1092" s="530" t="s">
        <v>3815</v>
      </c>
      <c r="O1092" s="586" t="s">
        <v>3816</v>
      </c>
      <c r="P1092" s="530" t="s">
        <v>37</v>
      </c>
      <c r="Q1092" s="531">
        <v>49656.140500000001</v>
      </c>
    </row>
    <row r="1093" spans="14:17" ht="25.5" x14ac:dyDescent="0.2">
      <c r="N1093" s="530" t="s">
        <v>3817</v>
      </c>
      <c r="O1093" s="586" t="s">
        <v>3818</v>
      </c>
      <c r="P1093" s="530" t="s">
        <v>2387</v>
      </c>
      <c r="Q1093" s="531">
        <v>0.8629</v>
      </c>
    </row>
    <row r="1094" spans="14:17" ht="25.5" x14ac:dyDescent="0.2">
      <c r="N1094" s="530" t="s">
        <v>3819</v>
      </c>
      <c r="O1094" s="586" t="s">
        <v>3820</v>
      </c>
      <c r="P1094" s="530" t="s">
        <v>37</v>
      </c>
      <c r="Q1094" s="531">
        <v>72.694199999999995</v>
      </c>
    </row>
    <row r="1095" spans="14:17" ht="25.5" x14ac:dyDescent="0.2">
      <c r="N1095" s="530" t="s">
        <v>3821</v>
      </c>
      <c r="O1095" s="586" t="s">
        <v>3822</v>
      </c>
      <c r="P1095" s="530" t="s">
        <v>37</v>
      </c>
      <c r="Q1095" s="531">
        <v>47.668100000000003</v>
      </c>
    </row>
    <row r="1096" spans="14:17" ht="25.5" x14ac:dyDescent="0.2">
      <c r="N1096" s="530" t="s">
        <v>3823</v>
      </c>
      <c r="O1096" s="586" t="s">
        <v>3824</v>
      </c>
      <c r="P1096" s="530" t="s">
        <v>37</v>
      </c>
      <c r="Q1096" s="531">
        <v>62.960099999999997</v>
      </c>
    </row>
    <row r="1097" spans="14:17" ht="25.5" x14ac:dyDescent="0.2">
      <c r="N1097" s="530" t="s">
        <v>3825</v>
      </c>
      <c r="O1097" s="586" t="s">
        <v>3826</v>
      </c>
      <c r="P1097" s="530" t="s">
        <v>37</v>
      </c>
      <c r="Q1097" s="531">
        <v>80.523200000000003</v>
      </c>
    </row>
    <row r="1098" spans="14:17" ht="25.5" x14ac:dyDescent="0.2">
      <c r="N1098" s="530" t="s">
        <v>3827</v>
      </c>
      <c r="O1098" s="586" t="s">
        <v>3828</v>
      </c>
      <c r="P1098" s="530" t="s">
        <v>37</v>
      </c>
      <c r="Q1098" s="531">
        <v>130.20750000000001</v>
      </c>
    </row>
    <row r="1099" spans="14:17" ht="25.5" x14ac:dyDescent="0.2">
      <c r="N1099" s="530" t="s">
        <v>3829</v>
      </c>
      <c r="O1099" s="586" t="s">
        <v>3830</v>
      </c>
      <c r="P1099" s="530" t="s">
        <v>37</v>
      </c>
      <c r="Q1099" s="531">
        <v>161.56200000000001</v>
      </c>
    </row>
    <row r="1100" spans="14:17" x14ac:dyDescent="0.2">
      <c r="N1100" s="530" t="s">
        <v>3831</v>
      </c>
      <c r="O1100" s="586" t="s">
        <v>3832</v>
      </c>
      <c r="P1100" s="530" t="s">
        <v>16</v>
      </c>
      <c r="Q1100" s="531">
        <v>199.00399999999999</v>
      </c>
    </row>
    <row r="1101" spans="14:17" x14ac:dyDescent="0.2">
      <c r="N1101" s="530" t="s">
        <v>3833</v>
      </c>
      <c r="O1101" s="586" t="s">
        <v>3834</v>
      </c>
      <c r="P1101" s="530" t="s">
        <v>17</v>
      </c>
      <c r="Q1101" s="531" t="s">
        <v>24</v>
      </c>
    </row>
    <row r="1102" spans="14:17" x14ac:dyDescent="0.2">
      <c r="N1102" s="530" t="s">
        <v>3835</v>
      </c>
      <c r="O1102" s="586" t="s">
        <v>3836</v>
      </c>
      <c r="P1102" s="530" t="s">
        <v>17</v>
      </c>
      <c r="Q1102" s="531" t="s">
        <v>24</v>
      </c>
    </row>
    <row r="1103" spans="14:17" x14ac:dyDescent="0.2">
      <c r="N1103" s="530" t="s">
        <v>3837</v>
      </c>
      <c r="O1103" s="586" t="s">
        <v>3838</v>
      </c>
      <c r="P1103" s="530" t="s">
        <v>17</v>
      </c>
      <c r="Q1103" s="531" t="s">
        <v>24</v>
      </c>
    </row>
    <row r="1104" spans="14:17" ht="25.5" x14ac:dyDescent="0.2">
      <c r="N1104" s="530" t="s">
        <v>3839</v>
      </c>
      <c r="O1104" s="586" t="s">
        <v>3840</v>
      </c>
      <c r="P1104" s="530" t="s">
        <v>16</v>
      </c>
      <c r="Q1104" s="531">
        <v>8021.9485999999997</v>
      </c>
    </row>
    <row r="1105" spans="14:17" ht="25.5" x14ac:dyDescent="0.2">
      <c r="N1105" s="530" t="s">
        <v>3841</v>
      </c>
      <c r="O1105" s="586" t="s">
        <v>3842</v>
      </c>
      <c r="P1105" s="530" t="s">
        <v>16</v>
      </c>
      <c r="Q1105" s="531">
        <v>15683.67</v>
      </c>
    </row>
    <row r="1106" spans="14:17" ht="25.5" x14ac:dyDescent="0.2">
      <c r="N1106" s="530" t="s">
        <v>3843</v>
      </c>
      <c r="O1106" s="586" t="s">
        <v>3844</v>
      </c>
      <c r="P1106" s="530" t="s">
        <v>16</v>
      </c>
      <c r="Q1106" s="531">
        <v>12714.402599999999</v>
      </c>
    </row>
    <row r="1107" spans="14:17" ht="25.5" x14ac:dyDescent="0.2">
      <c r="N1107" s="530" t="s">
        <v>3845</v>
      </c>
      <c r="O1107" s="586" t="s">
        <v>3846</v>
      </c>
      <c r="P1107" s="530" t="s">
        <v>16</v>
      </c>
      <c r="Q1107" s="531">
        <v>14615.270399999999</v>
      </c>
    </row>
    <row r="1108" spans="14:17" ht="25.5" x14ac:dyDescent="0.2">
      <c r="N1108" s="530" t="s">
        <v>3847</v>
      </c>
      <c r="O1108" s="586" t="s">
        <v>3848</v>
      </c>
      <c r="P1108" s="530" t="s">
        <v>16</v>
      </c>
      <c r="Q1108" s="531">
        <v>17663.235400000001</v>
      </c>
    </row>
    <row r="1109" spans="14:17" ht="25.5" x14ac:dyDescent="0.2">
      <c r="N1109" s="530" t="s">
        <v>3849</v>
      </c>
      <c r="O1109" s="586" t="s">
        <v>3850</v>
      </c>
      <c r="P1109" s="530" t="s">
        <v>16</v>
      </c>
      <c r="Q1109" s="531">
        <v>20692.195899999999</v>
      </c>
    </row>
    <row r="1110" spans="14:17" ht="25.5" x14ac:dyDescent="0.2">
      <c r="N1110" s="530" t="s">
        <v>3851</v>
      </c>
      <c r="O1110" s="586" t="s">
        <v>3852</v>
      </c>
      <c r="P1110" s="530" t="s">
        <v>16</v>
      </c>
      <c r="Q1110" s="531">
        <v>24453.5988</v>
      </c>
    </row>
    <row r="1111" spans="14:17" ht="25.5" x14ac:dyDescent="0.2">
      <c r="N1111" s="530" t="s">
        <v>3853</v>
      </c>
      <c r="O1111" s="586" t="s">
        <v>3854</v>
      </c>
      <c r="P1111" s="530" t="s">
        <v>16</v>
      </c>
      <c r="Q1111" s="531">
        <v>33406.8514</v>
      </c>
    </row>
    <row r="1112" spans="14:17" ht="25.5" x14ac:dyDescent="0.2">
      <c r="N1112" s="530" t="s">
        <v>3855</v>
      </c>
      <c r="O1112" s="586" t="s">
        <v>3856</v>
      </c>
      <c r="P1112" s="530" t="s">
        <v>16</v>
      </c>
      <c r="Q1112" s="531">
        <v>11523.2942</v>
      </c>
    </row>
    <row r="1113" spans="14:17" ht="25.5" x14ac:dyDescent="0.2">
      <c r="N1113" s="530" t="s">
        <v>3857</v>
      </c>
      <c r="O1113" s="586" t="s">
        <v>3858</v>
      </c>
      <c r="P1113" s="530" t="s">
        <v>16</v>
      </c>
      <c r="Q1113" s="531">
        <v>19165.933300000001</v>
      </c>
    </row>
    <row r="1114" spans="14:17" ht="25.5" x14ac:dyDescent="0.2">
      <c r="N1114" s="530" t="s">
        <v>3859</v>
      </c>
      <c r="O1114" s="586" t="s">
        <v>3860</v>
      </c>
      <c r="P1114" s="530" t="s">
        <v>16</v>
      </c>
      <c r="Q1114" s="531">
        <v>22783.1325</v>
      </c>
    </row>
    <row r="1115" spans="14:17" ht="25.5" x14ac:dyDescent="0.2">
      <c r="N1115" s="530" t="s">
        <v>3861</v>
      </c>
      <c r="O1115" s="586" t="s">
        <v>3862</v>
      </c>
      <c r="P1115" s="530" t="s">
        <v>16</v>
      </c>
      <c r="Q1115" s="531">
        <v>26091.835999999999</v>
      </c>
    </row>
    <row r="1116" spans="14:17" ht="25.5" x14ac:dyDescent="0.2">
      <c r="N1116" s="530" t="s">
        <v>3863</v>
      </c>
      <c r="O1116" s="586" t="s">
        <v>3864</v>
      </c>
      <c r="P1116" s="530" t="s">
        <v>16</v>
      </c>
      <c r="Q1116" s="531">
        <v>30281.994900000002</v>
      </c>
    </row>
    <row r="1117" spans="14:17" ht="25.5" x14ac:dyDescent="0.2">
      <c r="N1117" s="530" t="s">
        <v>3865</v>
      </c>
      <c r="O1117" s="586" t="s">
        <v>3866</v>
      </c>
      <c r="P1117" s="530" t="s">
        <v>16</v>
      </c>
      <c r="Q1117" s="531">
        <v>33933.423000000003</v>
      </c>
    </row>
    <row r="1118" spans="14:17" ht="25.5" x14ac:dyDescent="0.2">
      <c r="N1118" s="530" t="s">
        <v>3867</v>
      </c>
      <c r="O1118" s="586" t="s">
        <v>3868</v>
      </c>
      <c r="P1118" s="530" t="s">
        <v>16</v>
      </c>
      <c r="Q1118" s="531">
        <v>35929.756300000001</v>
      </c>
    </row>
    <row r="1119" spans="14:17" ht="25.5" x14ac:dyDescent="0.2">
      <c r="N1119" s="530" t="s">
        <v>3869</v>
      </c>
      <c r="O1119" s="586" t="s">
        <v>3870</v>
      </c>
      <c r="P1119" s="530" t="s">
        <v>16</v>
      </c>
      <c r="Q1119" s="531">
        <v>39266.947200000002</v>
      </c>
    </row>
    <row r="1120" spans="14:17" ht="25.5" x14ac:dyDescent="0.2">
      <c r="N1120" s="530" t="s">
        <v>3871</v>
      </c>
      <c r="O1120" s="586" t="s">
        <v>3872</v>
      </c>
      <c r="P1120" s="530" t="s">
        <v>16</v>
      </c>
      <c r="Q1120" s="531">
        <v>40230.148800000003</v>
      </c>
    </row>
    <row r="1121" spans="14:17" ht="25.5" x14ac:dyDescent="0.2">
      <c r="N1121" s="530" t="s">
        <v>3873</v>
      </c>
      <c r="O1121" s="586" t="s">
        <v>3874</v>
      </c>
      <c r="P1121" s="530" t="s">
        <v>16</v>
      </c>
      <c r="Q1121" s="531">
        <v>45338.345300000001</v>
      </c>
    </row>
    <row r="1122" spans="14:17" ht="25.5" x14ac:dyDescent="0.2">
      <c r="N1122" s="530" t="s">
        <v>3875</v>
      </c>
      <c r="O1122" s="586" t="s">
        <v>3876</v>
      </c>
      <c r="P1122" s="530" t="s">
        <v>16</v>
      </c>
      <c r="Q1122" s="531">
        <v>48979.685400000002</v>
      </c>
    </row>
    <row r="1123" spans="14:17" ht="25.5" x14ac:dyDescent="0.2">
      <c r="N1123" s="530" t="s">
        <v>3877</v>
      </c>
      <c r="O1123" s="586" t="s">
        <v>3878</v>
      </c>
      <c r="P1123" s="530" t="s">
        <v>16</v>
      </c>
      <c r="Q1123" s="531">
        <v>58147.132400000002</v>
      </c>
    </row>
    <row r="1124" spans="14:17" ht="25.5" x14ac:dyDescent="0.2">
      <c r="N1124" s="530" t="s">
        <v>3879</v>
      </c>
      <c r="O1124" s="586" t="s">
        <v>3880</v>
      </c>
      <c r="P1124" s="530" t="s">
        <v>16</v>
      </c>
      <c r="Q1124" s="531">
        <v>60170.392500000002</v>
      </c>
    </row>
    <row r="1125" spans="14:17" ht="25.5" x14ac:dyDescent="0.2">
      <c r="N1125" s="530" t="s">
        <v>3881</v>
      </c>
      <c r="O1125" s="586" t="s">
        <v>3882</v>
      </c>
      <c r="P1125" s="530" t="s">
        <v>16</v>
      </c>
      <c r="Q1125" s="531">
        <v>60825.759899999997</v>
      </c>
    </row>
    <row r="1126" spans="14:17" ht="25.5" x14ac:dyDescent="0.2">
      <c r="N1126" s="530" t="s">
        <v>3883</v>
      </c>
      <c r="O1126" s="586" t="s">
        <v>3884</v>
      </c>
      <c r="P1126" s="530" t="s">
        <v>16</v>
      </c>
      <c r="Q1126" s="531">
        <v>483</v>
      </c>
    </row>
    <row r="1127" spans="14:17" ht="25.5" x14ac:dyDescent="0.2">
      <c r="N1127" s="530" t="s">
        <v>3885</v>
      </c>
      <c r="O1127" s="586" t="s">
        <v>3886</v>
      </c>
      <c r="P1127" s="530" t="s">
        <v>16</v>
      </c>
      <c r="Q1127" s="531">
        <v>71.081199999999995</v>
      </c>
    </row>
    <row r="1128" spans="14:17" x14ac:dyDescent="0.2">
      <c r="N1128" s="530" t="s">
        <v>3887</v>
      </c>
      <c r="O1128" s="586" t="s">
        <v>3888</v>
      </c>
      <c r="P1128" s="530" t="s">
        <v>16</v>
      </c>
      <c r="Q1128" s="531">
        <v>87.050399999999996</v>
      </c>
    </row>
    <row r="1129" spans="14:17" ht="25.5" x14ac:dyDescent="0.2">
      <c r="N1129" s="530" t="s">
        <v>3889</v>
      </c>
      <c r="O1129" s="586" t="s">
        <v>3890</v>
      </c>
      <c r="P1129" s="530" t="s">
        <v>16</v>
      </c>
      <c r="Q1129" s="531">
        <v>90.056399999999996</v>
      </c>
    </row>
    <row r="1130" spans="14:17" ht="25.5" x14ac:dyDescent="0.2">
      <c r="N1130" s="530" t="s">
        <v>3891</v>
      </c>
      <c r="O1130" s="586" t="s">
        <v>3892</v>
      </c>
      <c r="P1130" s="530" t="s">
        <v>16</v>
      </c>
      <c r="Q1130" s="531">
        <v>129.71080000000001</v>
      </c>
    </row>
    <row r="1131" spans="14:17" ht="25.5" x14ac:dyDescent="0.2">
      <c r="N1131" s="530" t="s">
        <v>3893</v>
      </c>
      <c r="O1131" s="586" t="s">
        <v>3894</v>
      </c>
      <c r="P1131" s="530" t="s">
        <v>16</v>
      </c>
      <c r="Q1131" s="531">
        <v>118.7736</v>
      </c>
    </row>
    <row r="1132" spans="14:17" ht="25.5" x14ac:dyDescent="0.2">
      <c r="N1132" s="530" t="s">
        <v>3895</v>
      </c>
      <c r="O1132" s="586" t="s">
        <v>3896</v>
      </c>
      <c r="P1132" s="530" t="s">
        <v>16</v>
      </c>
      <c r="Q1132" s="531">
        <v>140.35419999999999</v>
      </c>
    </row>
    <row r="1133" spans="14:17" x14ac:dyDescent="0.2">
      <c r="N1133" s="530" t="s">
        <v>3897</v>
      </c>
      <c r="O1133" s="586" t="s">
        <v>3898</v>
      </c>
      <c r="P1133" s="530" t="s">
        <v>16</v>
      </c>
      <c r="Q1133" s="531">
        <v>75.0732</v>
      </c>
    </row>
    <row r="1134" spans="14:17" x14ac:dyDescent="0.2">
      <c r="N1134" s="530" t="s">
        <v>3899</v>
      </c>
      <c r="O1134" s="586" t="s">
        <v>3900</v>
      </c>
      <c r="P1134" s="530" t="s">
        <v>16</v>
      </c>
      <c r="Q1134" s="531">
        <v>156.0393</v>
      </c>
    </row>
    <row r="1135" spans="14:17" x14ac:dyDescent="0.2">
      <c r="N1135" s="530" t="s">
        <v>3901</v>
      </c>
      <c r="O1135" s="586" t="s">
        <v>3902</v>
      </c>
      <c r="P1135" s="530" t="s">
        <v>37</v>
      </c>
      <c r="Q1135" s="531">
        <v>122.0256</v>
      </c>
    </row>
    <row r="1136" spans="14:17" x14ac:dyDescent="0.2">
      <c r="N1136" s="530" t="s">
        <v>3903</v>
      </c>
      <c r="O1136" s="586" t="s">
        <v>3904</v>
      </c>
      <c r="P1136" s="530" t="s">
        <v>16</v>
      </c>
      <c r="Q1136" s="531">
        <v>301.83870000000002</v>
      </c>
    </row>
    <row r="1137" spans="14:17" x14ac:dyDescent="0.2">
      <c r="N1137" s="530" t="s">
        <v>3905</v>
      </c>
      <c r="O1137" s="586" t="s">
        <v>3906</v>
      </c>
      <c r="P1137" s="530" t="s">
        <v>37</v>
      </c>
      <c r="Q1137" s="531">
        <v>115.1354</v>
      </c>
    </row>
    <row r="1138" spans="14:17" x14ac:dyDescent="0.2">
      <c r="N1138" s="530" t="s">
        <v>3907</v>
      </c>
      <c r="O1138" s="586" t="s">
        <v>3908</v>
      </c>
      <c r="P1138" s="530" t="s">
        <v>37</v>
      </c>
      <c r="Q1138" s="531">
        <v>79.889700000000005</v>
      </c>
    </row>
    <row r="1139" spans="14:17" ht="25.5" x14ac:dyDescent="0.2">
      <c r="N1139" s="530" t="s">
        <v>3909</v>
      </c>
      <c r="O1139" s="586" t="s">
        <v>3910</v>
      </c>
      <c r="P1139" s="530" t="s">
        <v>16</v>
      </c>
      <c r="Q1139" s="531">
        <v>60835.8701</v>
      </c>
    </row>
    <row r="1140" spans="14:17" ht="25.5" x14ac:dyDescent="0.2">
      <c r="N1140" s="530" t="s">
        <v>3911</v>
      </c>
      <c r="O1140" s="586" t="s">
        <v>3912</v>
      </c>
      <c r="P1140" s="530" t="s">
        <v>16</v>
      </c>
      <c r="Q1140" s="531">
        <v>71651.8128</v>
      </c>
    </row>
    <row r="1141" spans="14:17" ht="25.5" x14ac:dyDescent="0.2">
      <c r="N1141" s="530" t="s">
        <v>3913</v>
      </c>
      <c r="O1141" s="586" t="s">
        <v>3914</v>
      </c>
      <c r="P1141" s="530" t="s">
        <v>16</v>
      </c>
      <c r="Q1141" s="531">
        <v>76037.568499999994</v>
      </c>
    </row>
    <row r="1142" spans="14:17" ht="25.5" x14ac:dyDescent="0.2">
      <c r="N1142" s="530" t="s">
        <v>3915</v>
      </c>
      <c r="O1142" s="586" t="s">
        <v>3916</v>
      </c>
      <c r="P1142" s="530" t="s">
        <v>16</v>
      </c>
      <c r="Q1142" s="531">
        <v>79860.628599999996</v>
      </c>
    </row>
    <row r="1143" spans="14:17" ht="25.5" x14ac:dyDescent="0.2">
      <c r="N1143" s="530" t="s">
        <v>3917</v>
      </c>
      <c r="O1143" s="586" t="s">
        <v>3918</v>
      </c>
      <c r="P1143" s="530" t="s">
        <v>16</v>
      </c>
      <c r="Q1143" s="531">
        <v>38859.659699999997</v>
      </c>
    </row>
    <row r="1144" spans="14:17" ht="25.5" x14ac:dyDescent="0.2">
      <c r="N1144" s="530" t="s">
        <v>3919</v>
      </c>
      <c r="O1144" s="586" t="s">
        <v>3920</v>
      </c>
      <c r="P1144" s="530" t="s">
        <v>16</v>
      </c>
      <c r="Q1144" s="531">
        <v>44933.169600000001</v>
      </c>
    </row>
    <row r="1145" spans="14:17" ht="25.5" x14ac:dyDescent="0.2">
      <c r="N1145" s="530" t="s">
        <v>3921</v>
      </c>
      <c r="O1145" s="586" t="s">
        <v>3922</v>
      </c>
      <c r="P1145" s="530" t="s">
        <v>16</v>
      </c>
      <c r="Q1145" s="531">
        <v>46579.830900000001</v>
      </c>
    </row>
    <row r="1146" spans="14:17" ht="25.5" x14ac:dyDescent="0.2">
      <c r="N1146" s="530" t="s">
        <v>3923</v>
      </c>
      <c r="O1146" s="586" t="s">
        <v>3924</v>
      </c>
      <c r="P1146" s="530" t="s">
        <v>16</v>
      </c>
      <c r="Q1146" s="531">
        <v>52180.937100000003</v>
      </c>
    </row>
    <row r="1147" spans="14:17" ht="25.5" x14ac:dyDescent="0.2">
      <c r="N1147" s="530" t="s">
        <v>3925</v>
      </c>
      <c r="O1147" s="586" t="s">
        <v>3926</v>
      </c>
      <c r="P1147" s="530" t="s">
        <v>16</v>
      </c>
      <c r="Q1147" s="531">
        <v>55827.864399999999</v>
      </c>
    </row>
    <row r="1148" spans="14:17" ht="25.5" x14ac:dyDescent="0.2">
      <c r="N1148" s="530" t="s">
        <v>3927</v>
      </c>
      <c r="O1148" s="586" t="s">
        <v>3928</v>
      </c>
      <c r="P1148" s="530" t="s">
        <v>16</v>
      </c>
      <c r="Q1148" s="531">
        <v>59964.624300000003</v>
      </c>
    </row>
    <row r="1149" spans="14:17" ht="25.5" x14ac:dyDescent="0.2">
      <c r="N1149" s="530" t="s">
        <v>3929</v>
      </c>
      <c r="O1149" s="586" t="s">
        <v>3930</v>
      </c>
      <c r="P1149" s="530" t="s">
        <v>16</v>
      </c>
      <c r="Q1149" s="531">
        <v>64379.599600000001</v>
      </c>
    </row>
    <row r="1150" spans="14:17" x14ac:dyDescent="0.2">
      <c r="N1150" s="530" t="s">
        <v>3931</v>
      </c>
      <c r="O1150" s="586" t="s">
        <v>3932</v>
      </c>
      <c r="P1150" s="530" t="s">
        <v>16</v>
      </c>
      <c r="Q1150" s="531">
        <v>1.3726</v>
      </c>
    </row>
    <row r="1151" spans="14:17" ht="25.5" x14ac:dyDescent="0.2">
      <c r="N1151" s="530" t="s">
        <v>3933</v>
      </c>
      <c r="O1151" s="586" t="s">
        <v>3934</v>
      </c>
      <c r="P1151" s="530" t="s">
        <v>16</v>
      </c>
      <c r="Q1151" s="531">
        <v>68386.125</v>
      </c>
    </row>
    <row r="1152" spans="14:17" ht="25.5" x14ac:dyDescent="0.2">
      <c r="N1152" s="530" t="s">
        <v>3935</v>
      </c>
      <c r="O1152" s="586" t="s">
        <v>3936</v>
      </c>
      <c r="P1152" s="530" t="s">
        <v>16</v>
      </c>
      <c r="Q1152" s="531">
        <v>73718.586599999995</v>
      </c>
    </row>
    <row r="1153" spans="14:17" ht="25.5" x14ac:dyDescent="0.2">
      <c r="N1153" s="530" t="s">
        <v>3937</v>
      </c>
      <c r="O1153" s="586" t="s">
        <v>3938</v>
      </c>
      <c r="P1153" s="530" t="s">
        <v>37</v>
      </c>
      <c r="Q1153" s="531">
        <v>1362.1496999999999</v>
      </c>
    </row>
    <row r="1154" spans="14:17" ht="25.5" x14ac:dyDescent="0.2">
      <c r="N1154" s="530" t="s">
        <v>3939</v>
      </c>
      <c r="O1154" s="586" t="s">
        <v>3940</v>
      </c>
      <c r="P1154" s="530" t="s">
        <v>37</v>
      </c>
      <c r="Q1154" s="531">
        <v>1574.9820999999999</v>
      </c>
    </row>
    <row r="1155" spans="14:17" ht="25.5" x14ac:dyDescent="0.2">
      <c r="N1155" s="530" t="s">
        <v>3941</v>
      </c>
      <c r="O1155" s="586" t="s">
        <v>3942</v>
      </c>
      <c r="P1155" s="530" t="s">
        <v>37</v>
      </c>
      <c r="Q1155" s="531">
        <v>1787.8279</v>
      </c>
    </row>
    <row r="1156" spans="14:17" ht="25.5" x14ac:dyDescent="0.2">
      <c r="N1156" s="530" t="s">
        <v>3943</v>
      </c>
      <c r="O1156" s="586" t="s">
        <v>3944</v>
      </c>
      <c r="P1156" s="530" t="s">
        <v>37</v>
      </c>
      <c r="Q1156" s="531">
        <v>1958.096</v>
      </c>
    </row>
    <row r="1157" spans="14:17" ht="25.5" x14ac:dyDescent="0.2">
      <c r="N1157" s="530" t="s">
        <v>3945</v>
      </c>
      <c r="O1157" s="586" t="s">
        <v>3946</v>
      </c>
      <c r="P1157" s="530" t="s">
        <v>37</v>
      </c>
      <c r="Q1157" s="531">
        <v>2170.931</v>
      </c>
    </row>
    <row r="1158" spans="14:17" ht="25.5" x14ac:dyDescent="0.2">
      <c r="N1158" s="530" t="s">
        <v>3947</v>
      </c>
      <c r="O1158" s="586" t="s">
        <v>3948</v>
      </c>
      <c r="P1158" s="530" t="s">
        <v>37</v>
      </c>
      <c r="Q1158" s="531">
        <v>2468.9132</v>
      </c>
    </row>
    <row r="1159" spans="14:17" ht="25.5" x14ac:dyDescent="0.2">
      <c r="N1159" s="530" t="s">
        <v>3949</v>
      </c>
      <c r="O1159" s="586" t="s">
        <v>3950</v>
      </c>
      <c r="P1159" s="530" t="s">
        <v>37</v>
      </c>
      <c r="Q1159" s="531">
        <v>2639.1844999999998</v>
      </c>
    </row>
    <row r="1160" spans="14:17" ht="25.5" x14ac:dyDescent="0.2">
      <c r="N1160" s="530" t="s">
        <v>3951</v>
      </c>
      <c r="O1160" s="586" t="s">
        <v>3952</v>
      </c>
      <c r="P1160" s="530" t="s">
        <v>37</v>
      </c>
      <c r="Q1160" s="531">
        <v>2852.0149999999999</v>
      </c>
    </row>
    <row r="1161" spans="14:17" ht="25.5" x14ac:dyDescent="0.2">
      <c r="N1161" s="530" t="s">
        <v>3953</v>
      </c>
      <c r="O1161" s="586" t="s">
        <v>3954</v>
      </c>
      <c r="P1161" s="530" t="s">
        <v>37</v>
      </c>
      <c r="Q1161" s="531">
        <v>3022.2937000000002</v>
      </c>
    </row>
    <row r="1162" spans="14:17" ht="25.5" x14ac:dyDescent="0.2">
      <c r="N1162" s="530" t="s">
        <v>3955</v>
      </c>
      <c r="O1162" s="586" t="s">
        <v>3956</v>
      </c>
      <c r="P1162" s="530" t="s">
        <v>37</v>
      </c>
      <c r="Q1162" s="531">
        <v>3235.1093999999998</v>
      </c>
    </row>
    <row r="1163" spans="14:17" ht="25.5" x14ac:dyDescent="0.2">
      <c r="N1163" s="530" t="s">
        <v>3957</v>
      </c>
      <c r="O1163" s="586" t="s">
        <v>3958</v>
      </c>
      <c r="P1163" s="530" t="s">
        <v>37</v>
      </c>
      <c r="Q1163" s="531">
        <v>3447.9648999999999</v>
      </c>
    </row>
    <row r="1164" spans="14:17" ht="25.5" x14ac:dyDescent="0.2">
      <c r="N1164" s="530" t="s">
        <v>3959</v>
      </c>
      <c r="O1164" s="586" t="s">
        <v>3960</v>
      </c>
      <c r="P1164" s="530" t="s">
        <v>37</v>
      </c>
      <c r="Q1164" s="531">
        <v>3618.2294000000002</v>
      </c>
    </row>
    <row r="1165" spans="14:17" ht="25.5" x14ac:dyDescent="0.2">
      <c r="N1165" s="530" t="s">
        <v>3961</v>
      </c>
      <c r="O1165" s="586" t="s">
        <v>3962</v>
      </c>
      <c r="P1165" s="530" t="s">
        <v>37</v>
      </c>
      <c r="Q1165" s="531">
        <v>3831.0387000000001</v>
      </c>
    </row>
    <row r="1166" spans="14:17" ht="25.5" x14ac:dyDescent="0.2">
      <c r="N1166" s="530" t="s">
        <v>3963</v>
      </c>
      <c r="O1166" s="586" t="s">
        <v>3964</v>
      </c>
      <c r="P1166" s="530" t="s">
        <v>37</v>
      </c>
      <c r="Q1166" s="531">
        <v>4496.7555000000002</v>
      </c>
    </row>
    <row r="1167" spans="14:17" ht="25.5" x14ac:dyDescent="0.2">
      <c r="N1167" s="530" t="s">
        <v>3965</v>
      </c>
      <c r="O1167" s="586" t="s">
        <v>3966</v>
      </c>
      <c r="P1167" s="530" t="s">
        <v>37</v>
      </c>
      <c r="Q1167" s="531">
        <v>4739.8496999999998</v>
      </c>
    </row>
    <row r="1168" spans="14:17" ht="25.5" x14ac:dyDescent="0.2">
      <c r="N1168" s="530" t="s">
        <v>3967</v>
      </c>
      <c r="O1168" s="586" t="s">
        <v>3968</v>
      </c>
      <c r="P1168" s="530" t="s">
        <v>37</v>
      </c>
      <c r="Q1168" s="531">
        <v>5063.875</v>
      </c>
    </row>
    <row r="1169" spans="14:17" ht="25.5" x14ac:dyDescent="0.2">
      <c r="N1169" s="530" t="s">
        <v>3969</v>
      </c>
      <c r="O1169" s="586" t="s">
        <v>3970</v>
      </c>
      <c r="P1169" s="530" t="s">
        <v>37</v>
      </c>
      <c r="Q1169" s="531">
        <v>5185.4749000000002</v>
      </c>
    </row>
    <row r="1170" spans="14:17" ht="25.5" x14ac:dyDescent="0.2">
      <c r="N1170" s="530" t="s">
        <v>3971</v>
      </c>
      <c r="O1170" s="586" t="s">
        <v>3972</v>
      </c>
      <c r="P1170" s="530" t="s">
        <v>37</v>
      </c>
      <c r="Q1170" s="531">
        <v>5388.0123999999996</v>
      </c>
    </row>
    <row r="1171" spans="14:17" ht="25.5" x14ac:dyDescent="0.2">
      <c r="N1171" s="530" t="s">
        <v>3973</v>
      </c>
      <c r="O1171" s="586" t="s">
        <v>3974</v>
      </c>
      <c r="P1171" s="530" t="s">
        <v>37</v>
      </c>
      <c r="Q1171" s="531">
        <v>7242.4915000000001</v>
      </c>
    </row>
    <row r="1172" spans="14:17" ht="25.5" x14ac:dyDescent="0.2">
      <c r="N1172" s="530" t="s">
        <v>3975</v>
      </c>
      <c r="O1172" s="586" t="s">
        <v>3976</v>
      </c>
      <c r="P1172" s="530" t="s">
        <v>37</v>
      </c>
      <c r="Q1172" s="531">
        <v>9278.2311000000009</v>
      </c>
    </row>
    <row r="1173" spans="14:17" ht="25.5" x14ac:dyDescent="0.2">
      <c r="N1173" s="530" t="s">
        <v>3977</v>
      </c>
      <c r="O1173" s="586" t="s">
        <v>3978</v>
      </c>
      <c r="P1173" s="530" t="s">
        <v>37</v>
      </c>
      <c r="Q1173" s="531">
        <v>9805.8382999999994</v>
      </c>
    </row>
    <row r="1174" spans="14:17" ht="25.5" x14ac:dyDescent="0.2">
      <c r="N1174" s="530" t="s">
        <v>3979</v>
      </c>
      <c r="O1174" s="586" t="s">
        <v>3980</v>
      </c>
      <c r="P1174" s="530" t="s">
        <v>37</v>
      </c>
      <c r="Q1174" s="531">
        <v>9994.8181999999997</v>
      </c>
    </row>
    <row r="1175" spans="14:17" ht="25.5" x14ac:dyDescent="0.2">
      <c r="N1175" s="530" t="s">
        <v>3981</v>
      </c>
      <c r="O1175" s="586" t="s">
        <v>3982</v>
      </c>
      <c r="P1175" s="530" t="s">
        <v>37</v>
      </c>
      <c r="Q1175" s="531">
        <v>10485.181</v>
      </c>
    </row>
    <row r="1176" spans="14:17" ht="25.5" x14ac:dyDescent="0.2">
      <c r="N1176" s="530" t="s">
        <v>3983</v>
      </c>
      <c r="O1176" s="586" t="s">
        <v>3984</v>
      </c>
      <c r="P1176" s="530" t="s">
        <v>37</v>
      </c>
      <c r="Q1176" s="531">
        <v>6651.2169999999996</v>
      </c>
    </row>
    <row r="1177" spans="14:17" ht="25.5" x14ac:dyDescent="0.2">
      <c r="N1177" s="530" t="s">
        <v>3985</v>
      </c>
      <c r="O1177" s="586" t="s">
        <v>3986</v>
      </c>
      <c r="P1177" s="530" t="s">
        <v>37</v>
      </c>
      <c r="Q1177" s="531">
        <v>8042.3543</v>
      </c>
    </row>
    <row r="1178" spans="14:17" ht="25.5" x14ac:dyDescent="0.2">
      <c r="N1178" s="530" t="s">
        <v>3987</v>
      </c>
      <c r="O1178" s="586" t="s">
        <v>3988</v>
      </c>
      <c r="P1178" s="530" t="s">
        <v>37</v>
      </c>
      <c r="Q1178" s="531">
        <v>8303.2903999999999</v>
      </c>
    </row>
    <row r="1179" spans="14:17" ht="25.5" x14ac:dyDescent="0.2">
      <c r="N1179" s="530" t="s">
        <v>3989</v>
      </c>
      <c r="O1179" s="586" t="s">
        <v>3990</v>
      </c>
      <c r="P1179" s="530" t="s">
        <v>37</v>
      </c>
      <c r="Q1179" s="531">
        <v>9433.52</v>
      </c>
    </row>
    <row r="1180" spans="14:17" ht="25.5" x14ac:dyDescent="0.2">
      <c r="N1180" s="530" t="s">
        <v>3991</v>
      </c>
      <c r="O1180" s="586" t="s">
        <v>3992</v>
      </c>
      <c r="P1180" s="530" t="s">
        <v>37</v>
      </c>
      <c r="Q1180" s="531">
        <v>9955.2510999999995</v>
      </c>
    </row>
    <row r="1181" spans="14:17" ht="25.5" x14ac:dyDescent="0.2">
      <c r="N1181" s="530" t="s">
        <v>3993</v>
      </c>
      <c r="O1181" s="586" t="s">
        <v>3994</v>
      </c>
      <c r="P1181" s="530" t="s">
        <v>37</v>
      </c>
      <c r="Q1181" s="531">
        <v>11650.962299999999</v>
      </c>
    </row>
    <row r="1182" spans="14:17" ht="25.5" x14ac:dyDescent="0.2">
      <c r="N1182" s="530" t="s">
        <v>3995</v>
      </c>
      <c r="O1182" s="586" t="s">
        <v>3996</v>
      </c>
      <c r="P1182" s="530" t="s">
        <v>37</v>
      </c>
      <c r="Q1182" s="531">
        <v>13302.4241</v>
      </c>
    </row>
    <row r="1183" spans="14:17" ht="25.5" x14ac:dyDescent="0.2">
      <c r="N1183" s="530" t="s">
        <v>3997</v>
      </c>
      <c r="O1183" s="586" t="s">
        <v>3998</v>
      </c>
      <c r="P1183" s="530" t="s">
        <v>37</v>
      </c>
      <c r="Q1183" s="531">
        <v>14128.7256</v>
      </c>
    </row>
    <row r="1184" spans="14:17" ht="25.5" x14ac:dyDescent="0.2">
      <c r="N1184" s="530" t="s">
        <v>3999</v>
      </c>
      <c r="O1184" s="586" t="s">
        <v>4000</v>
      </c>
      <c r="P1184" s="530" t="s">
        <v>37</v>
      </c>
      <c r="Q1184" s="531">
        <v>14955.0524</v>
      </c>
    </row>
    <row r="1185" spans="14:17" ht="25.5" x14ac:dyDescent="0.2">
      <c r="N1185" s="530" t="s">
        <v>4001</v>
      </c>
      <c r="O1185" s="586" t="s">
        <v>4002</v>
      </c>
      <c r="P1185" s="530" t="s">
        <v>37</v>
      </c>
      <c r="Q1185" s="531">
        <v>16042.109399999999</v>
      </c>
    </row>
    <row r="1186" spans="14:17" ht="25.5" x14ac:dyDescent="0.2">
      <c r="N1186" s="530" t="s">
        <v>4003</v>
      </c>
      <c r="O1186" s="586" t="s">
        <v>4004</v>
      </c>
      <c r="P1186" s="530" t="s">
        <v>37</v>
      </c>
      <c r="Q1186" s="531">
        <v>16607.147400000002</v>
      </c>
    </row>
    <row r="1187" spans="14:17" ht="25.5" x14ac:dyDescent="0.2">
      <c r="N1187" s="530" t="s">
        <v>4005</v>
      </c>
      <c r="O1187" s="586" t="s">
        <v>4006</v>
      </c>
      <c r="P1187" s="530" t="s">
        <v>37</v>
      </c>
      <c r="Q1187" s="531">
        <v>18302.863700000002</v>
      </c>
    </row>
    <row r="1188" spans="14:17" ht="25.5" x14ac:dyDescent="0.2">
      <c r="N1188" s="530" t="s">
        <v>4007</v>
      </c>
      <c r="O1188" s="586" t="s">
        <v>4008</v>
      </c>
      <c r="P1188" s="530" t="s">
        <v>37</v>
      </c>
      <c r="Q1188" s="531">
        <v>19953.641199999998</v>
      </c>
    </row>
    <row r="1189" spans="14:17" ht="25.5" x14ac:dyDescent="0.2">
      <c r="N1189" s="530" t="s">
        <v>4009</v>
      </c>
      <c r="O1189" s="586" t="s">
        <v>4010</v>
      </c>
      <c r="P1189" s="530" t="s">
        <v>37</v>
      </c>
      <c r="Q1189" s="531">
        <v>25627.527399999999</v>
      </c>
    </row>
    <row r="1190" spans="14:17" ht="25.5" x14ac:dyDescent="0.2">
      <c r="N1190" s="530" t="s">
        <v>4011</v>
      </c>
      <c r="O1190" s="586" t="s">
        <v>4012</v>
      </c>
      <c r="P1190" s="530" t="s">
        <v>37</v>
      </c>
      <c r="Q1190" s="531">
        <v>26351.131300000001</v>
      </c>
    </row>
    <row r="1191" spans="14:17" ht="25.5" x14ac:dyDescent="0.2">
      <c r="N1191" s="530" t="s">
        <v>4013</v>
      </c>
      <c r="O1191" s="586" t="s">
        <v>4014</v>
      </c>
      <c r="P1191" s="530" t="s">
        <v>37</v>
      </c>
      <c r="Q1191" s="531">
        <v>31872.118900000001</v>
      </c>
    </row>
    <row r="1192" spans="14:17" ht="25.5" x14ac:dyDescent="0.2">
      <c r="N1192" s="530" t="s">
        <v>4015</v>
      </c>
      <c r="O1192" s="586" t="s">
        <v>4016</v>
      </c>
      <c r="P1192" s="530" t="s">
        <v>37</v>
      </c>
      <c r="Q1192" s="531">
        <v>34152.343099999998</v>
      </c>
    </row>
    <row r="1193" spans="14:17" ht="25.5" x14ac:dyDescent="0.2">
      <c r="N1193" s="530" t="s">
        <v>4017</v>
      </c>
      <c r="O1193" s="586" t="s">
        <v>4018</v>
      </c>
      <c r="P1193" s="530" t="s">
        <v>37</v>
      </c>
      <c r="Q1193" s="531">
        <v>41763.017</v>
      </c>
    </row>
    <row r="1194" spans="14:17" ht="25.5" x14ac:dyDescent="0.2">
      <c r="N1194" s="530" t="s">
        <v>4019</v>
      </c>
      <c r="O1194" s="586" t="s">
        <v>4020</v>
      </c>
      <c r="P1194" s="530" t="s">
        <v>37</v>
      </c>
      <c r="Q1194" s="531">
        <v>53608.100400000003</v>
      </c>
    </row>
    <row r="1195" spans="14:17" ht="25.5" x14ac:dyDescent="0.2">
      <c r="N1195" s="530" t="s">
        <v>4021</v>
      </c>
      <c r="O1195" s="586" t="s">
        <v>4022</v>
      </c>
      <c r="P1195" s="530" t="s">
        <v>37</v>
      </c>
      <c r="Q1195" s="531">
        <v>54247.159800000001</v>
      </c>
    </row>
    <row r="1196" spans="14:17" ht="25.5" x14ac:dyDescent="0.2">
      <c r="N1196" s="530" t="s">
        <v>4023</v>
      </c>
      <c r="O1196" s="586" t="s">
        <v>4024</v>
      </c>
      <c r="P1196" s="530" t="s">
        <v>37</v>
      </c>
      <c r="Q1196" s="531">
        <v>59889.057399999998</v>
      </c>
    </row>
    <row r="1197" spans="14:17" ht="25.5" x14ac:dyDescent="0.2">
      <c r="N1197" s="530" t="s">
        <v>4025</v>
      </c>
      <c r="O1197" s="586" t="s">
        <v>4026</v>
      </c>
      <c r="P1197" s="530" t="s">
        <v>16</v>
      </c>
      <c r="Q1197" s="531">
        <v>78045.799700000003</v>
      </c>
    </row>
    <row r="1198" spans="14:17" ht="25.5" x14ac:dyDescent="0.2">
      <c r="N1198" s="530" t="s">
        <v>4027</v>
      </c>
      <c r="O1198" s="586" t="s">
        <v>4028</v>
      </c>
      <c r="P1198" s="530" t="s">
        <v>16</v>
      </c>
      <c r="Q1198" s="531">
        <v>82538.141600000003</v>
      </c>
    </row>
    <row r="1199" spans="14:17" ht="25.5" x14ac:dyDescent="0.2">
      <c r="N1199" s="530" t="s">
        <v>4029</v>
      </c>
      <c r="O1199" s="586" t="s">
        <v>4030</v>
      </c>
      <c r="P1199" s="530" t="s">
        <v>16</v>
      </c>
      <c r="Q1199" s="531">
        <v>86929.437999999995</v>
      </c>
    </row>
    <row r="1200" spans="14:17" x14ac:dyDescent="0.2">
      <c r="N1200" s="530" t="s">
        <v>4031</v>
      </c>
      <c r="O1200" s="586" t="s">
        <v>4032</v>
      </c>
      <c r="P1200" s="530" t="s">
        <v>16</v>
      </c>
      <c r="Q1200" s="531">
        <v>0.99809999999999999</v>
      </c>
    </row>
    <row r="1201" spans="14:17" x14ac:dyDescent="0.2">
      <c r="N1201" s="530" t="s">
        <v>4033</v>
      </c>
      <c r="O1201" s="586" t="s">
        <v>4034</v>
      </c>
      <c r="P1201" s="530" t="s">
        <v>37</v>
      </c>
      <c r="Q1201" s="531">
        <v>2321.4856</v>
      </c>
    </row>
    <row r="1202" spans="14:17" x14ac:dyDescent="0.2">
      <c r="N1202" s="530" t="s">
        <v>4035</v>
      </c>
      <c r="O1202" s="586" t="s">
        <v>4036</v>
      </c>
      <c r="P1202" s="530" t="s">
        <v>37</v>
      </c>
      <c r="Q1202" s="531">
        <v>2382.8488000000002</v>
      </c>
    </row>
    <row r="1203" spans="14:17" x14ac:dyDescent="0.2">
      <c r="N1203" s="530" t="s">
        <v>4037</v>
      </c>
      <c r="O1203" s="586" t="s">
        <v>4038</v>
      </c>
      <c r="P1203" s="530" t="s">
        <v>37</v>
      </c>
      <c r="Q1203" s="531">
        <v>2404.5536000000002</v>
      </c>
    </row>
    <row r="1204" spans="14:17" x14ac:dyDescent="0.2">
      <c r="N1204" s="530" t="s">
        <v>4039</v>
      </c>
      <c r="O1204" s="586" t="s">
        <v>4040</v>
      </c>
      <c r="P1204" s="530" t="s">
        <v>37</v>
      </c>
      <c r="Q1204" s="531">
        <v>2428.5598</v>
      </c>
    </row>
    <row r="1205" spans="14:17" x14ac:dyDescent="0.2">
      <c r="N1205" s="530" t="s">
        <v>4041</v>
      </c>
      <c r="O1205" s="586" t="s">
        <v>4042</v>
      </c>
      <c r="P1205" s="530" t="s">
        <v>37</v>
      </c>
      <c r="Q1205" s="531">
        <v>3174.5410000000002</v>
      </c>
    </row>
    <row r="1206" spans="14:17" x14ac:dyDescent="0.2">
      <c r="N1206" s="530" t="s">
        <v>4043</v>
      </c>
      <c r="O1206" s="586" t="s">
        <v>4044</v>
      </c>
      <c r="P1206" s="530" t="s">
        <v>37</v>
      </c>
      <c r="Q1206" s="531">
        <v>3244.1298000000002</v>
      </c>
    </row>
    <row r="1207" spans="14:17" x14ac:dyDescent="0.2">
      <c r="N1207" s="530" t="s">
        <v>4045</v>
      </c>
      <c r="O1207" s="586" t="s">
        <v>4046</v>
      </c>
      <c r="P1207" s="530" t="s">
        <v>37</v>
      </c>
      <c r="Q1207" s="531">
        <v>3288.7773000000002</v>
      </c>
    </row>
    <row r="1208" spans="14:17" x14ac:dyDescent="0.2">
      <c r="N1208" s="530" t="s">
        <v>4047</v>
      </c>
      <c r="O1208" s="586" t="s">
        <v>4048</v>
      </c>
      <c r="P1208" s="530" t="s">
        <v>37</v>
      </c>
      <c r="Q1208" s="531">
        <v>3031.1505999999999</v>
      </c>
    </row>
    <row r="1209" spans="14:17" x14ac:dyDescent="0.2">
      <c r="N1209" s="530" t="s">
        <v>4049</v>
      </c>
      <c r="O1209" s="586" t="s">
        <v>4050</v>
      </c>
      <c r="P1209" s="530" t="s">
        <v>37</v>
      </c>
      <c r="Q1209" s="531">
        <v>3080.8087</v>
      </c>
    </row>
    <row r="1210" spans="14:17" x14ac:dyDescent="0.2">
      <c r="N1210" s="530" t="s">
        <v>4051</v>
      </c>
      <c r="O1210" s="586" t="s">
        <v>4052</v>
      </c>
      <c r="P1210" s="530" t="s">
        <v>37</v>
      </c>
      <c r="Q1210" s="531">
        <v>3144.0003000000002</v>
      </c>
    </row>
    <row r="1211" spans="14:17" x14ac:dyDescent="0.2">
      <c r="N1211" s="530" t="s">
        <v>4053</v>
      </c>
      <c r="O1211" s="586" t="s">
        <v>4054</v>
      </c>
      <c r="P1211" s="530" t="s">
        <v>37</v>
      </c>
      <c r="Q1211" s="531">
        <v>3770.3533000000002</v>
      </c>
    </row>
    <row r="1212" spans="14:17" x14ac:dyDescent="0.2">
      <c r="N1212" s="530" t="s">
        <v>4055</v>
      </c>
      <c r="O1212" s="586" t="s">
        <v>4056</v>
      </c>
      <c r="P1212" s="530" t="s">
        <v>37</v>
      </c>
      <c r="Q1212" s="531">
        <v>3936.6469999999999</v>
      </c>
    </row>
    <row r="1213" spans="14:17" x14ac:dyDescent="0.2">
      <c r="N1213" s="530" t="s">
        <v>4057</v>
      </c>
      <c r="O1213" s="586" t="s">
        <v>4058</v>
      </c>
      <c r="P1213" s="530" t="s">
        <v>37</v>
      </c>
      <c r="Q1213" s="531">
        <v>4016.4546999999998</v>
      </c>
    </row>
    <row r="1214" spans="14:17" x14ac:dyDescent="0.2">
      <c r="N1214" s="530" t="s">
        <v>4059</v>
      </c>
      <c r="O1214" s="586" t="s">
        <v>4060</v>
      </c>
      <c r="P1214" s="530" t="s">
        <v>37</v>
      </c>
      <c r="Q1214" s="531">
        <v>4493.0654999999997</v>
      </c>
    </row>
    <row r="1215" spans="14:17" x14ac:dyDescent="0.2">
      <c r="N1215" s="530" t="s">
        <v>4061</v>
      </c>
      <c r="O1215" s="586" t="s">
        <v>4062</v>
      </c>
      <c r="P1215" s="530" t="s">
        <v>37</v>
      </c>
      <c r="Q1215" s="531">
        <v>3194.6655000000001</v>
      </c>
    </row>
    <row r="1216" spans="14:17" x14ac:dyDescent="0.2">
      <c r="N1216" s="530" t="s">
        <v>4063</v>
      </c>
      <c r="O1216" s="586" t="s">
        <v>4064</v>
      </c>
      <c r="P1216" s="530" t="s">
        <v>37</v>
      </c>
      <c r="Q1216" s="531">
        <v>3578.5266000000001</v>
      </c>
    </row>
    <row r="1217" spans="14:17" x14ac:dyDescent="0.2">
      <c r="N1217" s="530" t="s">
        <v>4065</v>
      </c>
      <c r="O1217" s="586" t="s">
        <v>4066</v>
      </c>
      <c r="P1217" s="530" t="s">
        <v>37</v>
      </c>
      <c r="Q1217" s="531">
        <v>4653.7803000000004</v>
      </c>
    </row>
    <row r="1218" spans="14:17" x14ac:dyDescent="0.2">
      <c r="N1218" s="530" t="s">
        <v>4067</v>
      </c>
      <c r="O1218" s="586" t="s">
        <v>4068</v>
      </c>
      <c r="P1218" s="530" t="s">
        <v>37</v>
      </c>
      <c r="Q1218" s="531">
        <v>4707.2106000000003</v>
      </c>
    </row>
    <row r="1219" spans="14:17" x14ac:dyDescent="0.2">
      <c r="N1219" s="530" t="s">
        <v>4069</v>
      </c>
      <c r="O1219" s="586" t="s">
        <v>4070</v>
      </c>
      <c r="P1219" s="530" t="s">
        <v>37</v>
      </c>
      <c r="Q1219" s="531">
        <v>4908.7381999999998</v>
      </c>
    </row>
    <row r="1220" spans="14:17" x14ac:dyDescent="0.2">
      <c r="N1220" s="530" t="s">
        <v>4071</v>
      </c>
      <c r="O1220" s="586" t="s">
        <v>4072</v>
      </c>
      <c r="P1220" s="530" t="s">
        <v>37</v>
      </c>
      <c r="Q1220" s="531">
        <v>5900.0853999999999</v>
      </c>
    </row>
    <row r="1221" spans="14:17" x14ac:dyDescent="0.2">
      <c r="N1221" s="530" t="s">
        <v>4073</v>
      </c>
      <c r="O1221" s="586" t="s">
        <v>4074</v>
      </c>
      <c r="P1221" s="530" t="s">
        <v>37</v>
      </c>
      <c r="Q1221" s="531">
        <v>6167.64</v>
      </c>
    </row>
    <row r="1222" spans="14:17" x14ac:dyDescent="0.2">
      <c r="N1222" s="530" t="s">
        <v>4075</v>
      </c>
      <c r="O1222" s="586" t="s">
        <v>4076</v>
      </c>
      <c r="P1222" s="530" t="s">
        <v>37</v>
      </c>
      <c r="Q1222" s="531">
        <v>4830.8468000000003</v>
      </c>
    </row>
    <row r="1223" spans="14:17" x14ac:dyDescent="0.2">
      <c r="N1223" s="530" t="s">
        <v>4077</v>
      </c>
      <c r="O1223" s="586" t="s">
        <v>4078</v>
      </c>
      <c r="P1223" s="530" t="s">
        <v>37</v>
      </c>
      <c r="Q1223" s="531">
        <v>5039.9616999999998</v>
      </c>
    </row>
    <row r="1224" spans="14:17" x14ac:dyDescent="0.2">
      <c r="N1224" s="530" t="s">
        <v>4079</v>
      </c>
      <c r="O1224" s="586" t="s">
        <v>4080</v>
      </c>
      <c r="P1224" s="530" t="s">
        <v>37</v>
      </c>
      <c r="Q1224" s="531">
        <v>6177.9615999999996</v>
      </c>
    </row>
    <row r="1225" spans="14:17" x14ac:dyDescent="0.2">
      <c r="N1225" s="530" t="s">
        <v>4081</v>
      </c>
      <c r="O1225" s="586" t="s">
        <v>4082</v>
      </c>
      <c r="P1225" s="530" t="s">
        <v>37</v>
      </c>
      <c r="Q1225" s="531">
        <v>6401.5264999999999</v>
      </c>
    </row>
    <row r="1226" spans="14:17" x14ac:dyDescent="0.2">
      <c r="N1226" s="530" t="s">
        <v>4083</v>
      </c>
      <c r="O1226" s="586" t="s">
        <v>4084</v>
      </c>
      <c r="P1226" s="530" t="s">
        <v>37</v>
      </c>
      <c r="Q1226" s="531">
        <v>7128.9237999999996</v>
      </c>
    </row>
    <row r="1227" spans="14:17" x14ac:dyDescent="0.2">
      <c r="N1227" s="530" t="s">
        <v>4085</v>
      </c>
      <c r="O1227" s="586" t="s">
        <v>4086</v>
      </c>
      <c r="P1227" s="530" t="s">
        <v>37</v>
      </c>
      <c r="Q1227" s="531">
        <v>7144.2525999999998</v>
      </c>
    </row>
    <row r="1228" spans="14:17" x14ac:dyDescent="0.2">
      <c r="N1228" s="530" t="s">
        <v>4087</v>
      </c>
      <c r="O1228" s="586" t="s">
        <v>4088</v>
      </c>
      <c r="P1228" s="530" t="s">
        <v>37</v>
      </c>
      <c r="Q1228" s="531">
        <v>7914.3585999999996</v>
      </c>
    </row>
    <row r="1229" spans="14:17" x14ac:dyDescent="0.2">
      <c r="N1229" s="530" t="s">
        <v>4089</v>
      </c>
      <c r="O1229" s="586" t="s">
        <v>4090</v>
      </c>
      <c r="P1229" s="530" t="s">
        <v>37</v>
      </c>
      <c r="Q1229" s="531">
        <v>1809.6655000000001</v>
      </c>
    </row>
    <row r="1230" spans="14:17" x14ac:dyDescent="0.2">
      <c r="N1230" s="530" t="s">
        <v>4091</v>
      </c>
      <c r="O1230" s="586" t="s">
        <v>4092</v>
      </c>
      <c r="P1230" s="530" t="s">
        <v>37</v>
      </c>
      <c r="Q1230" s="531">
        <v>1969.4096</v>
      </c>
    </row>
    <row r="1231" spans="14:17" ht="25.5" x14ac:dyDescent="0.2">
      <c r="N1231" s="530" t="s">
        <v>4093</v>
      </c>
      <c r="O1231" s="586" t="s">
        <v>4094</v>
      </c>
      <c r="P1231" s="530" t="s">
        <v>37</v>
      </c>
      <c r="Q1231" s="531">
        <v>3030.8640999999998</v>
      </c>
    </row>
    <row r="1232" spans="14:17" ht="25.5" x14ac:dyDescent="0.2">
      <c r="N1232" s="530" t="s">
        <v>4095</v>
      </c>
      <c r="O1232" s="586" t="s">
        <v>4096</v>
      </c>
      <c r="P1232" s="530" t="s">
        <v>37</v>
      </c>
      <c r="Q1232" s="531">
        <v>3155.5981000000002</v>
      </c>
    </row>
    <row r="1233" spans="14:17" x14ac:dyDescent="0.2">
      <c r="N1233" s="530" t="s">
        <v>4097</v>
      </c>
      <c r="O1233" s="586" t="s">
        <v>4098</v>
      </c>
      <c r="P1233" s="530" t="s">
        <v>37</v>
      </c>
      <c r="Q1233" s="531">
        <v>2119.5666999999999</v>
      </c>
    </row>
    <row r="1234" spans="14:17" ht="25.5" x14ac:dyDescent="0.2">
      <c r="N1234" s="530" t="s">
        <v>4099</v>
      </c>
      <c r="O1234" s="586" t="s">
        <v>4100</v>
      </c>
      <c r="P1234" s="530" t="s">
        <v>37</v>
      </c>
      <c r="Q1234" s="531">
        <v>3261.6217000000001</v>
      </c>
    </row>
    <row r="1235" spans="14:17" ht="25.5" x14ac:dyDescent="0.2">
      <c r="N1235" s="530" t="s">
        <v>4101</v>
      </c>
      <c r="O1235" s="586" t="s">
        <v>4102</v>
      </c>
      <c r="P1235" s="530" t="s">
        <v>37</v>
      </c>
      <c r="Q1235" s="531">
        <v>3395.1300999999999</v>
      </c>
    </row>
    <row r="1236" spans="14:17" x14ac:dyDescent="0.2">
      <c r="N1236" s="530" t="s">
        <v>4103</v>
      </c>
      <c r="O1236" s="586" t="s">
        <v>4104</v>
      </c>
      <c r="P1236" s="530" t="s">
        <v>37</v>
      </c>
      <c r="Q1236" s="531">
        <v>2424.7890000000002</v>
      </c>
    </row>
    <row r="1237" spans="14:17" ht="25.5" x14ac:dyDescent="0.2">
      <c r="N1237" s="530" t="s">
        <v>4105</v>
      </c>
      <c r="O1237" s="586" t="s">
        <v>4106</v>
      </c>
      <c r="P1237" s="530" t="s">
        <v>37</v>
      </c>
      <c r="Q1237" s="531">
        <v>3578.5254</v>
      </c>
    </row>
    <row r="1238" spans="14:17" ht="25.5" x14ac:dyDescent="0.2">
      <c r="N1238" s="530" t="s">
        <v>4107</v>
      </c>
      <c r="O1238" s="586" t="s">
        <v>4108</v>
      </c>
      <c r="P1238" s="530" t="s">
        <v>37</v>
      </c>
      <c r="Q1238" s="531">
        <v>3719.4490999999998</v>
      </c>
    </row>
    <row r="1239" spans="14:17" ht="25.5" x14ac:dyDescent="0.2">
      <c r="N1239" s="530" t="s">
        <v>4109</v>
      </c>
      <c r="O1239" s="586" t="s">
        <v>4110</v>
      </c>
      <c r="P1239" s="530" t="s">
        <v>16</v>
      </c>
      <c r="Q1239" s="531">
        <v>8562.1849000000002</v>
      </c>
    </row>
    <row r="1240" spans="14:17" ht="25.5" x14ac:dyDescent="0.2">
      <c r="N1240" s="530" t="s">
        <v>4111</v>
      </c>
      <c r="O1240" s="586" t="s">
        <v>4112</v>
      </c>
      <c r="P1240" s="530" t="s">
        <v>16</v>
      </c>
      <c r="Q1240" s="531">
        <v>11980.337299999999</v>
      </c>
    </row>
    <row r="1241" spans="14:17" ht="25.5" x14ac:dyDescent="0.2">
      <c r="N1241" s="530" t="s">
        <v>4113</v>
      </c>
      <c r="O1241" s="586" t="s">
        <v>4114</v>
      </c>
      <c r="P1241" s="530" t="s">
        <v>16</v>
      </c>
      <c r="Q1241" s="531">
        <v>15784.8717</v>
      </c>
    </row>
    <row r="1242" spans="14:17" ht="25.5" x14ac:dyDescent="0.2">
      <c r="N1242" s="530" t="s">
        <v>4115</v>
      </c>
      <c r="O1242" s="586" t="s">
        <v>4116</v>
      </c>
      <c r="P1242" s="530" t="s">
        <v>16</v>
      </c>
      <c r="Q1242" s="531">
        <v>18913.8272</v>
      </c>
    </row>
    <row r="1243" spans="14:17" ht="25.5" x14ac:dyDescent="0.2">
      <c r="N1243" s="530" t="s">
        <v>4117</v>
      </c>
      <c r="O1243" s="586" t="s">
        <v>4118</v>
      </c>
      <c r="P1243" s="530" t="s">
        <v>16</v>
      </c>
      <c r="Q1243" s="531">
        <v>21875.1908</v>
      </c>
    </row>
    <row r="1244" spans="14:17" ht="25.5" x14ac:dyDescent="0.2">
      <c r="N1244" s="530" t="s">
        <v>4119</v>
      </c>
      <c r="O1244" s="586" t="s">
        <v>4120</v>
      </c>
      <c r="P1244" s="530" t="s">
        <v>16</v>
      </c>
      <c r="Q1244" s="531">
        <v>24765.224200000001</v>
      </c>
    </row>
    <row r="1245" spans="14:17" ht="25.5" x14ac:dyDescent="0.2">
      <c r="N1245" s="530" t="s">
        <v>4121</v>
      </c>
      <c r="O1245" s="586" t="s">
        <v>4122</v>
      </c>
      <c r="P1245" s="530" t="s">
        <v>16</v>
      </c>
      <c r="Q1245" s="531">
        <v>28113.382600000001</v>
      </c>
    </row>
    <row r="1246" spans="14:17" ht="25.5" x14ac:dyDescent="0.2">
      <c r="N1246" s="530" t="s">
        <v>4123</v>
      </c>
      <c r="O1246" s="586" t="s">
        <v>4124</v>
      </c>
      <c r="P1246" s="530" t="s">
        <v>16</v>
      </c>
      <c r="Q1246" s="531">
        <v>32486.745800000001</v>
      </c>
    </row>
    <row r="1247" spans="14:17" ht="25.5" x14ac:dyDescent="0.2">
      <c r="N1247" s="530" t="s">
        <v>4125</v>
      </c>
      <c r="O1247" s="586" t="s">
        <v>4126</v>
      </c>
      <c r="P1247" s="530" t="s">
        <v>16</v>
      </c>
      <c r="Q1247" s="531">
        <v>36186.076300000001</v>
      </c>
    </row>
    <row r="1248" spans="14:17" ht="25.5" x14ac:dyDescent="0.2">
      <c r="N1248" s="530" t="s">
        <v>4127</v>
      </c>
      <c r="O1248" s="586" t="s">
        <v>4128</v>
      </c>
      <c r="P1248" s="530" t="s">
        <v>16</v>
      </c>
      <c r="Q1248" s="531">
        <v>39152.806400000001</v>
      </c>
    </row>
    <row r="1249" spans="14:17" ht="25.5" x14ac:dyDescent="0.2">
      <c r="N1249" s="530" t="s">
        <v>4129</v>
      </c>
      <c r="O1249" s="586" t="s">
        <v>4130</v>
      </c>
      <c r="P1249" s="530" t="s">
        <v>16</v>
      </c>
      <c r="Q1249" s="531">
        <v>44389.519500000002</v>
      </c>
    </row>
    <row r="1250" spans="14:17" ht="25.5" x14ac:dyDescent="0.2">
      <c r="N1250" s="530" t="s">
        <v>4131</v>
      </c>
      <c r="O1250" s="586" t="s">
        <v>4132</v>
      </c>
      <c r="P1250" s="530" t="s">
        <v>16</v>
      </c>
      <c r="Q1250" s="531">
        <v>47979.898500000003</v>
      </c>
    </row>
    <row r="1251" spans="14:17" ht="25.5" x14ac:dyDescent="0.2">
      <c r="N1251" s="530" t="s">
        <v>4133</v>
      </c>
      <c r="O1251" s="586" t="s">
        <v>4134</v>
      </c>
      <c r="P1251" s="530" t="s">
        <v>16</v>
      </c>
      <c r="Q1251" s="531">
        <v>51664.1783</v>
      </c>
    </row>
    <row r="1252" spans="14:17" ht="25.5" x14ac:dyDescent="0.2">
      <c r="N1252" s="530" t="s">
        <v>4135</v>
      </c>
      <c r="O1252" s="586" t="s">
        <v>4136</v>
      </c>
      <c r="P1252" s="530" t="s">
        <v>16</v>
      </c>
      <c r="Q1252" s="531">
        <v>55732.532299999999</v>
      </c>
    </row>
    <row r="1253" spans="14:17" ht="25.5" x14ac:dyDescent="0.2">
      <c r="N1253" s="530" t="s">
        <v>4137</v>
      </c>
      <c r="O1253" s="586" t="s">
        <v>4138</v>
      </c>
      <c r="P1253" s="530" t="s">
        <v>16</v>
      </c>
      <c r="Q1253" s="531">
        <v>59279.756099999999</v>
      </c>
    </row>
    <row r="1254" spans="14:17" ht="25.5" x14ac:dyDescent="0.2">
      <c r="N1254" s="530" t="s">
        <v>4139</v>
      </c>
      <c r="O1254" s="586" t="s">
        <v>4140</v>
      </c>
      <c r="P1254" s="530" t="s">
        <v>16</v>
      </c>
      <c r="Q1254" s="531">
        <v>64581.627200000003</v>
      </c>
    </row>
    <row r="1255" spans="14:17" ht="25.5" x14ac:dyDescent="0.2">
      <c r="N1255" s="530" t="s">
        <v>4141</v>
      </c>
      <c r="O1255" s="586" t="s">
        <v>4142</v>
      </c>
      <c r="P1255" s="530" t="s">
        <v>16</v>
      </c>
      <c r="Q1255" s="531">
        <v>68274.561499999996</v>
      </c>
    </row>
    <row r="1256" spans="14:17" ht="25.5" x14ac:dyDescent="0.2">
      <c r="N1256" s="530" t="s">
        <v>4143</v>
      </c>
      <c r="O1256" s="586" t="s">
        <v>4144</v>
      </c>
      <c r="P1256" s="530" t="s">
        <v>16</v>
      </c>
      <c r="Q1256" s="531">
        <v>72435.973599999998</v>
      </c>
    </row>
    <row r="1257" spans="14:17" ht="25.5" x14ac:dyDescent="0.2">
      <c r="N1257" s="530" t="s">
        <v>4145</v>
      </c>
      <c r="O1257" s="586" t="s">
        <v>4146</v>
      </c>
      <c r="P1257" s="530" t="s">
        <v>16</v>
      </c>
      <c r="Q1257" s="531">
        <v>76054.597399999999</v>
      </c>
    </row>
    <row r="1258" spans="14:17" ht="25.5" x14ac:dyDescent="0.2">
      <c r="N1258" s="530" t="s">
        <v>4147</v>
      </c>
      <c r="O1258" s="586" t="s">
        <v>4148</v>
      </c>
      <c r="P1258" s="530" t="s">
        <v>16</v>
      </c>
      <c r="Q1258" s="531">
        <v>2446.3636999999999</v>
      </c>
    </row>
    <row r="1259" spans="14:17" ht="25.5" x14ac:dyDescent="0.2">
      <c r="N1259" s="530" t="s">
        <v>4149</v>
      </c>
      <c r="O1259" s="586" t="s">
        <v>4150</v>
      </c>
      <c r="P1259" s="530" t="s">
        <v>16</v>
      </c>
      <c r="Q1259" s="531">
        <v>4548.6275999999998</v>
      </c>
    </row>
    <row r="1260" spans="14:17" ht="25.5" x14ac:dyDescent="0.2">
      <c r="N1260" s="530" t="s">
        <v>4151</v>
      </c>
      <c r="O1260" s="586" t="s">
        <v>4152</v>
      </c>
      <c r="P1260" s="530" t="s">
        <v>16</v>
      </c>
      <c r="Q1260" s="531">
        <v>7779.1800999999996</v>
      </c>
    </row>
    <row r="1261" spans="14:17" ht="25.5" x14ac:dyDescent="0.2">
      <c r="N1261" s="530" t="s">
        <v>4153</v>
      </c>
      <c r="O1261" s="586" t="s">
        <v>4154</v>
      </c>
      <c r="P1261" s="530" t="s">
        <v>16</v>
      </c>
      <c r="Q1261" s="531">
        <v>9787.2872000000007</v>
      </c>
    </row>
    <row r="1262" spans="14:17" ht="25.5" x14ac:dyDescent="0.2">
      <c r="N1262" s="530" t="s">
        <v>4155</v>
      </c>
      <c r="O1262" s="586" t="s">
        <v>4156</v>
      </c>
      <c r="P1262" s="530" t="s">
        <v>16</v>
      </c>
      <c r="Q1262" s="531">
        <v>14272.144</v>
      </c>
    </row>
    <row r="1263" spans="14:17" ht="25.5" x14ac:dyDescent="0.2">
      <c r="N1263" s="530" t="s">
        <v>4157</v>
      </c>
      <c r="O1263" s="586" t="s">
        <v>4158</v>
      </c>
      <c r="P1263" s="530" t="s">
        <v>16</v>
      </c>
      <c r="Q1263" s="531">
        <v>20145.144700000001</v>
      </c>
    </row>
    <row r="1264" spans="14:17" ht="25.5" x14ac:dyDescent="0.2">
      <c r="N1264" s="530" t="s">
        <v>4159</v>
      </c>
      <c r="O1264" s="586" t="s">
        <v>4160</v>
      </c>
      <c r="P1264" s="530" t="s">
        <v>16</v>
      </c>
      <c r="Q1264" s="531">
        <v>28714.858</v>
      </c>
    </row>
    <row r="1265" spans="14:17" ht="25.5" x14ac:dyDescent="0.2">
      <c r="N1265" s="530" t="s">
        <v>4161</v>
      </c>
      <c r="O1265" s="586" t="s">
        <v>4162</v>
      </c>
      <c r="P1265" s="530" t="s">
        <v>16</v>
      </c>
      <c r="Q1265" s="531">
        <v>4742.7030999999997</v>
      </c>
    </row>
    <row r="1266" spans="14:17" ht="25.5" x14ac:dyDescent="0.2">
      <c r="N1266" s="530" t="s">
        <v>4163</v>
      </c>
      <c r="O1266" s="586" t="s">
        <v>4164</v>
      </c>
      <c r="P1266" s="530" t="s">
        <v>16</v>
      </c>
      <c r="Q1266" s="531">
        <v>6339.0406999999996</v>
      </c>
    </row>
    <row r="1267" spans="14:17" ht="25.5" x14ac:dyDescent="0.2">
      <c r="N1267" s="530" t="s">
        <v>4165</v>
      </c>
      <c r="O1267" s="586" t="s">
        <v>4166</v>
      </c>
      <c r="P1267" s="530" t="s">
        <v>16</v>
      </c>
      <c r="Q1267" s="531">
        <v>9204.9084999999995</v>
      </c>
    </row>
    <row r="1268" spans="14:17" ht="25.5" x14ac:dyDescent="0.2">
      <c r="N1268" s="530" t="s">
        <v>4167</v>
      </c>
      <c r="O1268" s="586" t="s">
        <v>4168</v>
      </c>
      <c r="P1268" s="530" t="s">
        <v>16</v>
      </c>
      <c r="Q1268" s="531">
        <v>17995.897799999999</v>
      </c>
    </row>
    <row r="1269" spans="14:17" ht="25.5" x14ac:dyDescent="0.2">
      <c r="N1269" s="530" t="s">
        <v>4169</v>
      </c>
      <c r="O1269" s="586" t="s">
        <v>4170</v>
      </c>
      <c r="P1269" s="530" t="s">
        <v>16</v>
      </c>
      <c r="Q1269" s="531">
        <v>24531.114600000001</v>
      </c>
    </row>
    <row r="1270" spans="14:17" ht="25.5" x14ac:dyDescent="0.2">
      <c r="N1270" s="530" t="s">
        <v>4171</v>
      </c>
      <c r="O1270" s="586" t="s">
        <v>4172</v>
      </c>
      <c r="P1270" s="530" t="s">
        <v>16</v>
      </c>
      <c r="Q1270" s="531">
        <v>26056.638999999999</v>
      </c>
    </row>
    <row r="1271" spans="14:17" ht="25.5" x14ac:dyDescent="0.2">
      <c r="N1271" s="530" t="s">
        <v>4173</v>
      </c>
      <c r="O1271" s="586" t="s">
        <v>4174</v>
      </c>
      <c r="P1271" s="530" t="s">
        <v>16</v>
      </c>
      <c r="Q1271" s="531">
        <v>47970.029000000002</v>
      </c>
    </row>
    <row r="1272" spans="14:17" ht="25.5" x14ac:dyDescent="0.2">
      <c r="N1272" s="530" t="s">
        <v>4175</v>
      </c>
      <c r="O1272" s="586" t="s">
        <v>4176</v>
      </c>
      <c r="P1272" s="530" t="s">
        <v>16</v>
      </c>
      <c r="Q1272" s="531">
        <v>4785.2357000000002</v>
      </c>
    </row>
    <row r="1273" spans="14:17" ht="25.5" x14ac:dyDescent="0.2">
      <c r="N1273" s="530" t="s">
        <v>4177</v>
      </c>
      <c r="O1273" s="586" t="s">
        <v>4178</v>
      </c>
      <c r="P1273" s="530" t="s">
        <v>16</v>
      </c>
      <c r="Q1273" s="531">
        <v>4797.9426000000003</v>
      </c>
    </row>
    <row r="1274" spans="14:17" ht="25.5" x14ac:dyDescent="0.2">
      <c r="N1274" s="530" t="s">
        <v>4179</v>
      </c>
      <c r="O1274" s="586" t="s">
        <v>4180</v>
      </c>
      <c r="P1274" s="530" t="s">
        <v>16</v>
      </c>
      <c r="Q1274" s="531">
        <v>7678.8842999999997</v>
      </c>
    </row>
    <row r="1275" spans="14:17" ht="25.5" x14ac:dyDescent="0.2">
      <c r="N1275" s="530" t="s">
        <v>4181</v>
      </c>
      <c r="O1275" s="586" t="s">
        <v>4182</v>
      </c>
      <c r="P1275" s="530" t="s">
        <v>16</v>
      </c>
      <c r="Q1275" s="531">
        <v>11342.014499999999</v>
      </c>
    </row>
    <row r="1276" spans="14:17" ht="25.5" x14ac:dyDescent="0.2">
      <c r="N1276" s="530" t="s">
        <v>4183</v>
      </c>
      <c r="O1276" s="586" t="s">
        <v>4184</v>
      </c>
      <c r="P1276" s="530" t="s">
        <v>16</v>
      </c>
      <c r="Q1276" s="531">
        <v>16068.0659</v>
      </c>
    </row>
    <row r="1277" spans="14:17" ht="25.5" x14ac:dyDescent="0.2">
      <c r="N1277" s="530" t="s">
        <v>4185</v>
      </c>
      <c r="O1277" s="586" t="s">
        <v>4186</v>
      </c>
      <c r="P1277" s="530" t="s">
        <v>16</v>
      </c>
      <c r="Q1277" s="531">
        <v>22323.354500000001</v>
      </c>
    </row>
    <row r="1278" spans="14:17" ht="25.5" x14ac:dyDescent="0.2">
      <c r="N1278" s="530" t="s">
        <v>4187</v>
      </c>
      <c r="O1278" s="586" t="s">
        <v>4188</v>
      </c>
      <c r="P1278" s="530" t="s">
        <v>16</v>
      </c>
      <c r="Q1278" s="531">
        <v>30074.374400000001</v>
      </c>
    </row>
    <row r="1279" spans="14:17" ht="25.5" x14ac:dyDescent="0.2">
      <c r="N1279" s="530" t="s">
        <v>4189</v>
      </c>
      <c r="O1279" s="586" t="s">
        <v>4190</v>
      </c>
      <c r="P1279" s="530" t="s">
        <v>37</v>
      </c>
      <c r="Q1279" s="531">
        <v>3614.1129000000001</v>
      </c>
    </row>
    <row r="1280" spans="14:17" ht="25.5" x14ac:dyDescent="0.2">
      <c r="N1280" s="530" t="s">
        <v>4191</v>
      </c>
      <c r="O1280" s="586" t="s">
        <v>4192</v>
      </c>
      <c r="P1280" s="530" t="s">
        <v>37</v>
      </c>
      <c r="Q1280" s="531">
        <v>4073.5382</v>
      </c>
    </row>
    <row r="1281" spans="14:17" ht="25.5" x14ac:dyDescent="0.2">
      <c r="N1281" s="530" t="s">
        <v>4193</v>
      </c>
      <c r="O1281" s="586" t="s">
        <v>4194</v>
      </c>
      <c r="P1281" s="530" t="s">
        <v>37</v>
      </c>
      <c r="Q1281" s="531">
        <v>4747.3612000000003</v>
      </c>
    </row>
    <row r="1282" spans="14:17" ht="25.5" x14ac:dyDescent="0.2">
      <c r="N1282" s="530" t="s">
        <v>4195</v>
      </c>
      <c r="O1282" s="586" t="s">
        <v>4196</v>
      </c>
      <c r="P1282" s="530" t="s">
        <v>37</v>
      </c>
      <c r="Q1282" s="531">
        <v>5421.1665000000003</v>
      </c>
    </row>
    <row r="1283" spans="14:17" ht="25.5" x14ac:dyDescent="0.2">
      <c r="N1283" s="530" t="s">
        <v>4197</v>
      </c>
      <c r="O1283" s="586" t="s">
        <v>4198</v>
      </c>
      <c r="P1283" s="530" t="s">
        <v>37</v>
      </c>
      <c r="Q1283" s="531">
        <v>5972.6360000000004</v>
      </c>
    </row>
    <row r="1284" spans="14:17" ht="25.5" x14ac:dyDescent="0.2">
      <c r="N1284" s="530" t="s">
        <v>4199</v>
      </c>
      <c r="O1284" s="586" t="s">
        <v>4200</v>
      </c>
      <c r="P1284" s="530" t="s">
        <v>37</v>
      </c>
      <c r="Q1284" s="531">
        <v>7822.8888999999999</v>
      </c>
    </row>
    <row r="1285" spans="14:17" ht="25.5" x14ac:dyDescent="0.2">
      <c r="N1285" s="530" t="s">
        <v>4201</v>
      </c>
      <c r="O1285" s="586" t="s">
        <v>4202</v>
      </c>
      <c r="P1285" s="530" t="s">
        <v>37</v>
      </c>
      <c r="Q1285" s="531">
        <v>8467.6103000000003</v>
      </c>
    </row>
    <row r="1286" spans="14:17" ht="25.5" x14ac:dyDescent="0.2">
      <c r="N1286" s="530" t="s">
        <v>4203</v>
      </c>
      <c r="O1286" s="586" t="s">
        <v>4204</v>
      </c>
      <c r="P1286" s="530" t="s">
        <v>37</v>
      </c>
      <c r="Q1286" s="531">
        <v>9229.5619999999999</v>
      </c>
    </row>
    <row r="1287" spans="14:17" ht="25.5" x14ac:dyDescent="0.2">
      <c r="N1287" s="530" t="s">
        <v>4205</v>
      </c>
      <c r="O1287" s="586" t="s">
        <v>4206</v>
      </c>
      <c r="P1287" s="530" t="s">
        <v>37</v>
      </c>
      <c r="Q1287" s="531">
        <v>9873.9300999999996</v>
      </c>
    </row>
    <row r="1288" spans="14:17" ht="25.5" x14ac:dyDescent="0.2">
      <c r="N1288" s="530" t="s">
        <v>4207</v>
      </c>
      <c r="O1288" s="586" t="s">
        <v>4208</v>
      </c>
      <c r="P1288" s="530" t="s">
        <v>37</v>
      </c>
      <c r="Q1288" s="531">
        <v>10636.203299999999</v>
      </c>
    </row>
    <row r="1289" spans="14:17" ht="25.5" x14ac:dyDescent="0.2">
      <c r="N1289" s="530" t="s">
        <v>4209</v>
      </c>
      <c r="O1289" s="586" t="s">
        <v>4210</v>
      </c>
      <c r="P1289" s="530" t="s">
        <v>37</v>
      </c>
      <c r="Q1289" s="531">
        <v>11280.7904</v>
      </c>
    </row>
    <row r="1290" spans="14:17" ht="25.5" x14ac:dyDescent="0.2">
      <c r="N1290" s="530" t="s">
        <v>4211</v>
      </c>
      <c r="O1290" s="586" t="s">
        <v>4212</v>
      </c>
      <c r="P1290" s="530" t="s">
        <v>37</v>
      </c>
      <c r="Q1290" s="531">
        <v>13299.331399999999</v>
      </c>
    </row>
    <row r="1291" spans="14:17" ht="25.5" x14ac:dyDescent="0.2">
      <c r="N1291" s="530" t="s">
        <v>4213</v>
      </c>
      <c r="O1291" s="586" t="s">
        <v>4214</v>
      </c>
      <c r="P1291" s="530" t="s">
        <v>37</v>
      </c>
      <c r="Q1291" s="531">
        <v>14027.531000000001</v>
      </c>
    </row>
    <row r="1292" spans="14:17" ht="25.5" x14ac:dyDescent="0.2">
      <c r="N1292" s="530" t="s">
        <v>4215</v>
      </c>
      <c r="O1292" s="586" t="s">
        <v>4216</v>
      </c>
      <c r="P1292" s="530" t="s">
        <v>37</v>
      </c>
      <c r="Q1292" s="531">
        <v>14895.092500000001</v>
      </c>
    </row>
    <row r="1293" spans="14:17" ht="25.5" x14ac:dyDescent="0.2">
      <c r="N1293" s="530" t="s">
        <v>4217</v>
      </c>
      <c r="O1293" s="586" t="s">
        <v>4218</v>
      </c>
      <c r="P1293" s="530" t="s">
        <v>37</v>
      </c>
      <c r="Q1293" s="531">
        <v>15567.9591</v>
      </c>
    </row>
    <row r="1294" spans="14:17" ht="25.5" x14ac:dyDescent="0.2">
      <c r="N1294" s="530" t="s">
        <v>4219</v>
      </c>
      <c r="O1294" s="586" t="s">
        <v>4220</v>
      </c>
      <c r="P1294" s="530" t="s">
        <v>37</v>
      </c>
      <c r="Q1294" s="531">
        <v>16407.697899999999</v>
      </c>
    </row>
    <row r="1295" spans="14:17" ht="25.5" x14ac:dyDescent="0.2">
      <c r="N1295" s="530" t="s">
        <v>4221</v>
      </c>
      <c r="O1295" s="586" t="s">
        <v>4222</v>
      </c>
      <c r="P1295" s="530" t="s">
        <v>37</v>
      </c>
      <c r="Q1295" s="531">
        <v>17162.663700000001</v>
      </c>
    </row>
    <row r="1296" spans="14:17" ht="25.5" x14ac:dyDescent="0.2">
      <c r="N1296" s="530" t="s">
        <v>4223</v>
      </c>
      <c r="O1296" s="586" t="s">
        <v>4224</v>
      </c>
      <c r="P1296" s="530" t="s">
        <v>37</v>
      </c>
      <c r="Q1296" s="531">
        <v>17946.004099999998</v>
      </c>
    </row>
    <row r="1297" spans="14:17" ht="25.5" x14ac:dyDescent="0.2">
      <c r="N1297" s="530" t="s">
        <v>4225</v>
      </c>
      <c r="O1297" s="586" t="s">
        <v>4226</v>
      </c>
      <c r="P1297" s="530" t="s">
        <v>37</v>
      </c>
      <c r="Q1297" s="531">
        <v>20397.806499999999</v>
      </c>
    </row>
    <row r="1298" spans="14:17" ht="25.5" x14ac:dyDescent="0.2">
      <c r="N1298" s="530" t="s">
        <v>4227</v>
      </c>
      <c r="O1298" s="586" t="s">
        <v>4228</v>
      </c>
      <c r="P1298" s="530" t="s">
        <v>37</v>
      </c>
      <c r="Q1298" s="531">
        <v>21357.9247</v>
      </c>
    </row>
    <row r="1299" spans="14:17" ht="25.5" x14ac:dyDescent="0.2">
      <c r="N1299" s="530" t="s">
        <v>4229</v>
      </c>
      <c r="O1299" s="586" t="s">
        <v>4230</v>
      </c>
      <c r="P1299" s="530" t="s">
        <v>37</v>
      </c>
      <c r="Q1299" s="531">
        <v>3821.1502999999998</v>
      </c>
    </row>
    <row r="1300" spans="14:17" ht="25.5" x14ac:dyDescent="0.2">
      <c r="N1300" s="530" t="s">
        <v>4231</v>
      </c>
      <c r="O1300" s="586" t="s">
        <v>4232</v>
      </c>
      <c r="P1300" s="530" t="s">
        <v>37</v>
      </c>
      <c r="Q1300" s="531">
        <v>4306.8975</v>
      </c>
    </row>
    <row r="1301" spans="14:17" ht="25.5" x14ac:dyDescent="0.2">
      <c r="N1301" s="530" t="s">
        <v>4233</v>
      </c>
      <c r="O1301" s="586" t="s">
        <v>4234</v>
      </c>
      <c r="P1301" s="530" t="s">
        <v>37</v>
      </c>
      <c r="Q1301" s="531">
        <v>5019.3245999999999</v>
      </c>
    </row>
    <row r="1302" spans="14:17" ht="25.5" x14ac:dyDescent="0.2">
      <c r="N1302" s="530" t="s">
        <v>4235</v>
      </c>
      <c r="O1302" s="586" t="s">
        <v>4236</v>
      </c>
      <c r="P1302" s="530" t="s">
        <v>37</v>
      </c>
      <c r="Q1302" s="531">
        <v>5731.7254000000003</v>
      </c>
    </row>
    <row r="1303" spans="14:17" ht="25.5" x14ac:dyDescent="0.2">
      <c r="N1303" s="530" t="s">
        <v>4237</v>
      </c>
      <c r="O1303" s="586" t="s">
        <v>4238</v>
      </c>
      <c r="P1303" s="530" t="s">
        <v>37</v>
      </c>
      <c r="Q1303" s="531">
        <v>6314.7794000000004</v>
      </c>
    </row>
    <row r="1304" spans="14:17" ht="25.5" x14ac:dyDescent="0.2">
      <c r="N1304" s="530" t="s">
        <v>4239</v>
      </c>
      <c r="O1304" s="586" t="s">
        <v>4240</v>
      </c>
      <c r="P1304" s="530" t="s">
        <v>37</v>
      </c>
      <c r="Q1304" s="531">
        <v>8371.8809000000001</v>
      </c>
    </row>
    <row r="1305" spans="14:17" ht="25.5" x14ac:dyDescent="0.2">
      <c r="N1305" s="530" t="s">
        <v>4241</v>
      </c>
      <c r="O1305" s="586" t="s">
        <v>4242</v>
      </c>
      <c r="P1305" s="530" t="s">
        <v>37</v>
      </c>
      <c r="Q1305" s="531">
        <v>9061.8377</v>
      </c>
    </row>
    <row r="1306" spans="14:17" ht="25.5" x14ac:dyDescent="0.2">
      <c r="N1306" s="530" t="s">
        <v>4243</v>
      </c>
      <c r="O1306" s="586" t="s">
        <v>4244</v>
      </c>
      <c r="P1306" s="530" t="s">
        <v>37</v>
      </c>
      <c r="Q1306" s="531">
        <v>9877.2492999999995</v>
      </c>
    </row>
    <row r="1307" spans="14:17" ht="25.5" x14ac:dyDescent="0.2">
      <c r="N1307" s="530" t="s">
        <v>4245</v>
      </c>
      <c r="O1307" s="586" t="s">
        <v>4246</v>
      </c>
      <c r="P1307" s="530" t="s">
        <v>37</v>
      </c>
      <c r="Q1307" s="531">
        <v>10566.8526</v>
      </c>
    </row>
    <row r="1308" spans="14:17" ht="25.5" x14ac:dyDescent="0.2">
      <c r="N1308" s="530" t="s">
        <v>4247</v>
      </c>
      <c r="O1308" s="586" t="s">
        <v>4248</v>
      </c>
      <c r="P1308" s="530" t="s">
        <v>37</v>
      </c>
      <c r="Q1308" s="531">
        <v>11382.5857</v>
      </c>
    </row>
    <row r="1309" spans="14:17" ht="25.5" x14ac:dyDescent="0.2">
      <c r="N1309" s="530" t="s">
        <v>4249</v>
      </c>
      <c r="O1309" s="586" t="s">
        <v>4250</v>
      </c>
      <c r="P1309" s="530" t="s">
        <v>37</v>
      </c>
      <c r="Q1309" s="531">
        <v>12072.4082</v>
      </c>
    </row>
    <row r="1310" spans="14:17" ht="25.5" x14ac:dyDescent="0.2">
      <c r="N1310" s="530" t="s">
        <v>4251</v>
      </c>
      <c r="O1310" s="586" t="s">
        <v>4252</v>
      </c>
      <c r="P1310" s="530" t="s">
        <v>37</v>
      </c>
      <c r="Q1310" s="531">
        <v>7717.9715999999999</v>
      </c>
    </row>
    <row r="1311" spans="14:17" ht="25.5" x14ac:dyDescent="0.2">
      <c r="N1311" s="530" t="s">
        <v>4253</v>
      </c>
      <c r="O1311" s="586" t="s">
        <v>4254</v>
      </c>
      <c r="P1311" s="530" t="s">
        <v>37</v>
      </c>
      <c r="Q1311" s="531">
        <v>8528.1618999999992</v>
      </c>
    </row>
    <row r="1312" spans="14:17" ht="25.5" x14ac:dyDescent="0.2">
      <c r="N1312" s="530" t="s">
        <v>4255</v>
      </c>
      <c r="O1312" s="586" t="s">
        <v>4256</v>
      </c>
      <c r="P1312" s="530" t="s">
        <v>37</v>
      </c>
      <c r="Q1312" s="531">
        <v>9096.6183000000001</v>
      </c>
    </row>
    <row r="1313" spans="14:17" ht="25.5" x14ac:dyDescent="0.2">
      <c r="N1313" s="530" t="s">
        <v>4257</v>
      </c>
      <c r="O1313" s="586" t="s">
        <v>4258</v>
      </c>
      <c r="P1313" s="530" t="s">
        <v>37</v>
      </c>
      <c r="Q1313" s="531">
        <v>9651.2206999999999</v>
      </c>
    </row>
    <row r="1314" spans="14:17" ht="25.5" x14ac:dyDescent="0.2">
      <c r="N1314" s="530" t="s">
        <v>4259</v>
      </c>
      <c r="O1314" s="586" t="s">
        <v>4260</v>
      </c>
      <c r="P1314" s="530" t="s">
        <v>37</v>
      </c>
      <c r="Q1314" s="531">
        <v>10461.154200000001</v>
      </c>
    </row>
    <row r="1315" spans="14:17" ht="25.5" x14ac:dyDescent="0.2">
      <c r="N1315" s="530" t="s">
        <v>4261</v>
      </c>
      <c r="O1315" s="586" t="s">
        <v>4262</v>
      </c>
      <c r="P1315" s="530" t="s">
        <v>37</v>
      </c>
      <c r="Q1315" s="531">
        <v>10745.460999999999</v>
      </c>
    </row>
    <row r="1316" spans="14:17" ht="25.5" x14ac:dyDescent="0.2">
      <c r="N1316" s="530" t="s">
        <v>4263</v>
      </c>
      <c r="O1316" s="586" t="s">
        <v>4264</v>
      </c>
      <c r="P1316" s="530" t="s">
        <v>37</v>
      </c>
      <c r="Q1316" s="531">
        <v>11299.8488</v>
      </c>
    </row>
    <row r="1317" spans="14:17" ht="25.5" x14ac:dyDescent="0.2">
      <c r="N1317" s="530" t="s">
        <v>4265</v>
      </c>
      <c r="O1317" s="586" t="s">
        <v>4266</v>
      </c>
      <c r="P1317" s="530" t="s">
        <v>37</v>
      </c>
      <c r="Q1317" s="531">
        <v>11854.1612</v>
      </c>
    </row>
    <row r="1318" spans="14:17" ht="25.5" x14ac:dyDescent="0.2">
      <c r="N1318" s="530" t="s">
        <v>4267</v>
      </c>
      <c r="O1318" s="586" t="s">
        <v>4268</v>
      </c>
      <c r="P1318" s="530" t="s">
        <v>37</v>
      </c>
      <c r="Q1318" s="531">
        <v>12408.2806</v>
      </c>
    </row>
    <row r="1319" spans="14:17" ht="25.5" x14ac:dyDescent="0.2">
      <c r="N1319" s="530" t="s">
        <v>4269</v>
      </c>
      <c r="O1319" s="586" t="s">
        <v>4270</v>
      </c>
      <c r="P1319" s="530" t="s">
        <v>37</v>
      </c>
      <c r="Q1319" s="531">
        <v>12962.805399999999</v>
      </c>
    </row>
    <row r="1320" spans="14:17" ht="25.5" x14ac:dyDescent="0.2">
      <c r="N1320" s="530" t="s">
        <v>4271</v>
      </c>
      <c r="O1320" s="586" t="s">
        <v>4272</v>
      </c>
      <c r="P1320" s="530" t="s">
        <v>37</v>
      </c>
      <c r="Q1320" s="531">
        <v>13773.1176</v>
      </c>
    </row>
    <row r="1321" spans="14:17" ht="25.5" x14ac:dyDescent="0.2">
      <c r="N1321" s="530" t="s">
        <v>4273</v>
      </c>
      <c r="O1321" s="586" t="s">
        <v>4274</v>
      </c>
      <c r="P1321" s="530" t="s">
        <v>37</v>
      </c>
      <c r="Q1321" s="531">
        <v>14342.014300000001</v>
      </c>
    </row>
    <row r="1322" spans="14:17" ht="25.5" x14ac:dyDescent="0.2">
      <c r="N1322" s="530" t="s">
        <v>4275</v>
      </c>
      <c r="O1322" s="586" t="s">
        <v>4276</v>
      </c>
      <c r="P1322" s="530" t="s">
        <v>37</v>
      </c>
      <c r="Q1322" s="531">
        <v>14896.3469</v>
      </c>
    </row>
    <row r="1323" spans="14:17" ht="25.5" x14ac:dyDescent="0.2">
      <c r="N1323" s="530" t="s">
        <v>4277</v>
      </c>
      <c r="O1323" s="586" t="s">
        <v>4278</v>
      </c>
      <c r="P1323" s="530" t="s">
        <v>37</v>
      </c>
      <c r="Q1323" s="531">
        <v>15450.035400000001</v>
      </c>
    </row>
    <row r="1324" spans="14:17" ht="25.5" x14ac:dyDescent="0.2">
      <c r="N1324" s="530" t="s">
        <v>4279</v>
      </c>
      <c r="O1324" s="586" t="s">
        <v>4280</v>
      </c>
      <c r="P1324" s="530" t="s">
        <v>37</v>
      </c>
      <c r="Q1324" s="531">
        <v>16005.0386</v>
      </c>
    </row>
    <row r="1325" spans="14:17" ht="25.5" x14ac:dyDescent="0.2">
      <c r="N1325" s="530" t="s">
        <v>4281</v>
      </c>
      <c r="O1325" s="586" t="s">
        <v>4282</v>
      </c>
      <c r="P1325" s="530" t="s">
        <v>37</v>
      </c>
      <c r="Q1325" s="531">
        <v>16829.541000000001</v>
      </c>
    </row>
    <row r="1326" spans="14:17" ht="25.5" x14ac:dyDescent="0.2">
      <c r="N1326" s="530" t="s">
        <v>4283</v>
      </c>
      <c r="O1326" s="586" t="s">
        <v>4284</v>
      </c>
      <c r="P1326" s="530" t="s">
        <v>37</v>
      </c>
      <c r="Q1326" s="531">
        <v>20766.268</v>
      </c>
    </row>
    <row r="1327" spans="14:17" ht="25.5" x14ac:dyDescent="0.2">
      <c r="N1327" s="530" t="s">
        <v>4285</v>
      </c>
      <c r="O1327" s="586" t="s">
        <v>4286</v>
      </c>
      <c r="P1327" s="530" t="s">
        <v>37</v>
      </c>
      <c r="Q1327" s="531">
        <v>21735.6031</v>
      </c>
    </row>
    <row r="1328" spans="14:17" ht="25.5" x14ac:dyDescent="0.2">
      <c r="N1328" s="530" t="s">
        <v>4287</v>
      </c>
      <c r="O1328" s="586" t="s">
        <v>4288</v>
      </c>
      <c r="P1328" s="530" t="s">
        <v>37</v>
      </c>
      <c r="Q1328" s="531">
        <v>22419.104500000001</v>
      </c>
    </row>
    <row r="1329" spans="14:17" ht="25.5" x14ac:dyDescent="0.2">
      <c r="N1329" s="530" t="s">
        <v>4289</v>
      </c>
      <c r="O1329" s="586" t="s">
        <v>4290</v>
      </c>
      <c r="P1329" s="530" t="s">
        <v>37</v>
      </c>
      <c r="Q1329" s="531">
        <v>25493.749599999999</v>
      </c>
    </row>
    <row r="1330" spans="14:17" ht="25.5" x14ac:dyDescent="0.2">
      <c r="N1330" s="530" t="s">
        <v>4291</v>
      </c>
      <c r="O1330" s="586" t="s">
        <v>4292</v>
      </c>
      <c r="P1330" s="530" t="s">
        <v>37</v>
      </c>
      <c r="Q1330" s="531">
        <v>25872.4175</v>
      </c>
    </row>
    <row r="1331" spans="14:17" ht="25.5" x14ac:dyDescent="0.2">
      <c r="N1331" s="530" t="s">
        <v>4293</v>
      </c>
      <c r="O1331" s="586" t="s">
        <v>4294</v>
      </c>
      <c r="P1331" s="530" t="s">
        <v>37</v>
      </c>
      <c r="Q1331" s="531">
        <v>31151.0249</v>
      </c>
    </row>
    <row r="1332" spans="14:17" ht="25.5" x14ac:dyDescent="0.2">
      <c r="N1332" s="530" t="s">
        <v>4295</v>
      </c>
      <c r="O1332" s="586" t="s">
        <v>4296</v>
      </c>
      <c r="P1332" s="530" t="s">
        <v>37</v>
      </c>
      <c r="Q1332" s="531">
        <v>31586.810600000001</v>
      </c>
    </row>
    <row r="1333" spans="14:17" ht="25.5" x14ac:dyDescent="0.2">
      <c r="N1333" s="530" t="s">
        <v>4297</v>
      </c>
      <c r="O1333" s="586" t="s">
        <v>4298</v>
      </c>
      <c r="P1333" s="530" t="s">
        <v>37</v>
      </c>
      <c r="Q1333" s="531">
        <v>32800.997499999998</v>
      </c>
    </row>
    <row r="1334" spans="14:17" ht="25.5" x14ac:dyDescent="0.2">
      <c r="N1334" s="530" t="s">
        <v>4299</v>
      </c>
      <c r="O1334" s="586" t="s">
        <v>4300</v>
      </c>
      <c r="P1334" s="530" t="s">
        <v>37</v>
      </c>
      <c r="Q1334" s="531">
        <v>33237.377699999997</v>
      </c>
    </row>
    <row r="1335" spans="14:17" ht="25.5" x14ac:dyDescent="0.2">
      <c r="N1335" s="530" t="s">
        <v>4301</v>
      </c>
      <c r="O1335" s="586" t="s">
        <v>4302</v>
      </c>
      <c r="P1335" s="530" t="s">
        <v>37</v>
      </c>
      <c r="Q1335" s="531">
        <v>45172.582000000002</v>
      </c>
    </row>
    <row r="1336" spans="14:17" ht="25.5" x14ac:dyDescent="0.2">
      <c r="N1336" s="530" t="s">
        <v>4303</v>
      </c>
      <c r="O1336" s="586" t="s">
        <v>4304</v>
      </c>
      <c r="P1336" s="530" t="s">
        <v>37</v>
      </c>
      <c r="Q1336" s="531">
        <v>46758.143700000001</v>
      </c>
    </row>
    <row r="1337" spans="14:17" ht="25.5" x14ac:dyDescent="0.2">
      <c r="N1337" s="530" t="s">
        <v>4305</v>
      </c>
      <c r="O1337" s="586" t="s">
        <v>4306</v>
      </c>
      <c r="P1337" s="530" t="s">
        <v>37</v>
      </c>
      <c r="Q1337" s="531">
        <v>10489.8012</v>
      </c>
    </row>
    <row r="1338" spans="14:17" ht="25.5" x14ac:dyDescent="0.2">
      <c r="N1338" s="530" t="s">
        <v>4307</v>
      </c>
      <c r="O1338" s="586" t="s">
        <v>4308</v>
      </c>
      <c r="P1338" s="530" t="s">
        <v>37</v>
      </c>
      <c r="Q1338" s="531">
        <v>13773.1176</v>
      </c>
    </row>
    <row r="1339" spans="14:17" ht="25.5" x14ac:dyDescent="0.2">
      <c r="N1339" s="530" t="s">
        <v>4309</v>
      </c>
      <c r="O1339" s="586" t="s">
        <v>4310</v>
      </c>
      <c r="P1339" s="530" t="s">
        <v>37</v>
      </c>
      <c r="Q1339" s="531">
        <v>15990.936400000001</v>
      </c>
    </row>
    <row r="1340" spans="14:17" ht="25.5" x14ac:dyDescent="0.2">
      <c r="N1340" s="530" t="s">
        <v>4311</v>
      </c>
      <c r="O1340" s="586" t="s">
        <v>4312</v>
      </c>
      <c r="P1340" s="530" t="s">
        <v>37</v>
      </c>
      <c r="Q1340" s="531">
        <v>16815.438900000001</v>
      </c>
    </row>
    <row r="1341" spans="14:17" ht="25.5" x14ac:dyDescent="0.2">
      <c r="N1341" s="530" t="s">
        <v>4313</v>
      </c>
      <c r="O1341" s="586" t="s">
        <v>4314</v>
      </c>
      <c r="P1341" s="530" t="s">
        <v>37</v>
      </c>
      <c r="Q1341" s="531">
        <v>17368.9617</v>
      </c>
    </row>
    <row r="1342" spans="14:17" ht="25.5" x14ac:dyDescent="0.2">
      <c r="N1342" s="530" t="s">
        <v>4315</v>
      </c>
      <c r="O1342" s="586" t="s">
        <v>4316</v>
      </c>
      <c r="P1342" s="530" t="s">
        <v>37</v>
      </c>
      <c r="Q1342" s="531">
        <v>17923.9974</v>
      </c>
    </row>
    <row r="1343" spans="14:17" ht="25.5" x14ac:dyDescent="0.2">
      <c r="N1343" s="530" t="s">
        <v>4317</v>
      </c>
      <c r="O1343" s="586" t="s">
        <v>4318</v>
      </c>
      <c r="P1343" s="530" t="s">
        <v>37</v>
      </c>
      <c r="Q1343" s="531">
        <v>18478.012900000002</v>
      </c>
    </row>
    <row r="1344" spans="14:17" ht="25.5" x14ac:dyDescent="0.2">
      <c r="N1344" s="530" t="s">
        <v>4319</v>
      </c>
      <c r="O1344" s="586" t="s">
        <v>4320</v>
      </c>
      <c r="P1344" s="530" t="s">
        <v>37</v>
      </c>
      <c r="Q1344" s="531">
        <v>19303.206399999999</v>
      </c>
    </row>
    <row r="1345" spans="14:17" ht="25.5" x14ac:dyDescent="0.2">
      <c r="N1345" s="530" t="s">
        <v>4321</v>
      </c>
      <c r="O1345" s="586" t="s">
        <v>4322</v>
      </c>
      <c r="P1345" s="530" t="s">
        <v>37</v>
      </c>
      <c r="Q1345" s="531">
        <v>19856.28</v>
      </c>
    </row>
    <row r="1346" spans="14:17" ht="25.5" x14ac:dyDescent="0.2">
      <c r="N1346" s="530" t="s">
        <v>4323</v>
      </c>
      <c r="O1346" s="586" t="s">
        <v>4324</v>
      </c>
      <c r="P1346" s="530" t="s">
        <v>37</v>
      </c>
      <c r="Q1346" s="531">
        <v>24399.581900000001</v>
      </c>
    </row>
    <row r="1347" spans="14:17" ht="25.5" x14ac:dyDescent="0.2">
      <c r="N1347" s="530" t="s">
        <v>4325</v>
      </c>
      <c r="O1347" s="586" t="s">
        <v>4326</v>
      </c>
      <c r="P1347" s="530" t="s">
        <v>37</v>
      </c>
      <c r="Q1347" s="531">
        <v>25640.0798</v>
      </c>
    </row>
    <row r="1348" spans="14:17" ht="25.5" x14ac:dyDescent="0.2">
      <c r="N1348" s="530" t="s">
        <v>4327</v>
      </c>
      <c r="O1348" s="586" t="s">
        <v>4328</v>
      </c>
      <c r="P1348" s="530" t="s">
        <v>37</v>
      </c>
      <c r="Q1348" s="531">
        <v>26323.0553</v>
      </c>
    </row>
    <row r="1349" spans="14:17" ht="25.5" x14ac:dyDescent="0.2">
      <c r="N1349" s="530" t="s">
        <v>4329</v>
      </c>
      <c r="O1349" s="586" t="s">
        <v>4330</v>
      </c>
      <c r="P1349" s="530" t="s">
        <v>37</v>
      </c>
      <c r="Q1349" s="531">
        <v>27006.369200000001</v>
      </c>
    </row>
    <row r="1350" spans="14:17" ht="25.5" x14ac:dyDescent="0.2">
      <c r="N1350" s="530" t="s">
        <v>4331</v>
      </c>
      <c r="O1350" s="586" t="s">
        <v>4332</v>
      </c>
      <c r="P1350" s="530" t="s">
        <v>37</v>
      </c>
      <c r="Q1350" s="531">
        <v>27334.6309</v>
      </c>
    </row>
    <row r="1351" spans="14:17" ht="25.5" x14ac:dyDescent="0.2">
      <c r="N1351" s="530" t="s">
        <v>4333</v>
      </c>
      <c r="O1351" s="586" t="s">
        <v>4334</v>
      </c>
      <c r="P1351" s="530" t="s">
        <v>37</v>
      </c>
      <c r="Q1351" s="531">
        <v>28590.818899999998</v>
      </c>
    </row>
    <row r="1352" spans="14:17" ht="25.5" x14ac:dyDescent="0.2">
      <c r="N1352" s="530" t="s">
        <v>4335</v>
      </c>
      <c r="O1352" s="586" t="s">
        <v>4336</v>
      </c>
      <c r="P1352" s="530" t="s">
        <v>37</v>
      </c>
      <c r="Q1352" s="531">
        <v>32589.538700000001</v>
      </c>
    </row>
    <row r="1353" spans="14:17" ht="25.5" x14ac:dyDescent="0.2">
      <c r="N1353" s="530" t="s">
        <v>4337</v>
      </c>
      <c r="O1353" s="586" t="s">
        <v>4338</v>
      </c>
      <c r="P1353" s="530" t="s">
        <v>37</v>
      </c>
      <c r="Q1353" s="531">
        <v>38858.066599999998</v>
      </c>
    </row>
    <row r="1354" spans="14:17" ht="25.5" x14ac:dyDescent="0.2">
      <c r="N1354" s="530" t="s">
        <v>4339</v>
      </c>
      <c r="O1354" s="586" t="s">
        <v>4340</v>
      </c>
      <c r="P1354" s="530" t="s">
        <v>37</v>
      </c>
      <c r="Q1354" s="531">
        <v>39727.380100000002</v>
      </c>
    </row>
    <row r="1355" spans="14:17" ht="25.5" x14ac:dyDescent="0.2">
      <c r="N1355" s="530" t="s">
        <v>4341</v>
      </c>
      <c r="O1355" s="586" t="s">
        <v>4342</v>
      </c>
      <c r="P1355" s="530" t="s">
        <v>37</v>
      </c>
      <c r="Q1355" s="531">
        <v>40609.727500000001</v>
      </c>
    </row>
    <row r="1356" spans="14:17" ht="25.5" x14ac:dyDescent="0.2">
      <c r="N1356" s="530" t="s">
        <v>4343</v>
      </c>
      <c r="O1356" s="586" t="s">
        <v>4344</v>
      </c>
      <c r="P1356" s="530" t="s">
        <v>37</v>
      </c>
      <c r="Q1356" s="531">
        <v>23726.747500000001</v>
      </c>
    </row>
    <row r="1357" spans="14:17" ht="25.5" x14ac:dyDescent="0.2">
      <c r="N1357" s="530" t="s">
        <v>4345</v>
      </c>
      <c r="O1357" s="586" t="s">
        <v>4346</v>
      </c>
      <c r="P1357" s="530" t="s">
        <v>37</v>
      </c>
      <c r="Q1357" s="531">
        <v>27704.590800000002</v>
      </c>
    </row>
    <row r="1358" spans="14:17" ht="25.5" x14ac:dyDescent="0.2">
      <c r="N1358" s="530" t="s">
        <v>4347</v>
      </c>
      <c r="O1358" s="586" t="s">
        <v>4348</v>
      </c>
      <c r="P1358" s="530" t="s">
        <v>37</v>
      </c>
      <c r="Q1358" s="531">
        <v>28389.6666</v>
      </c>
    </row>
    <row r="1359" spans="14:17" ht="25.5" x14ac:dyDescent="0.2">
      <c r="N1359" s="530" t="s">
        <v>4349</v>
      </c>
      <c r="O1359" s="586" t="s">
        <v>4350</v>
      </c>
      <c r="P1359" s="530" t="s">
        <v>37</v>
      </c>
      <c r="Q1359" s="531">
        <v>33048.409</v>
      </c>
    </row>
    <row r="1360" spans="14:17" ht="25.5" x14ac:dyDescent="0.2">
      <c r="N1360" s="530" t="s">
        <v>4351</v>
      </c>
      <c r="O1360" s="586" t="s">
        <v>4352</v>
      </c>
      <c r="P1360" s="530" t="s">
        <v>37</v>
      </c>
      <c r="Q1360" s="531">
        <v>29245.0056</v>
      </c>
    </row>
    <row r="1361" spans="14:17" ht="25.5" x14ac:dyDescent="0.2">
      <c r="N1361" s="530" t="s">
        <v>4353</v>
      </c>
      <c r="O1361" s="586" t="s">
        <v>4354</v>
      </c>
      <c r="P1361" s="530" t="s">
        <v>37</v>
      </c>
      <c r="Q1361" s="531">
        <v>32935.2906</v>
      </c>
    </row>
    <row r="1362" spans="14:17" ht="25.5" x14ac:dyDescent="0.2">
      <c r="N1362" s="530" t="s">
        <v>4355</v>
      </c>
      <c r="O1362" s="586" t="s">
        <v>4356</v>
      </c>
      <c r="P1362" s="530" t="s">
        <v>37</v>
      </c>
      <c r="Q1362" s="531">
        <v>29743.5468</v>
      </c>
    </row>
    <row r="1363" spans="14:17" ht="25.5" x14ac:dyDescent="0.2">
      <c r="N1363" s="530" t="s">
        <v>4357</v>
      </c>
      <c r="O1363" s="586" t="s">
        <v>4358</v>
      </c>
      <c r="P1363" s="530" t="s">
        <v>37</v>
      </c>
      <c r="Q1363" s="531">
        <v>34405.860200000003</v>
      </c>
    </row>
    <row r="1364" spans="14:17" ht="25.5" x14ac:dyDescent="0.2">
      <c r="N1364" s="530" t="s">
        <v>4359</v>
      </c>
      <c r="O1364" s="586" t="s">
        <v>4360</v>
      </c>
      <c r="P1364" s="530" t="s">
        <v>37</v>
      </c>
      <c r="Q1364" s="531">
        <v>30228.0491</v>
      </c>
    </row>
    <row r="1365" spans="14:17" ht="25.5" x14ac:dyDescent="0.2">
      <c r="N1365" s="530" t="s">
        <v>4361</v>
      </c>
      <c r="O1365" s="586" t="s">
        <v>4362</v>
      </c>
      <c r="P1365" s="530" t="s">
        <v>37</v>
      </c>
      <c r="Q1365" s="531">
        <v>32680.7693</v>
      </c>
    </row>
    <row r="1366" spans="14:17" ht="25.5" x14ac:dyDescent="0.2">
      <c r="N1366" s="530" t="s">
        <v>4363</v>
      </c>
      <c r="O1366" s="586" t="s">
        <v>4364</v>
      </c>
      <c r="P1366" s="530" t="s">
        <v>37</v>
      </c>
      <c r="Q1366" s="531">
        <v>35386.585800000001</v>
      </c>
    </row>
    <row r="1367" spans="14:17" ht="25.5" x14ac:dyDescent="0.2">
      <c r="N1367" s="530" t="s">
        <v>4365</v>
      </c>
      <c r="O1367" s="586" t="s">
        <v>4366</v>
      </c>
      <c r="P1367" s="530" t="s">
        <v>37</v>
      </c>
      <c r="Q1367" s="531">
        <v>32195.601200000001</v>
      </c>
    </row>
    <row r="1368" spans="14:17" ht="25.5" x14ac:dyDescent="0.2">
      <c r="N1368" s="530" t="s">
        <v>4367</v>
      </c>
      <c r="O1368" s="586" t="s">
        <v>4368</v>
      </c>
      <c r="P1368" s="530" t="s">
        <v>37</v>
      </c>
      <c r="Q1368" s="531">
        <v>35872.588400000001</v>
      </c>
    </row>
    <row r="1369" spans="14:17" ht="25.5" x14ac:dyDescent="0.2">
      <c r="N1369" s="530" t="s">
        <v>4369</v>
      </c>
      <c r="O1369" s="586" t="s">
        <v>4370</v>
      </c>
      <c r="P1369" s="530" t="s">
        <v>37</v>
      </c>
      <c r="Q1369" s="531">
        <v>33048.409</v>
      </c>
    </row>
    <row r="1370" spans="14:17" ht="25.5" x14ac:dyDescent="0.2">
      <c r="N1370" s="530" t="s">
        <v>4371</v>
      </c>
      <c r="O1370" s="586" t="s">
        <v>4372</v>
      </c>
      <c r="P1370" s="530" t="s">
        <v>37</v>
      </c>
      <c r="Q1370" s="531">
        <v>36740.580900000001</v>
      </c>
    </row>
    <row r="1371" spans="14:17" ht="25.5" x14ac:dyDescent="0.2">
      <c r="N1371" s="530" t="s">
        <v>4373</v>
      </c>
      <c r="O1371" s="586" t="s">
        <v>4374</v>
      </c>
      <c r="P1371" s="530" t="s">
        <v>37</v>
      </c>
      <c r="Q1371" s="531">
        <v>34033.340700000001</v>
      </c>
    </row>
    <row r="1372" spans="14:17" ht="25.5" x14ac:dyDescent="0.2">
      <c r="N1372" s="530" t="s">
        <v>4375</v>
      </c>
      <c r="O1372" s="586" t="s">
        <v>4376</v>
      </c>
      <c r="P1372" s="530" t="s">
        <v>37</v>
      </c>
      <c r="Q1372" s="531">
        <v>38695.3989</v>
      </c>
    </row>
    <row r="1373" spans="14:17" ht="25.5" x14ac:dyDescent="0.2">
      <c r="N1373" s="530" t="s">
        <v>4377</v>
      </c>
      <c r="O1373" s="586" t="s">
        <v>4378</v>
      </c>
      <c r="P1373" s="530" t="s">
        <v>37</v>
      </c>
      <c r="Q1373" s="531">
        <v>35499.704100000003</v>
      </c>
    </row>
    <row r="1374" spans="14:17" ht="25.5" x14ac:dyDescent="0.2">
      <c r="N1374" s="530" t="s">
        <v>4379</v>
      </c>
      <c r="O1374" s="586" t="s">
        <v>4380</v>
      </c>
      <c r="P1374" s="530" t="s">
        <v>37</v>
      </c>
      <c r="Q1374" s="531">
        <v>41147.378400000001</v>
      </c>
    </row>
    <row r="1375" spans="14:17" ht="25.5" x14ac:dyDescent="0.2">
      <c r="N1375" s="530" t="s">
        <v>4381</v>
      </c>
      <c r="O1375" s="586" t="s">
        <v>4382</v>
      </c>
      <c r="P1375" s="530" t="s">
        <v>37</v>
      </c>
      <c r="Q1375" s="531">
        <v>38582.280599999998</v>
      </c>
    </row>
    <row r="1376" spans="14:17" ht="25.5" x14ac:dyDescent="0.2">
      <c r="N1376" s="530" t="s">
        <v>4383</v>
      </c>
      <c r="O1376" s="586" t="s">
        <v>4384</v>
      </c>
      <c r="P1376" s="530" t="s">
        <v>37</v>
      </c>
      <c r="Q1376" s="531">
        <v>42497.891000000003</v>
      </c>
    </row>
    <row r="1377" spans="14:17" ht="25.5" x14ac:dyDescent="0.2">
      <c r="N1377" s="530" t="s">
        <v>4385</v>
      </c>
      <c r="O1377" s="586" t="s">
        <v>4386</v>
      </c>
      <c r="P1377" s="530" t="s">
        <v>37</v>
      </c>
      <c r="Q1377" s="531">
        <v>39063.048600000002</v>
      </c>
    </row>
    <row r="1378" spans="14:17" ht="25.5" x14ac:dyDescent="0.2">
      <c r="N1378" s="530" t="s">
        <v>4387</v>
      </c>
      <c r="O1378" s="586" t="s">
        <v>4388</v>
      </c>
      <c r="P1378" s="530" t="s">
        <v>37</v>
      </c>
      <c r="Q1378" s="531">
        <v>42017.133000000002</v>
      </c>
    </row>
    <row r="1379" spans="14:17" ht="25.5" x14ac:dyDescent="0.2">
      <c r="N1379" s="530" t="s">
        <v>4389</v>
      </c>
      <c r="O1379" s="586" t="s">
        <v>4390</v>
      </c>
      <c r="P1379" s="530" t="s">
        <v>37</v>
      </c>
      <c r="Q1379" s="531">
        <v>45697.524400000002</v>
      </c>
    </row>
    <row r="1380" spans="14:17" ht="25.5" x14ac:dyDescent="0.2">
      <c r="N1380" s="530" t="s">
        <v>4391</v>
      </c>
      <c r="O1380" s="586" t="s">
        <v>4392</v>
      </c>
      <c r="P1380" s="530" t="s">
        <v>37</v>
      </c>
      <c r="Q1380" s="531">
        <v>41515.027999999998</v>
      </c>
    </row>
    <row r="1381" spans="14:17" ht="25.5" x14ac:dyDescent="0.2">
      <c r="N1381" s="530" t="s">
        <v>4393</v>
      </c>
      <c r="O1381" s="586" t="s">
        <v>4394</v>
      </c>
      <c r="P1381" s="530" t="s">
        <v>37</v>
      </c>
      <c r="Q1381" s="531">
        <v>46178.282299999999</v>
      </c>
    </row>
    <row r="1382" spans="14:17" ht="25.5" x14ac:dyDescent="0.2">
      <c r="N1382" s="530" t="s">
        <v>4395</v>
      </c>
      <c r="O1382" s="586" t="s">
        <v>4396</v>
      </c>
      <c r="P1382" s="530" t="s">
        <v>37</v>
      </c>
      <c r="Q1382" s="531">
        <v>42017.133000000002</v>
      </c>
    </row>
    <row r="1383" spans="14:17" ht="25.5" x14ac:dyDescent="0.2">
      <c r="N1383" s="530" t="s">
        <v>4397</v>
      </c>
      <c r="O1383" s="586" t="s">
        <v>4398</v>
      </c>
      <c r="P1383" s="530" t="s">
        <v>37</v>
      </c>
      <c r="Q1383" s="531">
        <v>46682.228199999998</v>
      </c>
    </row>
    <row r="1384" spans="14:17" ht="25.5" x14ac:dyDescent="0.2">
      <c r="N1384" s="530" t="s">
        <v>4399</v>
      </c>
      <c r="O1384" s="586" t="s">
        <v>4400</v>
      </c>
      <c r="P1384" s="530" t="s">
        <v>37</v>
      </c>
      <c r="Q1384" s="531">
        <v>43353.823499999999</v>
      </c>
    </row>
    <row r="1385" spans="14:17" ht="25.5" x14ac:dyDescent="0.2">
      <c r="N1385" s="530" t="s">
        <v>4401</v>
      </c>
      <c r="O1385" s="586" t="s">
        <v>4402</v>
      </c>
      <c r="P1385" s="530" t="s">
        <v>37</v>
      </c>
      <c r="Q1385" s="531">
        <v>47049.877899999999</v>
      </c>
    </row>
    <row r="1386" spans="14:17" ht="25.5" x14ac:dyDescent="0.2">
      <c r="N1386" s="530" t="s">
        <v>4403</v>
      </c>
      <c r="O1386" s="586" t="s">
        <v>4404</v>
      </c>
      <c r="P1386" s="530" t="s">
        <v>37</v>
      </c>
      <c r="Q1386" s="531">
        <v>49006.544999999998</v>
      </c>
    </row>
    <row r="1387" spans="14:17" ht="25.5" x14ac:dyDescent="0.2">
      <c r="N1387" s="530" t="s">
        <v>4405</v>
      </c>
      <c r="O1387" s="586" t="s">
        <v>4406</v>
      </c>
      <c r="P1387" s="530" t="s">
        <v>37</v>
      </c>
      <c r="Q1387" s="531">
        <v>52690.418100000003</v>
      </c>
    </row>
    <row r="1388" spans="14:17" ht="25.5" x14ac:dyDescent="0.2">
      <c r="N1388" s="530" t="s">
        <v>4407</v>
      </c>
      <c r="O1388" s="586" t="s">
        <v>4408</v>
      </c>
      <c r="P1388" s="530" t="s">
        <v>37</v>
      </c>
      <c r="Q1388" s="531">
        <v>57566.054100000001</v>
      </c>
    </row>
    <row r="1389" spans="14:17" ht="25.5" x14ac:dyDescent="0.2">
      <c r="N1389" s="530" t="s">
        <v>4409</v>
      </c>
      <c r="O1389" s="586" t="s">
        <v>4410</v>
      </c>
      <c r="P1389" s="530" t="s">
        <v>37</v>
      </c>
      <c r="Q1389" s="531">
        <v>62405.563300000002</v>
      </c>
    </row>
    <row r="1390" spans="14:17" ht="25.5" x14ac:dyDescent="0.2">
      <c r="N1390" s="530" t="s">
        <v>4411</v>
      </c>
      <c r="O1390" s="586" t="s">
        <v>4412</v>
      </c>
      <c r="P1390" s="530" t="s">
        <v>37</v>
      </c>
      <c r="Q1390" s="531">
        <v>65043.63</v>
      </c>
    </row>
    <row r="1391" spans="14:17" ht="25.5" x14ac:dyDescent="0.2">
      <c r="N1391" s="530" t="s">
        <v>4413</v>
      </c>
      <c r="O1391" s="586" t="s">
        <v>4414</v>
      </c>
      <c r="P1391" s="530" t="s">
        <v>37</v>
      </c>
      <c r="Q1391" s="531">
        <v>69893.480899999995</v>
      </c>
    </row>
    <row r="1392" spans="14:17" ht="25.5" x14ac:dyDescent="0.2">
      <c r="N1392" s="530" t="s">
        <v>4415</v>
      </c>
      <c r="O1392" s="586" t="s">
        <v>4416</v>
      </c>
      <c r="P1392" s="530" t="s">
        <v>37</v>
      </c>
      <c r="Q1392" s="531">
        <v>55943.864200000004</v>
      </c>
    </row>
    <row r="1393" spans="14:17" ht="25.5" x14ac:dyDescent="0.2">
      <c r="N1393" s="530" t="s">
        <v>4417</v>
      </c>
      <c r="O1393" s="586" t="s">
        <v>4418</v>
      </c>
      <c r="P1393" s="530" t="s">
        <v>37</v>
      </c>
      <c r="Q1393" s="531">
        <v>58022.191899999998</v>
      </c>
    </row>
    <row r="1394" spans="14:17" ht="25.5" x14ac:dyDescent="0.2">
      <c r="N1394" s="530" t="s">
        <v>4419</v>
      </c>
      <c r="O1394" s="586" t="s">
        <v>4420</v>
      </c>
      <c r="P1394" s="530" t="s">
        <v>37</v>
      </c>
      <c r="Q1394" s="531">
        <v>58997.860200000003</v>
      </c>
    </row>
    <row r="1395" spans="14:17" ht="25.5" x14ac:dyDescent="0.2">
      <c r="N1395" s="530" t="s">
        <v>4421</v>
      </c>
      <c r="O1395" s="586" t="s">
        <v>4422</v>
      </c>
      <c r="P1395" s="530" t="s">
        <v>37</v>
      </c>
      <c r="Q1395" s="531">
        <v>60115.539599999996</v>
      </c>
    </row>
    <row r="1396" spans="14:17" ht="25.5" x14ac:dyDescent="0.2">
      <c r="N1396" s="530" t="s">
        <v>4423</v>
      </c>
      <c r="O1396" s="586" t="s">
        <v>4424</v>
      </c>
      <c r="P1396" s="530" t="s">
        <v>37</v>
      </c>
      <c r="Q1396" s="531">
        <v>64036.511500000001</v>
      </c>
    </row>
    <row r="1397" spans="14:17" ht="25.5" x14ac:dyDescent="0.2">
      <c r="N1397" s="530" t="s">
        <v>4425</v>
      </c>
      <c r="O1397" s="586" t="s">
        <v>4426</v>
      </c>
      <c r="P1397" s="530" t="s">
        <v>37</v>
      </c>
      <c r="Q1397" s="531">
        <v>62930.975899999998</v>
      </c>
    </row>
    <row r="1398" spans="14:17" ht="25.5" x14ac:dyDescent="0.2">
      <c r="N1398" s="530" t="s">
        <v>4427</v>
      </c>
      <c r="O1398" s="586" t="s">
        <v>4428</v>
      </c>
      <c r="P1398" s="530" t="s">
        <v>37</v>
      </c>
      <c r="Q1398" s="531">
        <v>64491.974800000004</v>
      </c>
    </row>
    <row r="1399" spans="14:17" ht="25.5" x14ac:dyDescent="0.2">
      <c r="N1399" s="530" t="s">
        <v>4429</v>
      </c>
      <c r="O1399" s="586" t="s">
        <v>4430</v>
      </c>
      <c r="P1399" s="530" t="s">
        <v>37</v>
      </c>
      <c r="Q1399" s="531">
        <v>67976.261599999998</v>
      </c>
    </row>
    <row r="1400" spans="14:17" ht="25.5" x14ac:dyDescent="0.2">
      <c r="N1400" s="530" t="s">
        <v>4431</v>
      </c>
      <c r="O1400" s="586" t="s">
        <v>4432</v>
      </c>
      <c r="P1400" s="530" t="s">
        <v>37</v>
      </c>
      <c r="Q1400" s="531">
        <v>68457.0196</v>
      </c>
    </row>
    <row r="1401" spans="14:17" ht="25.5" x14ac:dyDescent="0.2">
      <c r="N1401" s="530" t="s">
        <v>4433</v>
      </c>
      <c r="O1401" s="586" t="s">
        <v>4434</v>
      </c>
      <c r="P1401" s="530" t="s">
        <v>37</v>
      </c>
      <c r="Q1401" s="531">
        <v>70301.699399999998</v>
      </c>
    </row>
    <row r="1402" spans="14:17" ht="25.5" x14ac:dyDescent="0.2">
      <c r="N1402" s="530" t="s">
        <v>4435</v>
      </c>
      <c r="O1402" s="586" t="s">
        <v>4436</v>
      </c>
      <c r="P1402" s="530" t="s">
        <v>16</v>
      </c>
      <c r="Q1402" s="531">
        <v>14912.1857</v>
      </c>
    </row>
    <row r="1403" spans="14:17" x14ac:dyDescent="0.2">
      <c r="N1403" s="530" t="s">
        <v>4437</v>
      </c>
      <c r="O1403" s="586" t="s">
        <v>4438</v>
      </c>
      <c r="P1403" s="530" t="s">
        <v>40</v>
      </c>
      <c r="Q1403" s="531">
        <v>7.6119000000000003</v>
      </c>
    </row>
    <row r="1404" spans="14:17" x14ac:dyDescent="0.2">
      <c r="N1404" s="530" t="s">
        <v>4439</v>
      </c>
      <c r="O1404" s="586" t="s">
        <v>4440</v>
      </c>
      <c r="P1404" s="530" t="s">
        <v>40</v>
      </c>
      <c r="Q1404" s="531">
        <v>20.398800000000001</v>
      </c>
    </row>
    <row r="1405" spans="14:17" ht="25.5" x14ac:dyDescent="0.2">
      <c r="N1405" s="530" t="s">
        <v>4441</v>
      </c>
      <c r="O1405" s="586" t="s">
        <v>4442</v>
      </c>
      <c r="P1405" s="530" t="s">
        <v>16</v>
      </c>
      <c r="Q1405" s="531">
        <v>49.753900000000002</v>
      </c>
    </row>
    <row r="1406" spans="14:17" x14ac:dyDescent="0.2">
      <c r="N1406" s="530" t="s">
        <v>4443</v>
      </c>
      <c r="O1406" s="586" t="s">
        <v>4444</v>
      </c>
      <c r="P1406" s="530" t="s">
        <v>14</v>
      </c>
      <c r="Q1406" s="531">
        <v>19.241700000000002</v>
      </c>
    </row>
    <row r="1407" spans="14:17" ht="25.5" x14ac:dyDescent="0.2">
      <c r="N1407" s="530" t="s">
        <v>4445</v>
      </c>
      <c r="O1407" s="586" t="s">
        <v>4446</v>
      </c>
      <c r="P1407" s="530" t="s">
        <v>37</v>
      </c>
      <c r="Q1407" s="531">
        <v>139.39429999999999</v>
      </c>
    </row>
    <row r="1408" spans="14:17" x14ac:dyDescent="0.2">
      <c r="N1408" s="530" t="s">
        <v>4447</v>
      </c>
      <c r="O1408" s="586" t="s">
        <v>4448</v>
      </c>
      <c r="P1408" s="530" t="s">
        <v>16</v>
      </c>
      <c r="Q1408" s="531">
        <v>2.2677</v>
      </c>
    </row>
    <row r="1409" spans="14:17" x14ac:dyDescent="0.2">
      <c r="N1409" s="530" t="s">
        <v>4449</v>
      </c>
      <c r="O1409" s="586" t="s">
        <v>4450</v>
      </c>
      <c r="P1409" s="530" t="s">
        <v>40</v>
      </c>
      <c r="Q1409" s="531">
        <v>10.523099999999999</v>
      </c>
    </row>
    <row r="1410" spans="14:17" x14ac:dyDescent="0.2">
      <c r="N1410" s="530" t="s">
        <v>4451</v>
      </c>
      <c r="O1410" s="586" t="s">
        <v>4452</v>
      </c>
      <c r="P1410" s="530" t="s">
        <v>16</v>
      </c>
      <c r="Q1410" s="531">
        <v>3.0882999999999998</v>
      </c>
    </row>
    <row r="1411" spans="14:17" x14ac:dyDescent="0.2">
      <c r="N1411" s="530" t="s">
        <v>4453</v>
      </c>
      <c r="O1411" s="586" t="s">
        <v>4454</v>
      </c>
      <c r="P1411" s="530" t="s">
        <v>16</v>
      </c>
      <c r="Q1411" s="531">
        <v>3.1261000000000001</v>
      </c>
    </row>
    <row r="1412" spans="14:17" x14ac:dyDescent="0.2">
      <c r="N1412" s="530" t="s">
        <v>4455</v>
      </c>
      <c r="O1412" s="586" t="s">
        <v>4456</v>
      </c>
      <c r="P1412" s="530" t="s">
        <v>16</v>
      </c>
      <c r="Q1412" s="531">
        <v>3.3039000000000001</v>
      </c>
    </row>
    <row r="1413" spans="14:17" x14ac:dyDescent="0.2">
      <c r="N1413" s="530" t="s">
        <v>4457</v>
      </c>
      <c r="O1413" s="586" t="s">
        <v>4458</v>
      </c>
      <c r="P1413" s="530" t="s">
        <v>16</v>
      </c>
      <c r="Q1413" s="531">
        <v>4.1877000000000004</v>
      </c>
    </row>
    <row r="1414" spans="14:17" x14ac:dyDescent="0.2">
      <c r="N1414" s="530" t="s">
        <v>4459</v>
      </c>
      <c r="O1414" s="586" t="s">
        <v>4460</v>
      </c>
      <c r="P1414" s="530" t="s">
        <v>16</v>
      </c>
      <c r="Q1414" s="531">
        <v>4.4825999999999997</v>
      </c>
    </row>
    <row r="1415" spans="14:17" x14ac:dyDescent="0.2">
      <c r="N1415" s="530" t="s">
        <v>4461</v>
      </c>
      <c r="O1415" s="586" t="s">
        <v>4462</v>
      </c>
      <c r="P1415" s="530" t="s">
        <v>16</v>
      </c>
      <c r="Q1415" s="531">
        <v>5.2447999999999997</v>
      </c>
    </row>
    <row r="1416" spans="14:17" x14ac:dyDescent="0.2">
      <c r="N1416" s="530" t="s">
        <v>4463</v>
      </c>
      <c r="O1416" s="586" t="s">
        <v>4464</v>
      </c>
      <c r="P1416" s="530" t="s">
        <v>16</v>
      </c>
      <c r="Q1416" s="531">
        <v>5.4512</v>
      </c>
    </row>
    <row r="1417" spans="14:17" x14ac:dyDescent="0.2">
      <c r="N1417" s="530" t="s">
        <v>4465</v>
      </c>
      <c r="O1417" s="586" t="s">
        <v>4466</v>
      </c>
      <c r="P1417" s="530" t="s">
        <v>16</v>
      </c>
      <c r="Q1417" s="531">
        <v>5.8973000000000004</v>
      </c>
    </row>
    <row r="1418" spans="14:17" x14ac:dyDescent="0.2">
      <c r="N1418" s="530" t="s">
        <v>4467</v>
      </c>
      <c r="O1418" s="586" t="s">
        <v>4468</v>
      </c>
      <c r="P1418" s="530" t="s">
        <v>16</v>
      </c>
      <c r="Q1418" s="531">
        <v>6.2244999999999999</v>
      </c>
    </row>
    <row r="1419" spans="14:17" x14ac:dyDescent="0.2">
      <c r="N1419" s="530" t="s">
        <v>4469</v>
      </c>
      <c r="O1419" s="586" t="s">
        <v>4470</v>
      </c>
      <c r="P1419" s="530" t="s">
        <v>16</v>
      </c>
      <c r="Q1419" s="531">
        <v>6.6574999999999998</v>
      </c>
    </row>
    <row r="1420" spans="14:17" x14ac:dyDescent="0.2">
      <c r="N1420" s="530" t="s">
        <v>4471</v>
      </c>
      <c r="O1420" s="586" t="s">
        <v>4472</v>
      </c>
      <c r="P1420" s="530" t="s">
        <v>16</v>
      </c>
      <c r="Q1420" s="531">
        <v>6.8746999999999998</v>
      </c>
    </row>
    <row r="1421" spans="14:17" x14ac:dyDescent="0.2">
      <c r="N1421" s="530" t="s">
        <v>1666</v>
      </c>
      <c r="O1421" s="586" t="s">
        <v>4473</v>
      </c>
      <c r="P1421" s="530" t="s">
        <v>16</v>
      </c>
      <c r="Q1421" s="531">
        <v>7.1031000000000004</v>
      </c>
    </row>
    <row r="1422" spans="14:17" x14ac:dyDescent="0.2">
      <c r="N1422" s="530" t="s">
        <v>4474</v>
      </c>
      <c r="O1422" s="586" t="s">
        <v>4475</v>
      </c>
      <c r="P1422" s="530" t="s">
        <v>16</v>
      </c>
      <c r="Q1422" s="531">
        <v>7.8448000000000002</v>
      </c>
    </row>
    <row r="1423" spans="14:17" x14ac:dyDescent="0.2">
      <c r="N1423" s="530" t="s">
        <v>4476</v>
      </c>
      <c r="O1423" s="586" t="s">
        <v>4477</v>
      </c>
      <c r="P1423" s="530" t="s">
        <v>16</v>
      </c>
      <c r="Q1423" s="531">
        <v>8.4540000000000006</v>
      </c>
    </row>
    <row r="1424" spans="14:17" x14ac:dyDescent="0.2">
      <c r="N1424" s="530" t="s">
        <v>4478</v>
      </c>
      <c r="O1424" s="586" t="s">
        <v>4479</v>
      </c>
      <c r="P1424" s="530" t="s">
        <v>16</v>
      </c>
      <c r="Q1424" s="531">
        <v>9.0465</v>
      </c>
    </row>
    <row r="1425" spans="14:17" x14ac:dyDescent="0.2">
      <c r="N1425" s="530" t="s">
        <v>4480</v>
      </c>
      <c r="O1425" s="586" t="s">
        <v>4481</v>
      </c>
      <c r="P1425" s="530" t="s">
        <v>16</v>
      </c>
      <c r="Q1425" s="531">
        <v>9.6033000000000008</v>
      </c>
    </row>
    <row r="1426" spans="14:17" x14ac:dyDescent="0.2">
      <c r="N1426" s="530" t="s">
        <v>4482</v>
      </c>
      <c r="O1426" s="586" t="s">
        <v>4483</v>
      </c>
      <c r="P1426" s="530" t="s">
        <v>16</v>
      </c>
      <c r="Q1426" s="531">
        <v>10.5396</v>
      </c>
    </row>
    <row r="1427" spans="14:17" x14ac:dyDescent="0.2">
      <c r="N1427" s="530" t="s">
        <v>4484</v>
      </c>
      <c r="O1427" s="586" t="s">
        <v>4485</v>
      </c>
      <c r="P1427" s="530" t="s">
        <v>16</v>
      </c>
      <c r="Q1427" s="531">
        <v>12.1693</v>
      </c>
    </row>
    <row r="1428" spans="14:17" x14ac:dyDescent="0.2">
      <c r="N1428" s="530" t="s">
        <v>4486</v>
      </c>
      <c r="O1428" s="586" t="s">
        <v>4487</v>
      </c>
      <c r="P1428" s="530" t="s">
        <v>16</v>
      </c>
      <c r="Q1428" s="531">
        <v>7.1154000000000002</v>
      </c>
    </row>
    <row r="1429" spans="14:17" x14ac:dyDescent="0.2">
      <c r="N1429" s="530" t="s">
        <v>4488</v>
      </c>
      <c r="O1429" s="586" t="s">
        <v>4489</v>
      </c>
      <c r="P1429" s="530" t="s">
        <v>16</v>
      </c>
      <c r="Q1429" s="531">
        <v>7.5801999999999996</v>
      </c>
    </row>
    <row r="1430" spans="14:17" x14ac:dyDescent="0.2">
      <c r="N1430" s="530" t="s">
        <v>4490</v>
      </c>
      <c r="O1430" s="586" t="s">
        <v>4491</v>
      </c>
      <c r="P1430" s="530" t="s">
        <v>16</v>
      </c>
      <c r="Q1430" s="531">
        <v>7.9271000000000003</v>
      </c>
    </row>
    <row r="1431" spans="14:17" x14ac:dyDescent="0.2">
      <c r="N1431" s="530" t="s">
        <v>4492</v>
      </c>
      <c r="O1431" s="586" t="s">
        <v>4493</v>
      </c>
      <c r="P1431" s="530" t="s">
        <v>16</v>
      </c>
      <c r="Q1431" s="531">
        <v>8.4245999999999999</v>
      </c>
    </row>
    <row r="1432" spans="14:17" x14ac:dyDescent="0.2">
      <c r="N1432" s="530" t="s">
        <v>4494</v>
      </c>
      <c r="O1432" s="586" t="s">
        <v>4495</v>
      </c>
      <c r="P1432" s="530" t="s">
        <v>16</v>
      </c>
      <c r="Q1432" s="531">
        <v>8.6805000000000003</v>
      </c>
    </row>
    <row r="1433" spans="14:17" x14ac:dyDescent="0.2">
      <c r="N1433" s="530" t="s">
        <v>4496</v>
      </c>
      <c r="O1433" s="586" t="s">
        <v>4497</v>
      </c>
      <c r="P1433" s="530" t="s">
        <v>16</v>
      </c>
      <c r="Q1433" s="531">
        <v>9.2399000000000004</v>
      </c>
    </row>
    <row r="1434" spans="14:17" x14ac:dyDescent="0.2">
      <c r="N1434" s="530" t="s">
        <v>1469</v>
      </c>
      <c r="O1434" s="586" t="s">
        <v>4498</v>
      </c>
      <c r="P1434" s="530" t="s">
        <v>40</v>
      </c>
      <c r="Q1434" s="531">
        <v>73.031899999999993</v>
      </c>
    </row>
    <row r="1435" spans="14:17" x14ac:dyDescent="0.2">
      <c r="N1435" s="530" t="s">
        <v>4499</v>
      </c>
      <c r="O1435" s="586" t="s">
        <v>4500</v>
      </c>
      <c r="P1435" s="530" t="s">
        <v>16</v>
      </c>
      <c r="Q1435" s="531">
        <v>16.156600000000001</v>
      </c>
    </row>
    <row r="1436" spans="14:17" x14ac:dyDescent="0.2">
      <c r="N1436" s="530" t="s">
        <v>4501</v>
      </c>
      <c r="O1436" s="586" t="s">
        <v>4502</v>
      </c>
      <c r="P1436" s="530" t="s">
        <v>16</v>
      </c>
      <c r="Q1436" s="531">
        <v>0.3</v>
      </c>
    </row>
    <row r="1437" spans="14:17" x14ac:dyDescent="0.2">
      <c r="N1437" s="530" t="s">
        <v>4503</v>
      </c>
      <c r="O1437" s="586" t="s">
        <v>4504</v>
      </c>
      <c r="P1437" s="530" t="s">
        <v>16</v>
      </c>
      <c r="Q1437" s="531">
        <v>0.62849999999999995</v>
      </c>
    </row>
    <row r="1438" spans="14:17" ht="25.5" x14ac:dyDescent="0.2">
      <c r="N1438" s="530" t="s">
        <v>4505</v>
      </c>
      <c r="O1438" s="586" t="s">
        <v>4506</v>
      </c>
      <c r="P1438" s="530" t="s">
        <v>16</v>
      </c>
      <c r="Q1438" s="531">
        <v>1.6541999999999999</v>
      </c>
    </row>
    <row r="1439" spans="14:17" ht="25.5" x14ac:dyDescent="0.2">
      <c r="N1439" s="530" t="s">
        <v>4507</v>
      </c>
      <c r="O1439" s="586" t="s">
        <v>4508</v>
      </c>
      <c r="P1439" s="530" t="s">
        <v>40</v>
      </c>
      <c r="Q1439" s="531">
        <v>19.973500000000001</v>
      </c>
    </row>
    <row r="1440" spans="14:17" x14ac:dyDescent="0.2">
      <c r="N1440" s="530" t="s">
        <v>4509</v>
      </c>
      <c r="O1440" s="586" t="s">
        <v>4510</v>
      </c>
      <c r="P1440" s="530" t="s">
        <v>40</v>
      </c>
      <c r="Q1440" s="531">
        <v>16.452500000000001</v>
      </c>
    </row>
    <row r="1441" spans="14:17" x14ac:dyDescent="0.2">
      <c r="N1441" s="530" t="s">
        <v>4511</v>
      </c>
      <c r="O1441" s="586" t="s">
        <v>4512</v>
      </c>
      <c r="P1441" s="530" t="s">
        <v>17</v>
      </c>
      <c r="Q1441" s="531" t="s">
        <v>24</v>
      </c>
    </row>
    <row r="1442" spans="14:17" x14ac:dyDescent="0.2">
      <c r="N1442" s="530" t="s">
        <v>4513</v>
      </c>
      <c r="O1442" s="586" t="s">
        <v>4514</v>
      </c>
      <c r="P1442" s="530" t="s">
        <v>37</v>
      </c>
      <c r="Q1442" s="531">
        <v>163.84200000000001</v>
      </c>
    </row>
    <row r="1443" spans="14:17" x14ac:dyDescent="0.2">
      <c r="N1443" s="530" t="s">
        <v>4515</v>
      </c>
      <c r="O1443" s="586" t="s">
        <v>4516</v>
      </c>
      <c r="P1443" s="530" t="s">
        <v>37</v>
      </c>
      <c r="Q1443" s="531">
        <v>197.85169999999999</v>
      </c>
    </row>
    <row r="1444" spans="14:17" x14ac:dyDescent="0.2">
      <c r="N1444" s="530" t="s">
        <v>4517</v>
      </c>
      <c r="O1444" s="586" t="s">
        <v>4518</v>
      </c>
      <c r="P1444" s="530" t="s">
        <v>37</v>
      </c>
      <c r="Q1444" s="531">
        <v>239.21270000000001</v>
      </c>
    </row>
    <row r="1445" spans="14:17" x14ac:dyDescent="0.2">
      <c r="N1445" s="530" t="s">
        <v>4519</v>
      </c>
      <c r="O1445" s="586" t="s">
        <v>4520</v>
      </c>
      <c r="P1445" s="530" t="s">
        <v>37</v>
      </c>
      <c r="Q1445" s="531">
        <v>282.53320000000002</v>
      </c>
    </row>
    <row r="1446" spans="14:17" x14ac:dyDescent="0.2">
      <c r="N1446" s="530" t="s">
        <v>4521</v>
      </c>
      <c r="O1446" s="586" t="s">
        <v>4522</v>
      </c>
      <c r="P1446" s="530" t="s">
        <v>37</v>
      </c>
      <c r="Q1446" s="531">
        <v>335.35410000000002</v>
      </c>
    </row>
    <row r="1447" spans="14:17" x14ac:dyDescent="0.2">
      <c r="N1447" s="530" t="s">
        <v>4523</v>
      </c>
      <c r="O1447" s="586" t="s">
        <v>4524</v>
      </c>
      <c r="P1447" s="530" t="s">
        <v>37</v>
      </c>
      <c r="Q1447" s="531">
        <v>391.85919999999999</v>
      </c>
    </row>
    <row r="1448" spans="14:17" x14ac:dyDescent="0.2">
      <c r="N1448" s="530" t="s">
        <v>4525</v>
      </c>
      <c r="O1448" s="586" t="s">
        <v>4526</v>
      </c>
      <c r="P1448" s="530" t="s">
        <v>37</v>
      </c>
      <c r="Q1448" s="531">
        <v>442.51119999999997</v>
      </c>
    </row>
    <row r="1449" spans="14:17" x14ac:dyDescent="0.2">
      <c r="N1449" s="530" t="s">
        <v>4527</v>
      </c>
      <c r="O1449" s="586" t="s">
        <v>4528</v>
      </c>
      <c r="P1449" s="530" t="s">
        <v>37</v>
      </c>
      <c r="Q1449" s="531">
        <v>470.77800000000002</v>
      </c>
    </row>
    <row r="1450" spans="14:17" ht="25.5" x14ac:dyDescent="0.2">
      <c r="N1450" s="530" t="s">
        <v>4529</v>
      </c>
      <c r="O1450" s="586" t="s">
        <v>4530</v>
      </c>
      <c r="P1450" s="530" t="s">
        <v>37</v>
      </c>
      <c r="Q1450" s="531">
        <v>1507.7049999999999</v>
      </c>
    </row>
    <row r="1451" spans="14:17" ht="25.5" x14ac:dyDescent="0.2">
      <c r="N1451" s="530" t="s">
        <v>4531</v>
      </c>
      <c r="O1451" s="586" t="s">
        <v>4532</v>
      </c>
      <c r="P1451" s="530" t="s">
        <v>37</v>
      </c>
      <c r="Q1451" s="531">
        <v>1710.492</v>
      </c>
    </row>
    <row r="1452" spans="14:17" ht="25.5" x14ac:dyDescent="0.2">
      <c r="N1452" s="530" t="s">
        <v>4533</v>
      </c>
      <c r="O1452" s="586" t="s">
        <v>4534</v>
      </c>
      <c r="P1452" s="530" t="s">
        <v>37</v>
      </c>
      <c r="Q1452" s="531">
        <v>1993.6919</v>
      </c>
    </row>
    <row r="1453" spans="14:17" ht="25.5" x14ac:dyDescent="0.2">
      <c r="N1453" s="530" t="s">
        <v>4535</v>
      </c>
      <c r="O1453" s="586" t="s">
        <v>4536</v>
      </c>
      <c r="P1453" s="530" t="s">
        <v>37</v>
      </c>
      <c r="Q1453" s="531">
        <v>2246.8233</v>
      </c>
    </row>
    <row r="1454" spans="14:17" ht="25.5" x14ac:dyDescent="0.2">
      <c r="N1454" s="530" t="s">
        <v>4537</v>
      </c>
      <c r="O1454" s="586" t="s">
        <v>4538</v>
      </c>
      <c r="P1454" s="530" t="s">
        <v>37</v>
      </c>
      <c r="Q1454" s="531">
        <v>2248.8472999999999</v>
      </c>
    </row>
    <row r="1455" spans="14:17" ht="25.5" x14ac:dyDescent="0.2">
      <c r="N1455" s="530" t="s">
        <v>4539</v>
      </c>
      <c r="O1455" s="586" t="s">
        <v>4540</v>
      </c>
      <c r="P1455" s="530" t="s">
        <v>37</v>
      </c>
      <c r="Q1455" s="531">
        <v>2819.3125</v>
      </c>
    </row>
    <row r="1456" spans="14:17" ht="25.5" x14ac:dyDescent="0.2">
      <c r="N1456" s="530" t="s">
        <v>4541</v>
      </c>
      <c r="O1456" s="586" t="s">
        <v>4542</v>
      </c>
      <c r="P1456" s="530" t="s">
        <v>37</v>
      </c>
      <c r="Q1456" s="531">
        <v>2823.6774999999998</v>
      </c>
    </row>
    <row r="1457" spans="14:17" ht="25.5" x14ac:dyDescent="0.2">
      <c r="N1457" s="530" t="s">
        <v>4543</v>
      </c>
      <c r="O1457" s="586" t="s">
        <v>4544</v>
      </c>
      <c r="P1457" s="530" t="s">
        <v>37</v>
      </c>
      <c r="Q1457" s="531">
        <v>2823.6774999999998</v>
      </c>
    </row>
    <row r="1458" spans="14:17" ht="25.5" x14ac:dyDescent="0.2">
      <c r="N1458" s="530" t="s">
        <v>4545</v>
      </c>
      <c r="O1458" s="586" t="s">
        <v>4546</v>
      </c>
      <c r="P1458" s="530" t="s">
        <v>37</v>
      </c>
      <c r="Q1458" s="531">
        <v>3261.5515</v>
      </c>
    </row>
    <row r="1459" spans="14:17" ht="25.5" x14ac:dyDescent="0.2">
      <c r="N1459" s="530" t="s">
        <v>4547</v>
      </c>
      <c r="O1459" s="586" t="s">
        <v>4548</v>
      </c>
      <c r="P1459" s="530" t="s">
        <v>37</v>
      </c>
      <c r="Q1459" s="531">
        <v>3696.1849000000002</v>
      </c>
    </row>
    <row r="1460" spans="14:17" ht="25.5" x14ac:dyDescent="0.2">
      <c r="N1460" s="530" t="s">
        <v>4549</v>
      </c>
      <c r="O1460" s="586" t="s">
        <v>4550</v>
      </c>
      <c r="P1460" s="530" t="s">
        <v>37</v>
      </c>
      <c r="Q1460" s="531">
        <v>3700.5828999999999</v>
      </c>
    </row>
    <row r="1461" spans="14:17" ht="25.5" x14ac:dyDescent="0.2">
      <c r="N1461" s="530" t="s">
        <v>4551</v>
      </c>
      <c r="O1461" s="586" t="s">
        <v>4552</v>
      </c>
      <c r="P1461" s="530" t="s">
        <v>37</v>
      </c>
      <c r="Q1461" s="531">
        <v>2567.835</v>
      </c>
    </row>
    <row r="1462" spans="14:17" ht="25.5" x14ac:dyDescent="0.2">
      <c r="N1462" s="530" t="s">
        <v>4553</v>
      </c>
      <c r="O1462" s="586" t="s">
        <v>4554</v>
      </c>
      <c r="P1462" s="530" t="s">
        <v>37</v>
      </c>
      <c r="Q1462" s="531">
        <v>2974.1275000000001</v>
      </c>
    </row>
    <row r="1463" spans="14:17" ht="25.5" x14ac:dyDescent="0.2">
      <c r="N1463" s="530" t="s">
        <v>4555</v>
      </c>
      <c r="O1463" s="586" t="s">
        <v>4556</v>
      </c>
      <c r="P1463" s="530" t="s">
        <v>37</v>
      </c>
      <c r="Q1463" s="531">
        <v>3900.933</v>
      </c>
    </row>
    <row r="1464" spans="14:17" ht="25.5" x14ac:dyDescent="0.2">
      <c r="N1464" s="530" t="s">
        <v>4557</v>
      </c>
      <c r="O1464" s="586" t="s">
        <v>4558</v>
      </c>
      <c r="P1464" s="530" t="s">
        <v>37</v>
      </c>
      <c r="Q1464" s="531">
        <v>5037.9162999999999</v>
      </c>
    </row>
    <row r="1465" spans="14:17" ht="25.5" x14ac:dyDescent="0.2">
      <c r="N1465" s="530" t="s">
        <v>4559</v>
      </c>
      <c r="O1465" s="586" t="s">
        <v>4560</v>
      </c>
      <c r="P1465" s="530" t="s">
        <v>37</v>
      </c>
      <c r="Q1465" s="531">
        <v>5345.0001000000002</v>
      </c>
    </row>
    <row r="1466" spans="14:17" ht="25.5" x14ac:dyDescent="0.2">
      <c r="N1466" s="530" t="s">
        <v>4561</v>
      </c>
      <c r="O1466" s="586" t="s">
        <v>4562</v>
      </c>
      <c r="P1466" s="530" t="s">
        <v>37</v>
      </c>
      <c r="Q1466" s="531">
        <v>7059.1938</v>
      </c>
    </row>
    <row r="1467" spans="14:17" ht="25.5" x14ac:dyDescent="0.2">
      <c r="N1467" s="530" t="s">
        <v>4563</v>
      </c>
      <c r="O1467" s="586" t="s">
        <v>4564</v>
      </c>
      <c r="P1467" s="530" t="s">
        <v>37</v>
      </c>
      <c r="Q1467" s="531">
        <v>8920.2001</v>
      </c>
    </row>
    <row r="1468" spans="14:17" ht="25.5" x14ac:dyDescent="0.2">
      <c r="N1468" s="530" t="s">
        <v>4565</v>
      </c>
      <c r="O1468" s="586" t="s">
        <v>4566</v>
      </c>
      <c r="P1468" s="530" t="s">
        <v>37</v>
      </c>
      <c r="Q1468" s="531">
        <v>8920.2001</v>
      </c>
    </row>
    <row r="1469" spans="14:17" ht="25.5" x14ac:dyDescent="0.2">
      <c r="N1469" s="530" t="s">
        <v>4567</v>
      </c>
      <c r="O1469" s="586" t="s">
        <v>4568</v>
      </c>
      <c r="P1469" s="530" t="s">
        <v>37</v>
      </c>
      <c r="Q1469" s="531">
        <v>10392.010200000001</v>
      </c>
    </row>
    <row r="1470" spans="14:17" ht="25.5" x14ac:dyDescent="0.2">
      <c r="N1470" s="530" t="s">
        <v>4569</v>
      </c>
      <c r="O1470" s="586" t="s">
        <v>4570</v>
      </c>
      <c r="P1470" s="530" t="s">
        <v>37</v>
      </c>
      <c r="Q1470" s="531">
        <v>11846.360199999999</v>
      </c>
    </row>
    <row r="1471" spans="14:17" ht="25.5" x14ac:dyDescent="0.2">
      <c r="N1471" s="530" t="s">
        <v>4571</v>
      </c>
      <c r="O1471" s="586" t="s">
        <v>4572</v>
      </c>
      <c r="P1471" s="530" t="s">
        <v>37</v>
      </c>
      <c r="Q1471" s="531">
        <v>11876.915300000001</v>
      </c>
    </row>
    <row r="1472" spans="14:17" ht="25.5" x14ac:dyDescent="0.2">
      <c r="N1472" s="530" t="s">
        <v>4573</v>
      </c>
      <c r="O1472" s="586" t="s">
        <v>4574</v>
      </c>
      <c r="P1472" s="530" t="s">
        <v>37</v>
      </c>
      <c r="Q1472" s="531">
        <v>1178.1695</v>
      </c>
    </row>
    <row r="1473" spans="14:17" ht="25.5" x14ac:dyDescent="0.2">
      <c r="N1473" s="530" t="s">
        <v>4575</v>
      </c>
      <c r="O1473" s="586" t="s">
        <v>4576</v>
      </c>
      <c r="P1473" s="530" t="s">
        <v>37</v>
      </c>
      <c r="Q1473" s="531">
        <v>1362.1632</v>
      </c>
    </row>
    <row r="1474" spans="14:17" ht="25.5" x14ac:dyDescent="0.2">
      <c r="N1474" s="530" t="s">
        <v>4577</v>
      </c>
      <c r="O1474" s="586" t="s">
        <v>4578</v>
      </c>
      <c r="P1474" s="530" t="s">
        <v>37</v>
      </c>
      <c r="Q1474" s="531">
        <v>1789.4974</v>
      </c>
    </row>
    <row r="1475" spans="14:17" ht="25.5" x14ac:dyDescent="0.2">
      <c r="N1475" s="530" t="s">
        <v>4579</v>
      </c>
      <c r="O1475" s="586" t="s">
        <v>4580</v>
      </c>
      <c r="P1475" s="530" t="s">
        <v>37</v>
      </c>
      <c r="Q1475" s="531">
        <v>2315.4877000000001</v>
      </c>
    </row>
    <row r="1476" spans="14:17" ht="25.5" x14ac:dyDescent="0.2">
      <c r="N1476" s="530" t="s">
        <v>4581</v>
      </c>
      <c r="O1476" s="586" t="s">
        <v>4582</v>
      </c>
      <c r="P1476" s="530" t="s">
        <v>37</v>
      </c>
      <c r="Q1476" s="531">
        <v>2464.9571999999998</v>
      </c>
    </row>
    <row r="1477" spans="14:17" ht="25.5" x14ac:dyDescent="0.2">
      <c r="N1477" s="530" t="s">
        <v>4583</v>
      </c>
      <c r="O1477" s="586" t="s">
        <v>4584</v>
      </c>
      <c r="P1477" s="530" t="s">
        <v>37</v>
      </c>
      <c r="Q1477" s="531">
        <v>3247.7937999999999</v>
      </c>
    </row>
    <row r="1478" spans="14:17" ht="25.5" x14ac:dyDescent="0.2">
      <c r="N1478" s="530" t="s">
        <v>4585</v>
      </c>
      <c r="O1478" s="586" t="s">
        <v>4586</v>
      </c>
      <c r="P1478" s="530" t="s">
        <v>37</v>
      </c>
      <c r="Q1478" s="531">
        <v>4084.3072000000002</v>
      </c>
    </row>
    <row r="1479" spans="14:17" ht="25.5" x14ac:dyDescent="0.2">
      <c r="N1479" s="530" t="s">
        <v>4587</v>
      </c>
      <c r="O1479" s="586" t="s">
        <v>4588</v>
      </c>
      <c r="P1479" s="530" t="s">
        <v>37</v>
      </c>
      <c r="Q1479" s="531">
        <v>4084.3072000000002</v>
      </c>
    </row>
    <row r="1480" spans="14:17" ht="25.5" x14ac:dyDescent="0.2">
      <c r="N1480" s="530" t="s">
        <v>4589</v>
      </c>
      <c r="O1480" s="586" t="s">
        <v>4590</v>
      </c>
      <c r="P1480" s="530" t="s">
        <v>37</v>
      </c>
      <c r="Q1480" s="531">
        <v>4789.5387000000001</v>
      </c>
    </row>
    <row r="1481" spans="14:17" ht="25.5" x14ac:dyDescent="0.2">
      <c r="N1481" s="530" t="s">
        <v>4591</v>
      </c>
      <c r="O1481" s="586" t="s">
        <v>4592</v>
      </c>
      <c r="P1481" s="530" t="s">
        <v>37</v>
      </c>
      <c r="Q1481" s="531">
        <v>5477.3101999999999</v>
      </c>
    </row>
    <row r="1482" spans="14:17" ht="25.5" x14ac:dyDescent="0.2">
      <c r="N1482" s="530" t="s">
        <v>4593</v>
      </c>
      <c r="O1482" s="586" t="s">
        <v>4594</v>
      </c>
      <c r="P1482" s="530" t="s">
        <v>37</v>
      </c>
      <c r="Q1482" s="531">
        <v>5507.8653000000004</v>
      </c>
    </row>
    <row r="1483" spans="14:17" x14ac:dyDescent="0.2">
      <c r="N1483" s="530" t="s">
        <v>4595</v>
      </c>
      <c r="O1483" s="586" t="s">
        <v>4596</v>
      </c>
      <c r="P1483" s="530" t="s">
        <v>16</v>
      </c>
      <c r="Q1483" s="531">
        <v>1084.1839</v>
      </c>
    </row>
    <row r="1484" spans="14:17" ht="25.5" x14ac:dyDescent="0.2">
      <c r="N1484" s="530" t="s">
        <v>4597</v>
      </c>
      <c r="O1484" s="586" t="s">
        <v>4598</v>
      </c>
      <c r="P1484" s="530" t="s">
        <v>14</v>
      </c>
      <c r="Q1484" s="531">
        <v>532.1087</v>
      </c>
    </row>
    <row r="1485" spans="14:17" x14ac:dyDescent="0.2">
      <c r="N1485" s="530" t="s">
        <v>4599</v>
      </c>
      <c r="O1485" s="586" t="s">
        <v>4600</v>
      </c>
      <c r="P1485" s="530" t="s">
        <v>37</v>
      </c>
      <c r="Q1485" s="531">
        <v>220.15260000000001</v>
      </c>
    </row>
    <row r="1486" spans="14:17" ht="25.5" x14ac:dyDescent="0.2">
      <c r="N1486" s="530" t="s">
        <v>4601</v>
      </c>
      <c r="O1486" s="586" t="s">
        <v>4602</v>
      </c>
      <c r="P1486" s="530" t="s">
        <v>18</v>
      </c>
      <c r="Q1486" s="531" t="s">
        <v>24</v>
      </c>
    </row>
    <row r="1487" spans="14:17" ht="25.5" x14ac:dyDescent="0.2">
      <c r="N1487" s="530" t="s">
        <v>4603</v>
      </c>
      <c r="O1487" s="586" t="s">
        <v>4604</v>
      </c>
      <c r="P1487" s="530" t="s">
        <v>14</v>
      </c>
      <c r="Q1487" s="531">
        <v>426.51760000000002</v>
      </c>
    </row>
    <row r="1488" spans="14:17" x14ac:dyDescent="0.2">
      <c r="N1488" s="530" t="s">
        <v>4605</v>
      </c>
      <c r="O1488" s="586" t="s">
        <v>4606</v>
      </c>
      <c r="P1488" s="530" t="s">
        <v>14</v>
      </c>
      <c r="Q1488" s="531">
        <v>104.6229</v>
      </c>
    </row>
    <row r="1489" spans="14:17" x14ac:dyDescent="0.2">
      <c r="N1489" s="530" t="s">
        <v>4607</v>
      </c>
      <c r="O1489" s="586" t="s">
        <v>4608</v>
      </c>
      <c r="P1489" s="530" t="s">
        <v>14</v>
      </c>
      <c r="Q1489" s="531">
        <v>138.0514</v>
      </c>
    </row>
    <row r="1490" spans="14:17" ht="25.5" x14ac:dyDescent="0.2">
      <c r="N1490" s="530" t="s">
        <v>4609</v>
      </c>
      <c r="O1490" s="586" t="s">
        <v>4610</v>
      </c>
      <c r="P1490" s="530" t="s">
        <v>14</v>
      </c>
      <c r="Q1490" s="531">
        <v>651.78660000000002</v>
      </c>
    </row>
    <row r="1491" spans="14:17" x14ac:dyDescent="0.2">
      <c r="N1491" s="530" t="s">
        <v>4611</v>
      </c>
      <c r="O1491" s="586" t="s">
        <v>4612</v>
      </c>
      <c r="P1491" s="530" t="s">
        <v>37</v>
      </c>
      <c r="Q1491" s="531">
        <v>6.6163999999999996</v>
      </c>
    </row>
    <row r="1492" spans="14:17" x14ac:dyDescent="0.2">
      <c r="N1492" s="530" t="s">
        <v>1455</v>
      </c>
      <c r="O1492" s="586" t="s">
        <v>4613</v>
      </c>
      <c r="P1492" s="530" t="s">
        <v>14</v>
      </c>
      <c r="Q1492" s="531">
        <v>141.94970000000001</v>
      </c>
    </row>
    <row r="1493" spans="14:17" x14ac:dyDescent="0.2">
      <c r="N1493" s="530" t="s">
        <v>4614</v>
      </c>
      <c r="O1493" s="586" t="s">
        <v>4615</v>
      </c>
      <c r="P1493" s="530" t="s">
        <v>14</v>
      </c>
      <c r="Q1493" s="531">
        <v>591.82770000000005</v>
      </c>
    </row>
    <row r="1494" spans="14:17" x14ac:dyDescent="0.2">
      <c r="N1494" s="530" t="s">
        <v>1655</v>
      </c>
      <c r="O1494" s="586" t="s">
        <v>4616</v>
      </c>
      <c r="P1494" s="530" t="s">
        <v>14</v>
      </c>
      <c r="Q1494" s="531">
        <v>232.6525</v>
      </c>
    </row>
    <row r="1495" spans="14:17" x14ac:dyDescent="0.2">
      <c r="N1495" s="530" t="s">
        <v>4617</v>
      </c>
      <c r="O1495" s="586" t="s">
        <v>4618</v>
      </c>
      <c r="P1495" s="530" t="s">
        <v>14</v>
      </c>
      <c r="Q1495" s="531">
        <v>129.38409999999999</v>
      </c>
    </row>
    <row r="1496" spans="14:17" x14ac:dyDescent="0.2">
      <c r="N1496" s="530" t="s">
        <v>4619</v>
      </c>
      <c r="O1496" s="586" t="s">
        <v>4620</v>
      </c>
      <c r="P1496" s="530" t="s">
        <v>14</v>
      </c>
      <c r="Q1496" s="531">
        <v>412.67070000000001</v>
      </c>
    </row>
    <row r="1497" spans="14:17" ht="25.5" x14ac:dyDescent="0.2">
      <c r="N1497" s="530" t="s">
        <v>4621</v>
      </c>
      <c r="O1497" s="586" t="s">
        <v>4622</v>
      </c>
      <c r="P1497" s="530" t="s">
        <v>37</v>
      </c>
      <c r="Q1497" s="531">
        <v>19.9116</v>
      </c>
    </row>
    <row r="1498" spans="14:17" ht="25.5" x14ac:dyDescent="0.2">
      <c r="N1498" s="530" t="s">
        <v>4623</v>
      </c>
      <c r="O1498" s="586" t="s">
        <v>4624</v>
      </c>
      <c r="P1498" s="530" t="s">
        <v>37</v>
      </c>
      <c r="Q1498" s="531">
        <v>13.505599999999999</v>
      </c>
    </row>
    <row r="1499" spans="14:17" ht="25.5" x14ac:dyDescent="0.2">
      <c r="N1499" s="530" t="s">
        <v>4625</v>
      </c>
      <c r="O1499" s="586" t="s">
        <v>4626</v>
      </c>
      <c r="P1499" s="530" t="s">
        <v>37</v>
      </c>
      <c r="Q1499" s="531">
        <v>23.349599999999999</v>
      </c>
    </row>
    <row r="1500" spans="14:17" ht="25.5" x14ac:dyDescent="0.2">
      <c r="N1500" s="530" t="s">
        <v>4627</v>
      </c>
      <c r="O1500" s="586" t="s">
        <v>4628</v>
      </c>
      <c r="P1500" s="530" t="s">
        <v>40</v>
      </c>
      <c r="Q1500" s="531">
        <v>52.712400000000002</v>
      </c>
    </row>
    <row r="1501" spans="14:17" x14ac:dyDescent="0.2">
      <c r="N1501" s="530" t="s">
        <v>4629</v>
      </c>
      <c r="O1501" s="586" t="s">
        <v>4630</v>
      </c>
      <c r="P1501" s="530" t="s">
        <v>16</v>
      </c>
      <c r="Q1501" s="531">
        <v>13842.0111</v>
      </c>
    </row>
    <row r="1502" spans="14:17" x14ac:dyDescent="0.2">
      <c r="N1502" s="530" t="s">
        <v>4631</v>
      </c>
      <c r="O1502" s="586" t="s">
        <v>4632</v>
      </c>
      <c r="P1502" s="530" t="s">
        <v>16</v>
      </c>
      <c r="Q1502" s="531">
        <v>21821.940500000001</v>
      </c>
    </row>
    <row r="1503" spans="14:17" x14ac:dyDescent="0.2">
      <c r="N1503" s="530" t="s">
        <v>4633</v>
      </c>
      <c r="O1503" s="586" t="s">
        <v>4634</v>
      </c>
      <c r="P1503" s="530" t="s">
        <v>16</v>
      </c>
      <c r="Q1503" s="531">
        <v>40772.725100000003</v>
      </c>
    </row>
    <row r="1504" spans="14:17" x14ac:dyDescent="0.2">
      <c r="N1504" s="530" t="s">
        <v>4635</v>
      </c>
      <c r="O1504" s="586" t="s">
        <v>4636</v>
      </c>
      <c r="P1504" s="530" t="s">
        <v>16</v>
      </c>
      <c r="Q1504" s="531">
        <v>79019.130600000004</v>
      </c>
    </row>
    <row r="1505" spans="14:17" x14ac:dyDescent="0.2">
      <c r="N1505" s="530" t="s">
        <v>4637</v>
      </c>
      <c r="O1505" s="586" t="s">
        <v>4638</v>
      </c>
      <c r="P1505" s="530" t="s">
        <v>16</v>
      </c>
      <c r="Q1505" s="531">
        <v>23682.3544</v>
      </c>
    </row>
    <row r="1506" spans="14:17" x14ac:dyDescent="0.2">
      <c r="N1506" s="530" t="s">
        <v>4639</v>
      </c>
      <c r="O1506" s="586" t="s">
        <v>4640</v>
      </c>
      <c r="P1506" s="530" t="s">
        <v>16</v>
      </c>
      <c r="Q1506" s="531">
        <v>33399.9496</v>
      </c>
    </row>
    <row r="1507" spans="14:17" x14ac:dyDescent="0.2">
      <c r="N1507" s="530" t="s">
        <v>4641</v>
      </c>
      <c r="O1507" s="586" t="s">
        <v>4642</v>
      </c>
      <c r="P1507" s="530" t="s">
        <v>16</v>
      </c>
      <c r="Q1507" s="531">
        <v>68619.605899999995</v>
      </c>
    </row>
    <row r="1508" spans="14:17" x14ac:dyDescent="0.2">
      <c r="N1508" s="530" t="s">
        <v>4643</v>
      </c>
      <c r="O1508" s="586" t="s">
        <v>4644</v>
      </c>
      <c r="P1508" s="530" t="s">
        <v>16</v>
      </c>
      <c r="Q1508" s="531">
        <v>134585.33059999999</v>
      </c>
    </row>
    <row r="1509" spans="14:17" x14ac:dyDescent="0.2">
      <c r="N1509" s="530" t="s">
        <v>4645</v>
      </c>
      <c r="O1509" s="586" t="s">
        <v>4646</v>
      </c>
      <c r="P1509" s="530" t="s">
        <v>37</v>
      </c>
      <c r="Q1509" s="531">
        <v>133.3365</v>
      </c>
    </row>
    <row r="1510" spans="14:17" x14ac:dyDescent="0.2">
      <c r="N1510" s="530" t="s">
        <v>4647</v>
      </c>
      <c r="O1510" s="586" t="s">
        <v>4648</v>
      </c>
      <c r="P1510" s="530" t="s">
        <v>16</v>
      </c>
      <c r="Q1510" s="531">
        <v>0.2145</v>
      </c>
    </row>
    <row r="1511" spans="14:17" x14ac:dyDescent="0.2">
      <c r="N1511" s="530" t="s">
        <v>4649</v>
      </c>
      <c r="O1511" s="586" t="s">
        <v>4650</v>
      </c>
      <c r="P1511" s="530" t="s">
        <v>37</v>
      </c>
      <c r="Q1511" s="531">
        <v>20.79</v>
      </c>
    </row>
    <row r="1512" spans="14:17" x14ac:dyDescent="0.2">
      <c r="N1512" s="530" t="s">
        <v>1484</v>
      </c>
      <c r="O1512" s="586" t="s">
        <v>4651</v>
      </c>
      <c r="P1512" s="530" t="s">
        <v>16</v>
      </c>
      <c r="Q1512" s="531">
        <v>1.3864000000000001</v>
      </c>
    </row>
    <row r="1513" spans="14:17" ht="25.5" x14ac:dyDescent="0.2">
      <c r="N1513" s="530" t="s">
        <v>4652</v>
      </c>
      <c r="O1513" s="586" t="s">
        <v>4653</v>
      </c>
      <c r="P1513" s="530" t="s">
        <v>16</v>
      </c>
      <c r="Q1513" s="531">
        <v>2.0245000000000002</v>
      </c>
    </row>
    <row r="1514" spans="14:17" ht="25.5" x14ac:dyDescent="0.2">
      <c r="N1514" s="530" t="s">
        <v>4654</v>
      </c>
      <c r="O1514" s="586" t="s">
        <v>4655</v>
      </c>
      <c r="P1514" s="530" t="s">
        <v>37</v>
      </c>
      <c r="Q1514" s="531">
        <v>308.83690000000001</v>
      </c>
    </row>
    <row r="1515" spans="14:17" ht="25.5" x14ac:dyDescent="0.2">
      <c r="N1515" s="530" t="s">
        <v>4656</v>
      </c>
      <c r="O1515" s="586" t="s">
        <v>4657</v>
      </c>
      <c r="P1515" s="530" t="s">
        <v>37</v>
      </c>
      <c r="Q1515" s="531">
        <v>76.953100000000006</v>
      </c>
    </row>
    <row r="1516" spans="14:17" ht="25.5" x14ac:dyDescent="0.2">
      <c r="N1516" s="530" t="s">
        <v>4658</v>
      </c>
      <c r="O1516" s="586" t="s">
        <v>4659</v>
      </c>
      <c r="P1516" s="530" t="s">
        <v>37</v>
      </c>
      <c r="Q1516" s="531">
        <v>188.26429999999999</v>
      </c>
    </row>
    <row r="1517" spans="14:17" x14ac:dyDescent="0.2">
      <c r="N1517" s="530" t="s">
        <v>4660</v>
      </c>
      <c r="O1517" s="586" t="s">
        <v>4661</v>
      </c>
      <c r="P1517" s="530" t="s">
        <v>16</v>
      </c>
      <c r="Q1517" s="531">
        <v>3643.2525000000001</v>
      </c>
    </row>
    <row r="1518" spans="14:17" x14ac:dyDescent="0.2">
      <c r="N1518" s="530" t="s">
        <v>4662</v>
      </c>
      <c r="O1518" s="586" t="s">
        <v>4663</v>
      </c>
      <c r="P1518" s="530" t="s">
        <v>16</v>
      </c>
      <c r="Q1518" s="531">
        <v>5752.8624</v>
      </c>
    </row>
    <row r="1519" spans="14:17" x14ac:dyDescent="0.2">
      <c r="N1519" s="530" t="s">
        <v>4664</v>
      </c>
      <c r="O1519" s="586" t="s">
        <v>4665</v>
      </c>
      <c r="P1519" s="530" t="s">
        <v>16</v>
      </c>
      <c r="Q1519" s="531">
        <v>8330.5723999999991</v>
      </c>
    </row>
    <row r="1520" spans="14:17" x14ac:dyDescent="0.2">
      <c r="N1520" s="530" t="s">
        <v>4666</v>
      </c>
      <c r="O1520" s="586" t="s">
        <v>4667</v>
      </c>
      <c r="P1520" s="530" t="s">
        <v>16</v>
      </c>
      <c r="Q1520" s="531">
        <v>9670.2348999999995</v>
      </c>
    </row>
    <row r="1521" spans="14:17" x14ac:dyDescent="0.2">
      <c r="N1521" s="530" t="s">
        <v>4668</v>
      </c>
      <c r="O1521" s="586" t="s">
        <v>4669</v>
      </c>
      <c r="P1521" s="530" t="s">
        <v>16</v>
      </c>
      <c r="Q1521" s="531">
        <v>12252.9599</v>
      </c>
    </row>
    <row r="1522" spans="14:17" x14ac:dyDescent="0.2">
      <c r="N1522" s="530" t="s">
        <v>4670</v>
      </c>
      <c r="O1522" s="586" t="s">
        <v>4671</v>
      </c>
      <c r="P1522" s="530" t="s">
        <v>16</v>
      </c>
      <c r="Q1522" s="531">
        <v>56.267400000000002</v>
      </c>
    </row>
    <row r="1523" spans="14:17" x14ac:dyDescent="0.2">
      <c r="N1523" s="530" t="s">
        <v>4672</v>
      </c>
      <c r="O1523" s="586" t="s">
        <v>4673</v>
      </c>
      <c r="P1523" s="530" t="s">
        <v>16</v>
      </c>
      <c r="Q1523" s="531">
        <v>588.5335</v>
      </c>
    </row>
    <row r="1524" spans="14:17" x14ac:dyDescent="0.2">
      <c r="N1524" s="530" t="s">
        <v>4674</v>
      </c>
      <c r="O1524" s="586" t="s">
        <v>4675</v>
      </c>
      <c r="P1524" s="530" t="s">
        <v>16</v>
      </c>
      <c r="Q1524" s="531">
        <v>145.85980000000001</v>
      </c>
    </row>
    <row r="1525" spans="14:17" ht="25.5" x14ac:dyDescent="0.2">
      <c r="N1525" s="530" t="s">
        <v>4676</v>
      </c>
      <c r="O1525" s="586" t="s">
        <v>4677</v>
      </c>
      <c r="P1525" s="530" t="s">
        <v>37</v>
      </c>
      <c r="Q1525" s="531">
        <v>389.10219999999998</v>
      </c>
    </row>
    <row r="1526" spans="14:17" ht="25.5" x14ac:dyDescent="0.2">
      <c r="N1526" s="530" t="s">
        <v>4678</v>
      </c>
      <c r="O1526" s="586" t="s">
        <v>4679</v>
      </c>
      <c r="P1526" s="530" t="s">
        <v>16</v>
      </c>
      <c r="Q1526" s="531">
        <v>95.273499999999999</v>
      </c>
    </row>
    <row r="1527" spans="14:17" x14ac:dyDescent="0.2">
      <c r="N1527" s="530" t="s">
        <v>4680</v>
      </c>
      <c r="O1527" s="586" t="s">
        <v>4681</v>
      </c>
      <c r="P1527" s="530" t="s">
        <v>17</v>
      </c>
      <c r="Q1527" s="531" t="s">
        <v>24</v>
      </c>
    </row>
    <row r="1528" spans="14:17" x14ac:dyDescent="0.2">
      <c r="N1528" s="530" t="s">
        <v>4682</v>
      </c>
      <c r="O1528" s="586" t="s">
        <v>4683</v>
      </c>
      <c r="P1528" s="530" t="s">
        <v>17</v>
      </c>
      <c r="Q1528" s="531" t="s">
        <v>24</v>
      </c>
    </row>
    <row r="1529" spans="14:17" x14ac:dyDescent="0.2">
      <c r="N1529" s="530" t="s">
        <v>4684</v>
      </c>
      <c r="O1529" s="586" t="s">
        <v>4685</v>
      </c>
      <c r="P1529" s="530" t="s">
        <v>17</v>
      </c>
      <c r="Q1529" s="531" t="s">
        <v>24</v>
      </c>
    </row>
    <row r="1530" spans="14:17" x14ac:dyDescent="0.2">
      <c r="N1530" s="530" t="s">
        <v>4686</v>
      </c>
      <c r="O1530" s="586" t="s">
        <v>4687</v>
      </c>
      <c r="P1530" s="530" t="s">
        <v>17</v>
      </c>
      <c r="Q1530" s="531" t="s">
        <v>24</v>
      </c>
    </row>
    <row r="1531" spans="14:17" x14ac:dyDescent="0.2">
      <c r="N1531" s="530" t="s">
        <v>4688</v>
      </c>
      <c r="O1531" s="586" t="s">
        <v>4689</v>
      </c>
      <c r="P1531" s="530" t="s">
        <v>17</v>
      </c>
      <c r="Q1531" s="531" t="s">
        <v>24</v>
      </c>
    </row>
    <row r="1532" spans="14:17" x14ac:dyDescent="0.2">
      <c r="N1532" s="530" t="s">
        <v>4690</v>
      </c>
      <c r="O1532" s="586" t="s">
        <v>4691</v>
      </c>
      <c r="P1532" s="530" t="s">
        <v>17</v>
      </c>
      <c r="Q1532" s="531" t="s">
        <v>24</v>
      </c>
    </row>
    <row r="1533" spans="14:17" x14ac:dyDescent="0.2">
      <c r="N1533" s="530" t="s">
        <v>4692</v>
      </c>
      <c r="O1533" s="586" t="s">
        <v>4693</v>
      </c>
      <c r="P1533" s="530" t="s">
        <v>17</v>
      </c>
      <c r="Q1533" s="531" t="s">
        <v>24</v>
      </c>
    </row>
    <row r="1534" spans="14:17" x14ac:dyDescent="0.2">
      <c r="N1534" s="530" t="s">
        <v>4694</v>
      </c>
      <c r="O1534" s="586" t="s">
        <v>4695</v>
      </c>
      <c r="P1534" s="530" t="s">
        <v>17</v>
      </c>
      <c r="Q1534" s="531" t="s">
        <v>24</v>
      </c>
    </row>
    <row r="1535" spans="14:17" x14ac:dyDescent="0.2">
      <c r="N1535" s="530" t="s">
        <v>4696</v>
      </c>
      <c r="O1535" s="586" t="s">
        <v>4697</v>
      </c>
      <c r="P1535" s="530" t="s">
        <v>17</v>
      </c>
      <c r="Q1535" s="531" t="s">
        <v>24</v>
      </c>
    </row>
    <row r="1536" spans="14:17" x14ac:dyDescent="0.2">
      <c r="N1536" s="530" t="s">
        <v>4698</v>
      </c>
      <c r="O1536" s="586" t="s">
        <v>4699</v>
      </c>
      <c r="P1536" s="530" t="s">
        <v>18</v>
      </c>
      <c r="Q1536" s="531" t="s">
        <v>24</v>
      </c>
    </row>
    <row r="1537" spans="14:17" x14ac:dyDescent="0.2">
      <c r="N1537" s="530" t="s">
        <v>4700</v>
      </c>
      <c r="O1537" s="586" t="s">
        <v>4701</v>
      </c>
      <c r="P1537" s="530" t="s">
        <v>17</v>
      </c>
      <c r="Q1537" s="531" t="s">
        <v>24</v>
      </c>
    </row>
    <row r="1538" spans="14:17" x14ac:dyDescent="0.2">
      <c r="N1538" s="530" t="s">
        <v>4702</v>
      </c>
      <c r="O1538" s="586" t="s">
        <v>4703</v>
      </c>
      <c r="P1538" s="530" t="s">
        <v>17</v>
      </c>
      <c r="Q1538" s="531" t="s">
        <v>24</v>
      </c>
    </row>
    <row r="1539" spans="14:17" x14ac:dyDescent="0.2">
      <c r="N1539" s="530" t="s">
        <v>4704</v>
      </c>
      <c r="O1539" s="586" t="s">
        <v>4705</v>
      </c>
      <c r="P1539" s="530" t="s">
        <v>17</v>
      </c>
      <c r="Q1539" s="531" t="s">
        <v>24</v>
      </c>
    </row>
    <row r="1540" spans="14:17" x14ac:dyDescent="0.2">
      <c r="N1540" s="530" t="s">
        <v>4706</v>
      </c>
      <c r="O1540" s="586" t="s">
        <v>4707</v>
      </c>
      <c r="P1540" s="530" t="s">
        <v>18</v>
      </c>
      <c r="Q1540" s="531" t="s">
        <v>24</v>
      </c>
    </row>
    <row r="1541" spans="14:17" x14ac:dyDescent="0.2">
      <c r="N1541" s="530" t="s">
        <v>4708</v>
      </c>
      <c r="O1541" s="586" t="s">
        <v>4709</v>
      </c>
      <c r="P1541" s="530" t="s">
        <v>16</v>
      </c>
      <c r="Q1541" s="531" t="s">
        <v>24</v>
      </c>
    </row>
    <row r="1542" spans="14:17" x14ac:dyDescent="0.2">
      <c r="N1542" s="530" t="s">
        <v>4710</v>
      </c>
      <c r="O1542" s="586" t="s">
        <v>4711</v>
      </c>
      <c r="P1542" s="530" t="s">
        <v>1760</v>
      </c>
      <c r="Q1542" s="531">
        <v>60.490200000000002</v>
      </c>
    </row>
    <row r="1543" spans="14:17" ht="25.5" x14ac:dyDescent="0.2">
      <c r="N1543" s="530" t="s">
        <v>4712</v>
      </c>
      <c r="O1543" s="586" t="s">
        <v>4713</v>
      </c>
      <c r="P1543" s="530" t="s">
        <v>1760</v>
      </c>
      <c r="Q1543" s="531">
        <v>270.34930000000003</v>
      </c>
    </row>
    <row r="1544" spans="14:17" x14ac:dyDescent="0.2">
      <c r="N1544" s="530" t="s">
        <v>4714</v>
      </c>
      <c r="O1544" s="586" t="s">
        <v>4715</v>
      </c>
      <c r="P1544" s="530" t="s">
        <v>1760</v>
      </c>
      <c r="Q1544" s="531">
        <v>88.212800000000001</v>
      </c>
    </row>
    <row r="1545" spans="14:17" x14ac:dyDescent="0.2">
      <c r="N1545" s="530" t="s">
        <v>4716</v>
      </c>
      <c r="O1545" s="586" t="s">
        <v>4717</v>
      </c>
      <c r="P1545" s="530" t="s">
        <v>16</v>
      </c>
      <c r="Q1545" s="531">
        <v>220853.48329999999</v>
      </c>
    </row>
    <row r="1546" spans="14:17" x14ac:dyDescent="0.2">
      <c r="N1546" s="530" t="s">
        <v>4718</v>
      </c>
      <c r="O1546" s="586" t="s">
        <v>4719</v>
      </c>
      <c r="P1546" s="530" t="s">
        <v>16</v>
      </c>
      <c r="Q1546" s="531">
        <v>355512.23700000002</v>
      </c>
    </row>
    <row r="1547" spans="14:17" x14ac:dyDescent="0.2">
      <c r="N1547" s="530" t="s">
        <v>4720</v>
      </c>
      <c r="O1547" s="586" t="s">
        <v>4721</v>
      </c>
      <c r="P1547" s="530" t="s">
        <v>16</v>
      </c>
      <c r="Q1547" s="531">
        <v>60</v>
      </c>
    </row>
    <row r="1548" spans="14:17" x14ac:dyDescent="0.2">
      <c r="N1548" s="530" t="s">
        <v>4722</v>
      </c>
      <c r="O1548" s="586" t="s">
        <v>4723</v>
      </c>
      <c r="P1548" s="530" t="s">
        <v>16</v>
      </c>
      <c r="Q1548" s="531">
        <v>26.152200000000001</v>
      </c>
    </row>
    <row r="1549" spans="14:17" x14ac:dyDescent="0.2">
      <c r="N1549" s="530" t="s">
        <v>4724</v>
      </c>
      <c r="O1549" s="586" t="s">
        <v>4725</v>
      </c>
      <c r="P1549" s="530" t="s">
        <v>16</v>
      </c>
      <c r="Q1549" s="531">
        <v>320047.88280000002</v>
      </c>
    </row>
    <row r="1550" spans="14:17" x14ac:dyDescent="0.2">
      <c r="N1550" s="530" t="s">
        <v>4726</v>
      </c>
      <c r="O1550" s="586" t="s">
        <v>4727</v>
      </c>
      <c r="P1550" s="530" t="s">
        <v>16</v>
      </c>
      <c r="Q1550" s="531">
        <v>1386.6735000000001</v>
      </c>
    </row>
    <row r="1551" spans="14:17" x14ac:dyDescent="0.2">
      <c r="N1551" s="530" t="s">
        <v>4728</v>
      </c>
      <c r="O1551" s="586" t="s">
        <v>4729</v>
      </c>
      <c r="P1551" s="530" t="s">
        <v>37</v>
      </c>
      <c r="Q1551" s="531">
        <v>272.68509999999998</v>
      </c>
    </row>
    <row r="1552" spans="14:17" ht="25.5" x14ac:dyDescent="0.2">
      <c r="N1552" s="530" t="s">
        <v>4730</v>
      </c>
      <c r="O1552" s="586" t="s">
        <v>4731</v>
      </c>
      <c r="P1552" s="530" t="s">
        <v>16</v>
      </c>
      <c r="Q1552" s="531">
        <v>3685.8969999999999</v>
      </c>
    </row>
    <row r="1553" spans="14:17" x14ac:dyDescent="0.2">
      <c r="N1553" s="530" t="s">
        <v>4732</v>
      </c>
      <c r="O1553" s="586" t="s">
        <v>4733</v>
      </c>
      <c r="P1553" s="530" t="s">
        <v>16</v>
      </c>
      <c r="Q1553" s="531">
        <v>1301.1221</v>
      </c>
    </row>
    <row r="1554" spans="14:17" x14ac:dyDescent="0.2">
      <c r="N1554" s="530" t="s">
        <v>4734</v>
      </c>
      <c r="O1554" s="586" t="s">
        <v>4735</v>
      </c>
      <c r="P1554" s="530" t="s">
        <v>40</v>
      </c>
      <c r="Q1554" s="531">
        <v>26.633099999999999</v>
      </c>
    </row>
    <row r="1555" spans="14:17" x14ac:dyDescent="0.2">
      <c r="N1555" s="530" t="s">
        <v>4736</v>
      </c>
      <c r="O1555" s="586" t="s">
        <v>4737</v>
      </c>
      <c r="P1555" s="530" t="s">
        <v>18</v>
      </c>
      <c r="Q1555" s="531" t="s">
        <v>24</v>
      </c>
    </row>
    <row r="1556" spans="14:17" x14ac:dyDescent="0.2">
      <c r="N1556" s="530" t="s">
        <v>4738</v>
      </c>
      <c r="O1556" s="586" t="s">
        <v>4739</v>
      </c>
      <c r="P1556" s="530" t="s">
        <v>17</v>
      </c>
      <c r="Q1556" s="531" t="s">
        <v>24</v>
      </c>
    </row>
    <row r="1557" spans="14:17" x14ac:dyDescent="0.2">
      <c r="N1557" s="530" t="s">
        <v>4740</v>
      </c>
      <c r="O1557" s="586" t="s">
        <v>4741</v>
      </c>
      <c r="P1557" s="530" t="s">
        <v>18</v>
      </c>
      <c r="Q1557" s="531" t="s">
        <v>24</v>
      </c>
    </row>
    <row r="1558" spans="14:17" x14ac:dyDescent="0.2">
      <c r="N1558" s="530" t="s">
        <v>4742</v>
      </c>
      <c r="O1558" s="586" t="s">
        <v>4743</v>
      </c>
      <c r="P1558" s="530" t="s">
        <v>16</v>
      </c>
      <c r="Q1558" s="531" t="s">
        <v>24</v>
      </c>
    </row>
    <row r="1559" spans="14:17" x14ac:dyDescent="0.2">
      <c r="N1559" s="530" t="s">
        <v>4744</v>
      </c>
      <c r="O1559" s="586" t="s">
        <v>4745</v>
      </c>
      <c r="P1559" s="530" t="s">
        <v>16</v>
      </c>
      <c r="Q1559" s="531" t="s">
        <v>24</v>
      </c>
    </row>
    <row r="1560" spans="14:17" x14ac:dyDescent="0.2">
      <c r="N1560" s="530" t="s">
        <v>4746</v>
      </c>
      <c r="O1560" s="586" t="s">
        <v>4747</v>
      </c>
      <c r="P1560" s="530" t="s">
        <v>16</v>
      </c>
      <c r="Q1560" s="531" t="s">
        <v>24</v>
      </c>
    </row>
    <row r="1561" spans="14:17" ht="25.5" x14ac:dyDescent="0.2">
      <c r="N1561" s="530" t="s">
        <v>4748</v>
      </c>
      <c r="O1561" s="586" t="s">
        <v>4749</v>
      </c>
      <c r="P1561" s="530" t="s">
        <v>37</v>
      </c>
      <c r="Q1561" s="531">
        <v>224.89279999999999</v>
      </c>
    </row>
    <row r="1562" spans="14:17" ht="25.5" x14ac:dyDescent="0.2">
      <c r="N1562" s="530" t="s">
        <v>4750</v>
      </c>
      <c r="O1562" s="586" t="s">
        <v>4751</v>
      </c>
      <c r="P1562" s="530" t="s">
        <v>37</v>
      </c>
      <c r="Q1562" s="531">
        <v>117.5514</v>
      </c>
    </row>
    <row r="1563" spans="14:17" x14ac:dyDescent="0.2">
      <c r="N1563" s="530" t="s">
        <v>4752</v>
      </c>
      <c r="O1563" s="586" t="s">
        <v>4753</v>
      </c>
      <c r="P1563" s="530" t="s">
        <v>17</v>
      </c>
      <c r="Q1563" s="531" t="s">
        <v>24</v>
      </c>
    </row>
    <row r="1564" spans="14:17" x14ac:dyDescent="0.2">
      <c r="N1564" s="530" t="s">
        <v>4754</v>
      </c>
      <c r="O1564" s="586" t="s">
        <v>4755</v>
      </c>
      <c r="P1564" s="530" t="s">
        <v>17</v>
      </c>
      <c r="Q1564" s="531" t="s">
        <v>24</v>
      </c>
    </row>
    <row r="1565" spans="14:17" ht="38.25" x14ac:dyDescent="0.2">
      <c r="N1565" s="530" t="s">
        <v>4756</v>
      </c>
      <c r="O1565" s="586" t="s">
        <v>4757</v>
      </c>
      <c r="P1565" s="530" t="s">
        <v>37</v>
      </c>
      <c r="Q1565" s="531">
        <v>353.13200000000001</v>
      </c>
    </row>
    <row r="1566" spans="14:17" ht="38.25" x14ac:dyDescent="0.2">
      <c r="N1566" s="530" t="s">
        <v>4758</v>
      </c>
      <c r="O1566" s="586" t="s">
        <v>4759</v>
      </c>
      <c r="P1566" s="530" t="s">
        <v>37</v>
      </c>
      <c r="Q1566" s="531">
        <v>663.51509999999996</v>
      </c>
    </row>
    <row r="1567" spans="14:17" ht="38.25" x14ac:dyDescent="0.2">
      <c r="N1567" s="530" t="s">
        <v>4760</v>
      </c>
      <c r="O1567" s="586" t="s">
        <v>4761</v>
      </c>
      <c r="P1567" s="530" t="s">
        <v>37</v>
      </c>
      <c r="Q1567" s="531">
        <v>729.8913</v>
      </c>
    </row>
    <row r="1568" spans="14:17" ht="38.25" x14ac:dyDescent="0.2">
      <c r="N1568" s="530" t="s">
        <v>4762</v>
      </c>
      <c r="O1568" s="586" t="s">
        <v>4763</v>
      </c>
      <c r="P1568" s="530" t="s">
        <v>37</v>
      </c>
      <c r="Q1568" s="531">
        <v>756.76110000000006</v>
      </c>
    </row>
    <row r="1569" spans="14:17" ht="38.25" x14ac:dyDescent="0.2">
      <c r="N1569" s="530" t="s">
        <v>4764</v>
      </c>
      <c r="O1569" s="586" t="s">
        <v>4765</v>
      </c>
      <c r="P1569" s="530" t="s">
        <v>37</v>
      </c>
      <c r="Q1569" s="531">
        <v>843.74630000000002</v>
      </c>
    </row>
    <row r="1570" spans="14:17" ht="38.25" x14ac:dyDescent="0.2">
      <c r="N1570" s="530" t="s">
        <v>4766</v>
      </c>
      <c r="O1570" s="586" t="s">
        <v>4767</v>
      </c>
      <c r="P1570" s="530" t="s">
        <v>37</v>
      </c>
      <c r="Q1570" s="531">
        <v>1044.2012</v>
      </c>
    </row>
    <row r="1571" spans="14:17" ht="38.25" x14ac:dyDescent="0.2">
      <c r="N1571" s="530" t="s">
        <v>4768</v>
      </c>
      <c r="O1571" s="586" t="s">
        <v>4769</v>
      </c>
      <c r="P1571" s="530" t="s">
        <v>37</v>
      </c>
      <c r="Q1571" s="531">
        <v>1084.2049999999999</v>
      </c>
    </row>
    <row r="1572" spans="14:17" ht="38.25" x14ac:dyDescent="0.2">
      <c r="N1572" s="530" t="s">
        <v>4770</v>
      </c>
      <c r="O1572" s="586" t="s">
        <v>4771</v>
      </c>
      <c r="P1572" s="530" t="s">
        <v>37</v>
      </c>
      <c r="Q1572" s="531">
        <v>1197.4847</v>
      </c>
    </row>
    <row r="1573" spans="14:17" ht="38.25" x14ac:dyDescent="0.2">
      <c r="N1573" s="530" t="s">
        <v>4772</v>
      </c>
      <c r="O1573" s="586" t="s">
        <v>4773</v>
      </c>
      <c r="P1573" s="530" t="s">
        <v>37</v>
      </c>
      <c r="Q1573" s="531">
        <v>4350.6850999999997</v>
      </c>
    </row>
    <row r="1574" spans="14:17" ht="38.25" x14ac:dyDescent="0.2">
      <c r="N1574" s="530" t="s">
        <v>4774</v>
      </c>
      <c r="O1574" s="586" t="s">
        <v>4775</v>
      </c>
      <c r="P1574" s="530" t="s">
        <v>37</v>
      </c>
      <c r="Q1574" s="531">
        <v>317.04660000000001</v>
      </c>
    </row>
    <row r="1575" spans="14:17" ht="38.25" x14ac:dyDescent="0.2">
      <c r="N1575" s="530" t="s">
        <v>4776</v>
      </c>
      <c r="O1575" s="586" t="s">
        <v>4777</v>
      </c>
      <c r="P1575" s="530" t="s">
        <v>37</v>
      </c>
      <c r="Q1575" s="531">
        <v>336.40269999999998</v>
      </c>
    </row>
    <row r="1576" spans="14:17" ht="38.25" x14ac:dyDescent="0.2">
      <c r="N1576" s="530" t="s">
        <v>4778</v>
      </c>
      <c r="O1576" s="586" t="s">
        <v>4779</v>
      </c>
      <c r="P1576" s="530" t="s">
        <v>37</v>
      </c>
      <c r="Q1576" s="531">
        <v>298.53149999999999</v>
      </c>
    </row>
    <row r="1577" spans="14:17" ht="38.25" x14ac:dyDescent="0.2">
      <c r="N1577" s="530" t="s">
        <v>4780</v>
      </c>
      <c r="O1577" s="586" t="s">
        <v>4781</v>
      </c>
      <c r="P1577" s="530" t="s">
        <v>37</v>
      </c>
      <c r="Q1577" s="531">
        <v>493.62349999999998</v>
      </c>
    </row>
    <row r="1578" spans="14:17" ht="38.25" x14ac:dyDescent="0.2">
      <c r="N1578" s="530" t="s">
        <v>4782</v>
      </c>
      <c r="O1578" s="586" t="s">
        <v>4783</v>
      </c>
      <c r="P1578" s="530" t="s">
        <v>37</v>
      </c>
      <c r="Q1578" s="531">
        <v>1332.1468</v>
      </c>
    </row>
    <row r="1579" spans="14:17" ht="38.25" x14ac:dyDescent="0.2">
      <c r="N1579" s="530" t="s">
        <v>4784</v>
      </c>
      <c r="O1579" s="586" t="s">
        <v>4785</v>
      </c>
      <c r="P1579" s="530" t="s">
        <v>37</v>
      </c>
      <c r="Q1579" s="531">
        <v>2261.1941000000002</v>
      </c>
    </row>
    <row r="1580" spans="14:17" ht="38.25" x14ac:dyDescent="0.2">
      <c r="N1580" s="530" t="s">
        <v>4786</v>
      </c>
      <c r="O1580" s="586" t="s">
        <v>4787</v>
      </c>
      <c r="P1580" s="530" t="s">
        <v>37</v>
      </c>
      <c r="Q1580" s="531">
        <v>755.79070000000002</v>
      </c>
    </row>
    <row r="1581" spans="14:17" ht="38.25" x14ac:dyDescent="0.2">
      <c r="N1581" s="530" t="s">
        <v>4788</v>
      </c>
      <c r="O1581" s="586" t="s">
        <v>4789</v>
      </c>
      <c r="P1581" s="530" t="s">
        <v>37</v>
      </c>
      <c r="Q1581" s="531">
        <v>921.34190000000001</v>
      </c>
    </row>
    <row r="1582" spans="14:17" ht="38.25" x14ac:dyDescent="0.2">
      <c r="N1582" s="530" t="s">
        <v>4790</v>
      </c>
      <c r="O1582" s="586" t="s">
        <v>4791</v>
      </c>
      <c r="P1582" s="530" t="s">
        <v>37</v>
      </c>
      <c r="Q1582" s="531">
        <v>1181.1341</v>
      </c>
    </row>
    <row r="1583" spans="14:17" ht="38.25" x14ac:dyDescent="0.2">
      <c r="N1583" s="530" t="s">
        <v>4792</v>
      </c>
      <c r="O1583" s="586" t="s">
        <v>4793</v>
      </c>
      <c r="P1583" s="530" t="s">
        <v>37</v>
      </c>
      <c r="Q1583" s="531">
        <v>1023.1274</v>
      </c>
    </row>
    <row r="1584" spans="14:17" ht="38.25" x14ac:dyDescent="0.2">
      <c r="N1584" s="530" t="s">
        <v>4794</v>
      </c>
      <c r="O1584" s="586" t="s">
        <v>4795</v>
      </c>
      <c r="P1584" s="530" t="s">
        <v>37</v>
      </c>
      <c r="Q1584" s="531">
        <v>1672.864</v>
      </c>
    </row>
    <row r="1585" spans="14:17" ht="38.25" x14ac:dyDescent="0.2">
      <c r="N1585" s="530" t="s">
        <v>4796</v>
      </c>
      <c r="O1585" s="586" t="s">
        <v>4797</v>
      </c>
      <c r="P1585" s="530" t="s">
        <v>37</v>
      </c>
      <c r="Q1585" s="531">
        <v>2086.998</v>
      </c>
    </row>
    <row r="1586" spans="14:17" ht="38.25" x14ac:dyDescent="0.2">
      <c r="N1586" s="530" t="s">
        <v>4798</v>
      </c>
      <c r="O1586" s="586" t="s">
        <v>4799</v>
      </c>
      <c r="P1586" s="530" t="s">
        <v>37</v>
      </c>
      <c r="Q1586" s="531">
        <v>2735.6288</v>
      </c>
    </row>
    <row r="1587" spans="14:17" x14ac:dyDescent="0.2">
      <c r="N1587" s="530" t="s">
        <v>4800</v>
      </c>
      <c r="O1587" s="586" t="s">
        <v>5490</v>
      </c>
      <c r="P1587" s="530" t="s">
        <v>14</v>
      </c>
      <c r="Q1587" s="531">
        <v>1934.27</v>
      </c>
    </row>
    <row r="1588" spans="14:17" x14ac:dyDescent="0.2">
      <c r="N1588" s="530" t="s">
        <v>4801</v>
      </c>
      <c r="O1588" s="586" t="s">
        <v>4802</v>
      </c>
      <c r="P1588" s="530" t="s">
        <v>18</v>
      </c>
      <c r="Q1588" s="531" t="s">
        <v>24</v>
      </c>
    </row>
    <row r="1589" spans="14:17" x14ac:dyDescent="0.2">
      <c r="N1589" s="530" t="s">
        <v>4803</v>
      </c>
      <c r="O1589" s="586" t="s">
        <v>4804</v>
      </c>
      <c r="P1589" s="530" t="s">
        <v>18</v>
      </c>
      <c r="Q1589" s="531" t="s">
        <v>24</v>
      </c>
    </row>
    <row r="1590" spans="14:17" x14ac:dyDescent="0.2">
      <c r="N1590" s="530" t="s">
        <v>4805</v>
      </c>
      <c r="O1590" s="586" t="s">
        <v>4806</v>
      </c>
      <c r="P1590" s="530" t="s">
        <v>18</v>
      </c>
      <c r="Q1590" s="531" t="s">
        <v>24</v>
      </c>
    </row>
    <row r="1591" spans="14:17" x14ac:dyDescent="0.2">
      <c r="N1591" s="530" t="s">
        <v>4807</v>
      </c>
      <c r="O1591" s="586" t="s">
        <v>4808</v>
      </c>
      <c r="P1591" s="530" t="s">
        <v>18</v>
      </c>
      <c r="Q1591" s="531" t="s">
        <v>24</v>
      </c>
    </row>
    <row r="1592" spans="14:17" x14ac:dyDescent="0.2">
      <c r="N1592" s="530" t="s">
        <v>4809</v>
      </c>
      <c r="O1592" s="586" t="s">
        <v>4810</v>
      </c>
      <c r="P1592" s="530" t="s">
        <v>18</v>
      </c>
      <c r="Q1592" s="531" t="s">
        <v>24</v>
      </c>
    </row>
    <row r="1593" spans="14:17" x14ac:dyDescent="0.2">
      <c r="N1593" s="530" t="s">
        <v>4811</v>
      </c>
      <c r="O1593" s="586" t="s">
        <v>4812</v>
      </c>
      <c r="P1593" s="530" t="s">
        <v>18</v>
      </c>
      <c r="Q1593" s="531" t="s">
        <v>24</v>
      </c>
    </row>
    <row r="1594" spans="14:17" x14ac:dyDescent="0.2">
      <c r="N1594" s="530" t="s">
        <v>4813</v>
      </c>
      <c r="O1594" s="586" t="s">
        <v>4814</v>
      </c>
      <c r="P1594" s="530" t="s">
        <v>16</v>
      </c>
      <c r="Q1594" s="531" t="s">
        <v>24</v>
      </c>
    </row>
    <row r="1595" spans="14:17" x14ac:dyDescent="0.2">
      <c r="N1595" s="530" t="s">
        <v>4815</v>
      </c>
      <c r="O1595" s="586" t="s">
        <v>4816</v>
      </c>
      <c r="P1595" s="530" t="s">
        <v>16</v>
      </c>
      <c r="Q1595" s="531" t="s">
        <v>24</v>
      </c>
    </row>
    <row r="1596" spans="14:17" x14ac:dyDescent="0.2">
      <c r="N1596" s="530" t="s">
        <v>4817</v>
      </c>
      <c r="O1596" s="586" t="s">
        <v>4818</v>
      </c>
      <c r="P1596" s="530" t="s">
        <v>16</v>
      </c>
      <c r="Q1596" s="531" t="s">
        <v>24</v>
      </c>
    </row>
    <row r="1597" spans="14:17" x14ac:dyDescent="0.2">
      <c r="N1597" s="530" t="s">
        <v>4819</v>
      </c>
      <c r="O1597" s="586" t="s">
        <v>4820</v>
      </c>
      <c r="P1597" s="530" t="s">
        <v>16</v>
      </c>
      <c r="Q1597" s="531" t="s">
        <v>24</v>
      </c>
    </row>
    <row r="1598" spans="14:17" x14ac:dyDescent="0.2">
      <c r="N1598" s="530" t="s">
        <v>4821</v>
      </c>
      <c r="O1598" s="586" t="s">
        <v>4822</v>
      </c>
      <c r="P1598" s="530" t="s">
        <v>16</v>
      </c>
      <c r="Q1598" s="531" t="s">
        <v>24</v>
      </c>
    </row>
    <row r="1599" spans="14:17" x14ac:dyDescent="0.2">
      <c r="N1599" s="530" t="s">
        <v>4823</v>
      </c>
      <c r="O1599" s="586" t="s">
        <v>4824</v>
      </c>
      <c r="P1599" s="530" t="s">
        <v>18</v>
      </c>
      <c r="Q1599" s="531" t="s">
        <v>24</v>
      </c>
    </row>
    <row r="1600" spans="14:17" x14ac:dyDescent="0.2">
      <c r="N1600" s="530" t="s">
        <v>4825</v>
      </c>
      <c r="O1600" s="586" t="s">
        <v>4826</v>
      </c>
      <c r="P1600" s="530" t="s">
        <v>16</v>
      </c>
      <c r="Q1600" s="531">
        <v>22.375399999999999</v>
      </c>
    </row>
    <row r="1601" spans="14:17" x14ac:dyDescent="0.2">
      <c r="N1601" s="530" t="s">
        <v>4827</v>
      </c>
      <c r="O1601" s="586" t="s">
        <v>4828</v>
      </c>
      <c r="P1601" s="530" t="s">
        <v>16</v>
      </c>
      <c r="Q1601" s="531">
        <v>25.958300000000001</v>
      </c>
    </row>
    <row r="1602" spans="14:17" x14ac:dyDescent="0.2">
      <c r="N1602" s="530" t="s">
        <v>4829</v>
      </c>
      <c r="O1602" s="586" t="s">
        <v>4830</v>
      </c>
      <c r="P1602" s="530" t="s">
        <v>16</v>
      </c>
      <c r="Q1602" s="531">
        <v>27.273399999999999</v>
      </c>
    </row>
    <row r="1603" spans="14:17" x14ac:dyDescent="0.2">
      <c r="N1603" s="530" t="s">
        <v>4831</v>
      </c>
      <c r="O1603" s="586" t="s">
        <v>4832</v>
      </c>
      <c r="P1603" s="530" t="s">
        <v>16</v>
      </c>
      <c r="Q1603" s="531">
        <v>33.032899999999998</v>
      </c>
    </row>
    <row r="1604" spans="14:17" x14ac:dyDescent="0.2">
      <c r="N1604" s="530" t="s">
        <v>4833</v>
      </c>
      <c r="O1604" s="586" t="s">
        <v>4834</v>
      </c>
      <c r="P1604" s="530" t="s">
        <v>16</v>
      </c>
      <c r="Q1604" s="531">
        <v>21.603400000000001</v>
      </c>
    </row>
    <row r="1605" spans="14:17" x14ac:dyDescent="0.2">
      <c r="N1605" s="530" t="s">
        <v>4835</v>
      </c>
      <c r="O1605" s="586" t="s">
        <v>4836</v>
      </c>
      <c r="P1605" s="530" t="s">
        <v>16</v>
      </c>
      <c r="Q1605" s="531">
        <v>24.7239</v>
      </c>
    </row>
    <row r="1606" spans="14:17" x14ac:dyDescent="0.2">
      <c r="N1606" s="530" t="s">
        <v>4837</v>
      </c>
      <c r="O1606" s="586" t="s">
        <v>4838</v>
      </c>
      <c r="P1606" s="530" t="s">
        <v>16</v>
      </c>
      <c r="Q1606" s="531">
        <v>26.996700000000001</v>
      </c>
    </row>
    <row r="1607" spans="14:17" x14ac:dyDescent="0.2">
      <c r="N1607" s="530" t="s">
        <v>4839</v>
      </c>
      <c r="O1607" s="586" t="s">
        <v>4840</v>
      </c>
      <c r="P1607" s="530" t="s">
        <v>16</v>
      </c>
      <c r="Q1607" s="531">
        <v>31.460100000000001</v>
      </c>
    </row>
    <row r="1608" spans="14:17" x14ac:dyDescent="0.2">
      <c r="N1608" s="530" t="s">
        <v>4841</v>
      </c>
      <c r="O1608" s="586" t="s">
        <v>4842</v>
      </c>
      <c r="P1608" s="530" t="s">
        <v>16</v>
      </c>
      <c r="Q1608" s="531">
        <v>18.5715</v>
      </c>
    </row>
    <row r="1609" spans="14:17" x14ac:dyDescent="0.2">
      <c r="N1609" s="530" t="s">
        <v>4843</v>
      </c>
      <c r="O1609" s="586" t="s">
        <v>4844</v>
      </c>
      <c r="P1609" s="530" t="s">
        <v>16</v>
      </c>
      <c r="Q1609" s="531">
        <v>23.135200000000001</v>
      </c>
    </row>
    <row r="1610" spans="14:17" x14ac:dyDescent="0.2">
      <c r="N1610" s="530" t="s">
        <v>4845</v>
      </c>
      <c r="O1610" s="586" t="s">
        <v>4846</v>
      </c>
      <c r="P1610" s="530" t="s">
        <v>16</v>
      </c>
      <c r="Q1610" s="531">
        <v>24.118099999999998</v>
      </c>
    </row>
    <row r="1611" spans="14:17" x14ac:dyDescent="0.2">
      <c r="N1611" s="530" t="s">
        <v>4847</v>
      </c>
      <c r="O1611" s="586" t="s">
        <v>4848</v>
      </c>
      <c r="P1611" s="530" t="s">
        <v>16</v>
      </c>
      <c r="Q1611" s="531">
        <v>30.9084</v>
      </c>
    </row>
    <row r="1612" spans="14:17" x14ac:dyDescent="0.2">
      <c r="N1612" s="530" t="s">
        <v>4849</v>
      </c>
      <c r="O1612" s="586" t="s">
        <v>4850</v>
      </c>
      <c r="P1612" s="530" t="s">
        <v>16</v>
      </c>
      <c r="Q1612" s="531">
        <v>17.706800000000001</v>
      </c>
    </row>
    <row r="1613" spans="14:17" x14ac:dyDescent="0.2">
      <c r="N1613" s="530" t="s">
        <v>4851</v>
      </c>
      <c r="O1613" s="586" t="s">
        <v>4852</v>
      </c>
      <c r="P1613" s="530" t="s">
        <v>16</v>
      </c>
      <c r="Q1613" s="531">
        <v>22.583500000000001</v>
      </c>
    </row>
    <row r="1614" spans="14:17" x14ac:dyDescent="0.2">
      <c r="N1614" s="530" t="s">
        <v>4853</v>
      </c>
      <c r="O1614" s="586" t="s">
        <v>4854</v>
      </c>
      <c r="P1614" s="530" t="s">
        <v>16</v>
      </c>
      <c r="Q1614" s="531">
        <v>23.135200000000001</v>
      </c>
    </row>
    <row r="1615" spans="14:17" x14ac:dyDescent="0.2">
      <c r="N1615" s="530" t="s">
        <v>4855</v>
      </c>
      <c r="O1615" s="586" t="s">
        <v>4856</v>
      </c>
      <c r="P1615" s="530" t="s">
        <v>16</v>
      </c>
      <c r="Q1615" s="531">
        <v>30.276499999999999</v>
      </c>
    </row>
    <row r="1616" spans="14:17" x14ac:dyDescent="0.2">
      <c r="N1616" s="530" t="s">
        <v>4857</v>
      </c>
      <c r="O1616" s="586" t="s">
        <v>4858</v>
      </c>
      <c r="P1616" s="530" t="s">
        <v>16</v>
      </c>
      <c r="Q1616" s="531">
        <v>32.367600000000003</v>
      </c>
    </row>
    <row r="1617" spans="14:17" x14ac:dyDescent="0.2">
      <c r="N1617" s="530" t="s">
        <v>4859</v>
      </c>
      <c r="O1617" s="586" t="s">
        <v>4860</v>
      </c>
      <c r="P1617" s="530" t="s">
        <v>16</v>
      </c>
      <c r="Q1617" s="531">
        <v>37.758099999999999</v>
      </c>
    </row>
    <row r="1618" spans="14:17" x14ac:dyDescent="0.2">
      <c r="N1618" s="530" t="s">
        <v>4861</v>
      </c>
      <c r="O1618" s="586" t="s">
        <v>4862</v>
      </c>
      <c r="P1618" s="530" t="s">
        <v>16</v>
      </c>
      <c r="Q1618" s="531">
        <v>42.020800000000001</v>
      </c>
    </row>
    <row r="1619" spans="14:17" x14ac:dyDescent="0.2">
      <c r="N1619" s="530" t="s">
        <v>4863</v>
      </c>
      <c r="O1619" s="586" t="s">
        <v>4864</v>
      </c>
      <c r="P1619" s="530" t="s">
        <v>16</v>
      </c>
      <c r="Q1619" s="531">
        <v>47.928100000000001</v>
      </c>
    </row>
    <row r="1620" spans="14:17" x14ac:dyDescent="0.2">
      <c r="N1620" s="530" t="s">
        <v>4865</v>
      </c>
      <c r="O1620" s="586" t="s">
        <v>4866</v>
      </c>
      <c r="P1620" s="530" t="s">
        <v>16</v>
      </c>
      <c r="Q1620" s="531">
        <v>30.085100000000001</v>
      </c>
    </row>
    <row r="1621" spans="14:17" x14ac:dyDescent="0.2">
      <c r="N1621" s="530" t="s">
        <v>4867</v>
      </c>
      <c r="O1621" s="586" t="s">
        <v>4868</v>
      </c>
      <c r="P1621" s="530" t="s">
        <v>16</v>
      </c>
      <c r="Q1621" s="531">
        <v>37.106099999999998</v>
      </c>
    </row>
    <row r="1622" spans="14:17" x14ac:dyDescent="0.2">
      <c r="N1622" s="530" t="s">
        <v>4869</v>
      </c>
      <c r="O1622" s="586" t="s">
        <v>4870</v>
      </c>
      <c r="P1622" s="530" t="s">
        <v>16</v>
      </c>
      <c r="Q1622" s="531">
        <v>41.218400000000003</v>
      </c>
    </row>
    <row r="1623" spans="14:17" x14ac:dyDescent="0.2">
      <c r="N1623" s="530" t="s">
        <v>4871</v>
      </c>
      <c r="O1623" s="586" t="s">
        <v>4872</v>
      </c>
      <c r="P1623" s="530" t="s">
        <v>16</v>
      </c>
      <c r="Q1623" s="531">
        <v>47.236400000000003</v>
      </c>
    </row>
    <row r="1624" spans="14:17" x14ac:dyDescent="0.2">
      <c r="N1624" s="530" t="s">
        <v>4873</v>
      </c>
      <c r="O1624" s="586" t="s">
        <v>4874</v>
      </c>
      <c r="P1624" s="530" t="s">
        <v>16</v>
      </c>
      <c r="Q1624" s="531">
        <v>30.646799999999999</v>
      </c>
    </row>
    <row r="1625" spans="14:17" x14ac:dyDescent="0.2">
      <c r="N1625" s="530" t="s">
        <v>4875</v>
      </c>
      <c r="O1625" s="586" t="s">
        <v>4876</v>
      </c>
      <c r="P1625" s="530" t="s">
        <v>16</v>
      </c>
      <c r="Q1625" s="531">
        <v>37.758099999999999</v>
      </c>
    </row>
    <row r="1626" spans="14:17" x14ac:dyDescent="0.2">
      <c r="N1626" s="530" t="s">
        <v>4877</v>
      </c>
      <c r="O1626" s="586" t="s">
        <v>4878</v>
      </c>
      <c r="P1626" s="530" t="s">
        <v>16</v>
      </c>
      <c r="Q1626" s="531">
        <v>42.020800000000001</v>
      </c>
    </row>
    <row r="1627" spans="14:17" x14ac:dyDescent="0.2">
      <c r="N1627" s="530" t="s">
        <v>4879</v>
      </c>
      <c r="O1627" s="586" t="s">
        <v>4880</v>
      </c>
      <c r="P1627" s="530" t="s">
        <v>16</v>
      </c>
      <c r="Q1627" s="531">
        <v>46.373399999999997</v>
      </c>
    </row>
    <row r="1628" spans="14:17" x14ac:dyDescent="0.2">
      <c r="N1628" s="530" t="s">
        <v>4881</v>
      </c>
      <c r="O1628" s="586" t="s">
        <v>4882</v>
      </c>
      <c r="P1628" s="530" t="s">
        <v>16</v>
      </c>
      <c r="Q1628" s="531">
        <v>29.944700000000001</v>
      </c>
    </row>
    <row r="1629" spans="14:17" x14ac:dyDescent="0.2">
      <c r="N1629" s="530" t="s">
        <v>4883</v>
      </c>
      <c r="O1629" s="586" t="s">
        <v>4884</v>
      </c>
      <c r="P1629" s="530" t="s">
        <v>16</v>
      </c>
      <c r="Q1629" s="531">
        <v>37.045999999999999</v>
      </c>
    </row>
    <row r="1630" spans="14:17" x14ac:dyDescent="0.2">
      <c r="N1630" s="530" t="s">
        <v>4885</v>
      </c>
      <c r="O1630" s="586" t="s">
        <v>4886</v>
      </c>
      <c r="P1630" s="530" t="s">
        <v>16</v>
      </c>
      <c r="Q1630" s="531">
        <v>41.218400000000003</v>
      </c>
    </row>
    <row r="1631" spans="14:17" x14ac:dyDescent="0.2">
      <c r="N1631" s="530" t="s">
        <v>4887</v>
      </c>
      <c r="O1631" s="586" t="s">
        <v>4888</v>
      </c>
      <c r="P1631" s="530" t="s">
        <v>16</v>
      </c>
      <c r="Q1631" s="531">
        <v>45.731900000000003</v>
      </c>
    </row>
    <row r="1632" spans="14:17" x14ac:dyDescent="0.2">
      <c r="N1632" s="530" t="s">
        <v>4889</v>
      </c>
      <c r="O1632" s="586" t="s">
        <v>4890</v>
      </c>
      <c r="P1632" s="530" t="s">
        <v>16</v>
      </c>
      <c r="Q1632" s="531">
        <v>27.555199999999999</v>
      </c>
    </row>
    <row r="1633" spans="14:17" x14ac:dyDescent="0.2">
      <c r="N1633" s="530" t="s">
        <v>4891</v>
      </c>
      <c r="O1633" s="586" t="s">
        <v>4892</v>
      </c>
      <c r="P1633" s="530" t="s">
        <v>16</v>
      </c>
      <c r="Q1633" s="531">
        <v>24.236499999999999</v>
      </c>
    </row>
    <row r="1634" spans="14:17" x14ac:dyDescent="0.2">
      <c r="N1634" s="530" t="s">
        <v>4893</v>
      </c>
      <c r="O1634" s="586" t="s">
        <v>4894</v>
      </c>
      <c r="P1634" s="530" t="s">
        <v>16</v>
      </c>
      <c r="Q1634" s="531">
        <v>59.618899999999996</v>
      </c>
    </row>
    <row r="1635" spans="14:17" x14ac:dyDescent="0.2">
      <c r="N1635" s="530" t="s">
        <v>4895</v>
      </c>
      <c r="O1635" s="586" t="s">
        <v>4896</v>
      </c>
      <c r="P1635" s="530" t="s">
        <v>16</v>
      </c>
      <c r="Q1635" s="531">
        <v>24.706700000000001</v>
      </c>
    </row>
    <row r="1636" spans="14:17" x14ac:dyDescent="0.2">
      <c r="N1636" s="530" t="s">
        <v>4897</v>
      </c>
      <c r="O1636" s="586" t="s">
        <v>4898</v>
      </c>
      <c r="P1636" s="530" t="s">
        <v>16</v>
      </c>
      <c r="Q1636" s="531">
        <v>21.928699999999999</v>
      </c>
    </row>
    <row r="1637" spans="14:17" x14ac:dyDescent="0.2">
      <c r="N1637" s="530" t="s">
        <v>4899</v>
      </c>
      <c r="O1637" s="586" t="s">
        <v>4900</v>
      </c>
      <c r="P1637" s="530" t="s">
        <v>16</v>
      </c>
      <c r="Q1637" s="531">
        <v>58.204000000000001</v>
      </c>
    </row>
    <row r="1638" spans="14:17" x14ac:dyDescent="0.2">
      <c r="N1638" s="530" t="s">
        <v>4901</v>
      </c>
      <c r="O1638" s="586" t="s">
        <v>4902</v>
      </c>
      <c r="P1638" s="530" t="s">
        <v>16</v>
      </c>
      <c r="Q1638" s="531">
        <v>22.108899999999998</v>
      </c>
    </row>
    <row r="1639" spans="14:17" x14ac:dyDescent="0.2">
      <c r="N1639" s="530" t="s">
        <v>4903</v>
      </c>
      <c r="O1639" s="586" t="s">
        <v>4904</v>
      </c>
      <c r="P1639" s="530" t="s">
        <v>16</v>
      </c>
      <c r="Q1639" s="531">
        <v>20.133900000000001</v>
      </c>
    </row>
    <row r="1640" spans="14:17" x14ac:dyDescent="0.2">
      <c r="N1640" s="530" t="s">
        <v>4905</v>
      </c>
      <c r="O1640" s="586" t="s">
        <v>4906</v>
      </c>
      <c r="P1640" s="530" t="s">
        <v>16</v>
      </c>
      <c r="Q1640" s="531">
        <v>52.368499999999997</v>
      </c>
    </row>
    <row r="1641" spans="14:17" x14ac:dyDescent="0.2">
      <c r="N1641" s="530" t="s">
        <v>4907</v>
      </c>
      <c r="O1641" s="586" t="s">
        <v>4908</v>
      </c>
      <c r="P1641" s="530" t="s">
        <v>16</v>
      </c>
      <c r="Q1641" s="531">
        <v>18.267499999999998</v>
      </c>
    </row>
    <row r="1642" spans="14:17" x14ac:dyDescent="0.2">
      <c r="N1642" s="530" t="s">
        <v>4909</v>
      </c>
      <c r="O1642" s="586" t="s">
        <v>4910</v>
      </c>
      <c r="P1642" s="530" t="s">
        <v>16</v>
      </c>
      <c r="Q1642" s="531">
        <v>17.876300000000001</v>
      </c>
    </row>
    <row r="1643" spans="14:17" x14ac:dyDescent="0.2">
      <c r="N1643" s="530" t="s">
        <v>4911</v>
      </c>
      <c r="O1643" s="586" t="s">
        <v>4912</v>
      </c>
      <c r="P1643" s="530" t="s">
        <v>16</v>
      </c>
      <c r="Q1643" s="531">
        <v>52.107300000000002</v>
      </c>
    </row>
    <row r="1644" spans="14:17" x14ac:dyDescent="0.2">
      <c r="N1644" s="530" t="s">
        <v>4913</v>
      </c>
      <c r="O1644" s="586" t="s">
        <v>4914</v>
      </c>
      <c r="P1644" s="530" t="s">
        <v>16</v>
      </c>
      <c r="Q1644" s="531">
        <v>65.284400000000005</v>
      </c>
    </row>
    <row r="1645" spans="14:17" x14ac:dyDescent="0.2">
      <c r="N1645" s="530" t="s">
        <v>4915</v>
      </c>
      <c r="O1645" s="586" t="s">
        <v>4916</v>
      </c>
      <c r="P1645" s="530" t="s">
        <v>16</v>
      </c>
      <c r="Q1645" s="531">
        <v>63.059600000000003</v>
      </c>
    </row>
    <row r="1646" spans="14:17" x14ac:dyDescent="0.2">
      <c r="N1646" s="530" t="s">
        <v>4917</v>
      </c>
      <c r="O1646" s="586" t="s">
        <v>4918</v>
      </c>
      <c r="P1646" s="530" t="s">
        <v>16</v>
      </c>
      <c r="Q1646" s="531">
        <v>54.631700000000002</v>
      </c>
    </row>
    <row r="1647" spans="14:17" x14ac:dyDescent="0.2">
      <c r="N1647" s="530" t="s">
        <v>4919</v>
      </c>
      <c r="O1647" s="586" t="s">
        <v>4920</v>
      </c>
      <c r="P1647" s="530" t="s">
        <v>16</v>
      </c>
      <c r="Q1647" s="531">
        <v>52.675899999999999</v>
      </c>
    </row>
    <row r="1648" spans="14:17" x14ac:dyDescent="0.2">
      <c r="N1648" s="530" t="s">
        <v>4921</v>
      </c>
      <c r="O1648" s="586" t="s">
        <v>4922</v>
      </c>
      <c r="P1648" s="530" t="s">
        <v>18</v>
      </c>
      <c r="Q1648" s="531" t="s">
        <v>24</v>
      </c>
    </row>
    <row r="1649" spans="14:17" x14ac:dyDescent="0.2">
      <c r="N1649" s="530" t="s">
        <v>4923</v>
      </c>
      <c r="O1649" s="586" t="s">
        <v>4924</v>
      </c>
      <c r="P1649" s="530" t="s">
        <v>16</v>
      </c>
      <c r="Q1649" s="531">
        <v>18500</v>
      </c>
    </row>
    <row r="1650" spans="14:17" x14ac:dyDescent="0.2">
      <c r="N1650" s="530" t="s">
        <v>4925</v>
      </c>
      <c r="O1650" s="586" t="s">
        <v>4926</v>
      </c>
      <c r="P1650" s="530" t="s">
        <v>16</v>
      </c>
      <c r="Q1650" s="531">
        <v>25563.0556</v>
      </c>
    </row>
    <row r="1651" spans="14:17" x14ac:dyDescent="0.2">
      <c r="N1651" s="530" t="s">
        <v>4927</v>
      </c>
      <c r="O1651" s="586" t="s">
        <v>4928</v>
      </c>
      <c r="P1651" s="530" t="s">
        <v>16</v>
      </c>
      <c r="Q1651" s="531">
        <v>30349.076300000001</v>
      </c>
    </row>
    <row r="1652" spans="14:17" x14ac:dyDescent="0.2">
      <c r="N1652" s="530" t="s">
        <v>4929</v>
      </c>
      <c r="O1652" s="586" t="s">
        <v>4930</v>
      </c>
      <c r="P1652" s="530" t="s">
        <v>16</v>
      </c>
      <c r="Q1652" s="531">
        <v>51436.0478</v>
      </c>
    </row>
    <row r="1653" spans="14:17" x14ac:dyDescent="0.2">
      <c r="N1653" s="530" t="s">
        <v>4931</v>
      </c>
      <c r="O1653" s="586" t="s">
        <v>4932</v>
      </c>
      <c r="P1653" s="530" t="s">
        <v>16</v>
      </c>
      <c r="Q1653" s="531" t="s">
        <v>24</v>
      </c>
    </row>
    <row r="1654" spans="14:17" x14ac:dyDescent="0.2">
      <c r="N1654" s="530" t="s">
        <v>4933</v>
      </c>
      <c r="O1654" s="586" t="s">
        <v>4934</v>
      </c>
      <c r="P1654" s="530" t="s">
        <v>16</v>
      </c>
      <c r="Q1654" s="531" t="s">
        <v>24</v>
      </c>
    </row>
    <row r="1655" spans="14:17" x14ac:dyDescent="0.2">
      <c r="N1655" s="530" t="s">
        <v>4935</v>
      </c>
      <c r="O1655" s="586" t="s">
        <v>4936</v>
      </c>
      <c r="P1655" s="530" t="s">
        <v>16</v>
      </c>
      <c r="Q1655" s="531" t="s">
        <v>24</v>
      </c>
    </row>
    <row r="1656" spans="14:17" x14ac:dyDescent="0.2">
      <c r="N1656" s="530" t="s">
        <v>4937</v>
      </c>
      <c r="O1656" s="586" t="s">
        <v>4938</v>
      </c>
      <c r="P1656" s="530" t="s">
        <v>16</v>
      </c>
      <c r="Q1656" s="531" t="s">
        <v>24</v>
      </c>
    </row>
    <row r="1657" spans="14:17" x14ac:dyDescent="0.2">
      <c r="N1657" s="530" t="s">
        <v>4939</v>
      </c>
      <c r="O1657" s="586" t="s">
        <v>4940</v>
      </c>
      <c r="P1657" s="530" t="s">
        <v>16</v>
      </c>
      <c r="Q1657" s="531">
        <v>64.388199999999998</v>
      </c>
    </row>
    <row r="1658" spans="14:17" x14ac:dyDescent="0.2">
      <c r="N1658" s="530" t="s">
        <v>4941</v>
      </c>
      <c r="O1658" s="586" t="s">
        <v>4942</v>
      </c>
      <c r="P1658" s="530" t="s">
        <v>16</v>
      </c>
      <c r="Q1658" s="531">
        <v>62.362099999999998</v>
      </c>
    </row>
    <row r="1659" spans="14:17" x14ac:dyDescent="0.2">
      <c r="N1659" s="530" t="s">
        <v>4943</v>
      </c>
      <c r="O1659" s="586" t="s">
        <v>4944</v>
      </c>
      <c r="P1659" s="530" t="s">
        <v>16</v>
      </c>
      <c r="Q1659" s="531">
        <v>166.6011</v>
      </c>
    </row>
    <row r="1660" spans="14:17" x14ac:dyDescent="0.2">
      <c r="N1660" s="530" t="s">
        <v>4945</v>
      </c>
      <c r="O1660" s="586" t="s">
        <v>4946</v>
      </c>
      <c r="P1660" s="530" t="s">
        <v>16</v>
      </c>
      <c r="Q1660" s="531">
        <v>271.69290000000001</v>
      </c>
    </row>
    <row r="1661" spans="14:17" x14ac:dyDescent="0.2">
      <c r="N1661" s="530" t="s">
        <v>4947</v>
      </c>
      <c r="O1661" s="586" t="s">
        <v>4948</v>
      </c>
      <c r="P1661" s="530" t="s">
        <v>16</v>
      </c>
      <c r="Q1661" s="531">
        <v>76.088899999999995</v>
      </c>
    </row>
    <row r="1662" spans="14:17" x14ac:dyDescent="0.2">
      <c r="N1662" s="530" t="s">
        <v>4949</v>
      </c>
      <c r="O1662" s="586" t="s">
        <v>4950</v>
      </c>
      <c r="P1662" s="530" t="s">
        <v>16</v>
      </c>
      <c r="Q1662" s="531">
        <v>173.0489</v>
      </c>
    </row>
    <row r="1663" spans="14:17" ht="25.5" x14ac:dyDescent="0.2">
      <c r="N1663" s="530" t="s">
        <v>4951</v>
      </c>
      <c r="O1663" s="586" t="s">
        <v>4952</v>
      </c>
      <c r="P1663" s="530" t="s">
        <v>16</v>
      </c>
      <c r="Q1663" s="531">
        <v>5.0053000000000001</v>
      </c>
    </row>
    <row r="1664" spans="14:17" x14ac:dyDescent="0.2">
      <c r="N1664" s="530" t="s">
        <v>4953</v>
      </c>
      <c r="O1664" s="586" t="s">
        <v>4954</v>
      </c>
      <c r="P1664" s="530" t="s">
        <v>16</v>
      </c>
      <c r="Q1664" s="531">
        <v>1.6</v>
      </c>
    </row>
    <row r="1665" spans="14:17" x14ac:dyDescent="0.2">
      <c r="N1665" s="530" t="s">
        <v>4955</v>
      </c>
      <c r="O1665" s="586" t="s">
        <v>4956</v>
      </c>
      <c r="P1665" s="530" t="s">
        <v>16</v>
      </c>
      <c r="Q1665" s="531">
        <v>0.64319999999999999</v>
      </c>
    </row>
    <row r="1666" spans="14:17" x14ac:dyDescent="0.2">
      <c r="N1666" s="530" t="s">
        <v>4957</v>
      </c>
      <c r="O1666" s="586" t="s">
        <v>4958</v>
      </c>
      <c r="P1666" s="530" t="s">
        <v>16</v>
      </c>
      <c r="Q1666" s="531">
        <v>434.9008</v>
      </c>
    </row>
    <row r="1667" spans="14:17" x14ac:dyDescent="0.2">
      <c r="N1667" s="530" t="s">
        <v>4959</v>
      </c>
      <c r="O1667" s="586" t="s">
        <v>4960</v>
      </c>
      <c r="P1667" s="530" t="s">
        <v>16</v>
      </c>
      <c r="Q1667" s="531">
        <v>1.3120000000000001</v>
      </c>
    </row>
    <row r="1668" spans="14:17" x14ac:dyDescent="0.2">
      <c r="N1668" s="530" t="s">
        <v>4961</v>
      </c>
      <c r="O1668" s="586" t="s">
        <v>4962</v>
      </c>
      <c r="P1668" s="530" t="s">
        <v>1760</v>
      </c>
      <c r="Q1668" s="531">
        <v>45.940899999999999</v>
      </c>
    </row>
    <row r="1669" spans="14:17" x14ac:dyDescent="0.2">
      <c r="N1669" s="530" t="s">
        <v>4963</v>
      </c>
      <c r="O1669" s="586" t="s">
        <v>4964</v>
      </c>
      <c r="P1669" s="530" t="s">
        <v>1760</v>
      </c>
      <c r="Q1669" s="531">
        <v>98.970600000000005</v>
      </c>
    </row>
    <row r="1670" spans="14:17" x14ac:dyDescent="0.2">
      <c r="N1670" s="530" t="s">
        <v>4965</v>
      </c>
      <c r="O1670" s="586" t="s">
        <v>4966</v>
      </c>
      <c r="P1670" s="530" t="s">
        <v>1760</v>
      </c>
      <c r="Q1670" s="531">
        <v>75.168099999999995</v>
      </c>
    </row>
    <row r="1671" spans="14:17" x14ac:dyDescent="0.2">
      <c r="N1671" s="530" t="s">
        <v>4967</v>
      </c>
      <c r="O1671" s="586" t="s">
        <v>4968</v>
      </c>
      <c r="P1671" s="530" t="s">
        <v>1760</v>
      </c>
      <c r="Q1671" s="531">
        <v>115.497</v>
      </c>
    </row>
    <row r="1672" spans="14:17" x14ac:dyDescent="0.2">
      <c r="N1672" s="530" t="s">
        <v>4969</v>
      </c>
      <c r="O1672" s="586" t="s">
        <v>4970</v>
      </c>
      <c r="P1672" s="530" t="s">
        <v>1760</v>
      </c>
      <c r="Q1672" s="531">
        <v>52.861199999999997</v>
      </c>
    </row>
    <row r="1673" spans="14:17" x14ac:dyDescent="0.2">
      <c r="N1673" s="530" t="s">
        <v>4971</v>
      </c>
      <c r="O1673" s="586" t="s">
        <v>4972</v>
      </c>
      <c r="P1673" s="530" t="s">
        <v>1760</v>
      </c>
      <c r="Q1673" s="531">
        <v>62.174399999999999</v>
      </c>
    </row>
    <row r="1674" spans="14:17" x14ac:dyDescent="0.2">
      <c r="N1674" s="530" t="s">
        <v>4973</v>
      </c>
      <c r="O1674" s="586" t="s">
        <v>4974</v>
      </c>
      <c r="P1674" s="530" t="s">
        <v>16</v>
      </c>
      <c r="Q1674" s="531">
        <v>3.6848999999999998</v>
      </c>
    </row>
    <row r="1675" spans="14:17" x14ac:dyDescent="0.2">
      <c r="N1675" s="530" t="s">
        <v>4975</v>
      </c>
      <c r="O1675" s="586" t="s">
        <v>4976</v>
      </c>
      <c r="P1675" s="530" t="s">
        <v>16</v>
      </c>
      <c r="Q1675" s="531">
        <v>3.4228000000000001</v>
      </c>
    </row>
    <row r="1676" spans="14:17" x14ac:dyDescent="0.2">
      <c r="N1676" s="530" t="s">
        <v>4977</v>
      </c>
      <c r="O1676" s="586" t="s">
        <v>4978</v>
      </c>
      <c r="P1676" s="530" t="s">
        <v>37</v>
      </c>
      <c r="Q1676" s="531">
        <v>70.572000000000003</v>
      </c>
    </row>
    <row r="1677" spans="14:17" x14ac:dyDescent="0.2">
      <c r="N1677" s="530" t="s">
        <v>4979</v>
      </c>
      <c r="O1677" s="586" t="s">
        <v>4980</v>
      </c>
      <c r="P1677" s="530" t="s">
        <v>37</v>
      </c>
      <c r="Q1677" s="531">
        <v>121.9526</v>
      </c>
    </row>
    <row r="1678" spans="14:17" x14ac:dyDescent="0.2">
      <c r="N1678" s="530" t="s">
        <v>4981</v>
      </c>
      <c r="O1678" s="586" t="s">
        <v>4982</v>
      </c>
      <c r="P1678" s="530" t="s">
        <v>40</v>
      </c>
      <c r="Q1678" s="531">
        <v>31.224900000000002</v>
      </c>
    </row>
    <row r="1679" spans="14:17" x14ac:dyDescent="0.2">
      <c r="N1679" s="530" t="s">
        <v>4983</v>
      </c>
      <c r="O1679" s="586" t="s">
        <v>4984</v>
      </c>
      <c r="P1679" s="530" t="s">
        <v>16</v>
      </c>
      <c r="Q1679" s="531">
        <v>1.3629</v>
      </c>
    </row>
    <row r="1680" spans="14:17" x14ac:dyDescent="0.2">
      <c r="N1680" s="530" t="s">
        <v>4985</v>
      </c>
      <c r="O1680" s="586" t="s">
        <v>4986</v>
      </c>
      <c r="P1680" s="530" t="s">
        <v>16</v>
      </c>
      <c r="Q1680" s="531">
        <v>0.53569999999999995</v>
      </c>
    </row>
    <row r="1681" spans="14:17" x14ac:dyDescent="0.2">
      <c r="N1681" s="530" t="s">
        <v>4987</v>
      </c>
      <c r="O1681" s="586" t="s">
        <v>4988</v>
      </c>
      <c r="P1681" s="530" t="s">
        <v>16</v>
      </c>
      <c r="Q1681" s="531">
        <v>0.17130000000000001</v>
      </c>
    </row>
    <row r="1682" spans="14:17" x14ac:dyDescent="0.2">
      <c r="N1682" s="530" t="s">
        <v>4989</v>
      </c>
      <c r="O1682" s="586" t="s">
        <v>4990</v>
      </c>
      <c r="P1682" s="530" t="s">
        <v>16</v>
      </c>
      <c r="Q1682" s="531">
        <v>0.1968</v>
      </c>
    </row>
    <row r="1683" spans="14:17" ht="25.5" x14ac:dyDescent="0.2">
      <c r="N1683" s="530" t="s">
        <v>4991</v>
      </c>
      <c r="O1683" s="586" t="s">
        <v>4992</v>
      </c>
      <c r="P1683" s="530" t="s">
        <v>16</v>
      </c>
      <c r="Q1683" s="531">
        <v>4.5505000000000004</v>
      </c>
    </row>
    <row r="1684" spans="14:17" x14ac:dyDescent="0.2">
      <c r="N1684" s="530" t="s">
        <v>4993</v>
      </c>
      <c r="O1684" s="586" t="s">
        <v>4994</v>
      </c>
      <c r="P1684" s="530" t="s">
        <v>37</v>
      </c>
      <c r="Q1684" s="531">
        <v>40.233400000000003</v>
      </c>
    </row>
    <row r="1685" spans="14:17" x14ac:dyDescent="0.2">
      <c r="N1685" s="530" t="s">
        <v>5457</v>
      </c>
      <c r="O1685" s="586" t="s">
        <v>5491</v>
      </c>
      <c r="P1685" s="530" t="s">
        <v>16</v>
      </c>
      <c r="Q1685" s="531">
        <v>25</v>
      </c>
    </row>
    <row r="1686" spans="14:17" x14ac:dyDescent="0.2">
      <c r="N1686" s="530" t="s">
        <v>5458</v>
      </c>
      <c r="O1686" s="586" t="s">
        <v>5492</v>
      </c>
      <c r="P1686" s="530" t="s">
        <v>16</v>
      </c>
      <c r="Q1686" s="531">
        <v>85</v>
      </c>
    </row>
    <row r="1687" spans="14:17" x14ac:dyDescent="0.2">
      <c r="N1687" s="530" t="s">
        <v>5459</v>
      </c>
      <c r="O1687" s="586" t="s">
        <v>5493</v>
      </c>
      <c r="P1687" s="530" t="s">
        <v>16</v>
      </c>
      <c r="Q1687" s="531">
        <v>25</v>
      </c>
    </row>
    <row r="1688" spans="14:17" x14ac:dyDescent="0.2">
      <c r="N1688" s="530" t="s">
        <v>5460</v>
      </c>
      <c r="O1688" s="586" t="s">
        <v>5494</v>
      </c>
      <c r="P1688" s="530" t="s">
        <v>14</v>
      </c>
      <c r="Q1688" s="531">
        <v>29.33</v>
      </c>
    </row>
    <row r="1689" spans="14:17" x14ac:dyDescent="0.2">
      <c r="N1689" s="530" t="s">
        <v>5461</v>
      </c>
      <c r="O1689" s="586" t="s">
        <v>5495</v>
      </c>
      <c r="P1689" s="530" t="s">
        <v>1760</v>
      </c>
      <c r="Q1689" s="531">
        <v>66.876599999999996</v>
      </c>
    </row>
    <row r="1690" spans="14:17" x14ac:dyDescent="0.2">
      <c r="N1690" s="530" t="s">
        <v>5462</v>
      </c>
      <c r="O1690" s="586" t="s">
        <v>5496</v>
      </c>
      <c r="P1690" s="530" t="s">
        <v>40</v>
      </c>
      <c r="Q1690" s="531">
        <v>2.78</v>
      </c>
    </row>
    <row r="1691" spans="14:17" x14ac:dyDescent="0.2">
      <c r="N1691" s="530" t="s">
        <v>1461</v>
      </c>
      <c r="O1691" s="586" t="s">
        <v>4995</v>
      </c>
      <c r="P1691" s="530" t="s">
        <v>37</v>
      </c>
      <c r="Q1691" s="531">
        <v>35.356000000000002</v>
      </c>
    </row>
    <row r="1692" spans="14:17" x14ac:dyDescent="0.2">
      <c r="N1692" s="530" t="s">
        <v>1473</v>
      </c>
      <c r="O1692" s="586" t="s">
        <v>4996</v>
      </c>
      <c r="P1692" s="530" t="s">
        <v>1760</v>
      </c>
      <c r="Q1692" s="531">
        <v>17.776199999999999</v>
      </c>
    </row>
    <row r="1693" spans="14:17" x14ac:dyDescent="0.2">
      <c r="N1693" s="530" t="s">
        <v>5463</v>
      </c>
      <c r="O1693" s="586" t="s">
        <v>5497</v>
      </c>
      <c r="P1693" s="530" t="s">
        <v>16</v>
      </c>
      <c r="Q1693" s="531">
        <v>21479.25</v>
      </c>
    </row>
    <row r="1694" spans="14:17" x14ac:dyDescent="0.2">
      <c r="N1694" s="530" t="s">
        <v>4997</v>
      </c>
      <c r="O1694" s="586" t="s">
        <v>4998</v>
      </c>
      <c r="P1694" s="530" t="s">
        <v>40</v>
      </c>
      <c r="Q1694" s="531">
        <v>16.854199999999999</v>
      </c>
    </row>
  </sheetData>
  <autoFilter ref="N3:Q3" xr:uid="{7275E62E-919F-4FF0-8A14-58C5A9567C86}"/>
  <mergeCells count="5">
    <mergeCell ref="A1:D1"/>
    <mergeCell ref="H1:J1"/>
    <mergeCell ref="A2:D2"/>
    <mergeCell ref="G2:K2"/>
    <mergeCell ref="N1:P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5A35-F165-4138-961B-E13B58BABC3C}">
  <sheetPr codeName="Planilha8">
    <tabColor theme="1"/>
  </sheetPr>
  <dimension ref="A1:E52"/>
  <sheetViews>
    <sheetView topLeftCell="A30" zoomScale="85" zoomScaleNormal="85" workbookViewId="0">
      <selection activeCell="B15" sqref="B15"/>
    </sheetView>
  </sheetViews>
  <sheetFormatPr defaultColWidth="9.140625" defaultRowHeight="12.75" x14ac:dyDescent="0.2"/>
  <cols>
    <col min="1" max="1" width="11.140625" style="68" customWidth="1"/>
    <col min="2" max="2" width="77" style="67" customWidth="1"/>
    <col min="3" max="3" width="6.28515625" style="67" customWidth="1"/>
    <col min="4" max="4" width="15.140625" style="314" customWidth="1"/>
    <col min="5" max="5" width="7.28515625" style="24" customWidth="1"/>
    <col min="6" max="16384" width="9.140625" style="67"/>
  </cols>
  <sheetData>
    <row r="1" spans="1:4" ht="24.75" customHeight="1" x14ac:dyDescent="0.2">
      <c r="A1" s="6" t="s">
        <v>76</v>
      </c>
      <c r="B1" s="4" t="s">
        <v>77</v>
      </c>
      <c r="C1" s="4" t="s">
        <v>27</v>
      </c>
      <c r="D1" s="315" t="s">
        <v>78</v>
      </c>
    </row>
    <row r="2" spans="1:4" x14ac:dyDescent="0.2">
      <c r="A2" s="383">
        <v>4805757</v>
      </c>
      <c r="B2" s="384" t="s">
        <v>5030</v>
      </c>
      <c r="C2" s="385" t="s">
        <v>17</v>
      </c>
      <c r="D2" s="561">
        <v>7.03</v>
      </c>
    </row>
    <row r="3" spans="1:4" x14ac:dyDescent="0.2">
      <c r="A3" s="383">
        <v>2306122</v>
      </c>
      <c r="B3" s="384" t="s">
        <v>5031</v>
      </c>
      <c r="C3" s="385" t="s">
        <v>37</v>
      </c>
      <c r="D3" s="561">
        <v>546.13</v>
      </c>
    </row>
    <row r="4" spans="1:4" x14ac:dyDescent="0.2">
      <c r="A4" s="383">
        <v>1106057</v>
      </c>
      <c r="B4" s="384" t="s">
        <v>38</v>
      </c>
      <c r="C4" s="385" t="s">
        <v>17</v>
      </c>
      <c r="D4" s="561">
        <v>539.80999999999995</v>
      </c>
    </row>
    <row r="5" spans="1:4" ht="24" x14ac:dyDescent="0.2">
      <c r="A5" s="383">
        <v>3108012</v>
      </c>
      <c r="B5" s="384" t="s">
        <v>5032</v>
      </c>
      <c r="C5" s="385" t="s">
        <v>14</v>
      </c>
      <c r="D5" s="561">
        <v>96.98</v>
      </c>
    </row>
    <row r="6" spans="1:4" x14ac:dyDescent="0.2">
      <c r="A6" s="383">
        <v>407819</v>
      </c>
      <c r="B6" s="384" t="s">
        <v>39</v>
      </c>
      <c r="C6" s="385" t="s">
        <v>40</v>
      </c>
      <c r="D6" s="561">
        <v>11.76</v>
      </c>
    </row>
    <row r="7" spans="1:4" ht="24" x14ac:dyDescent="0.2">
      <c r="A7" s="383">
        <v>1107900</v>
      </c>
      <c r="B7" s="384" t="s">
        <v>1408</v>
      </c>
      <c r="C7" s="385" t="s">
        <v>17</v>
      </c>
      <c r="D7" s="561">
        <v>615.25</v>
      </c>
    </row>
    <row r="8" spans="1:4" x14ac:dyDescent="0.2">
      <c r="A8" s="383">
        <v>1100657</v>
      </c>
      <c r="B8" s="384" t="s">
        <v>5033</v>
      </c>
      <c r="C8" s="385" t="s">
        <v>17</v>
      </c>
      <c r="D8" s="561">
        <v>3.7</v>
      </c>
    </row>
    <row r="9" spans="1:4" x14ac:dyDescent="0.2">
      <c r="A9" s="383">
        <v>4815671</v>
      </c>
      <c r="B9" s="384" t="s">
        <v>5034</v>
      </c>
      <c r="C9" s="385" t="s">
        <v>17</v>
      </c>
      <c r="D9" s="561">
        <v>19.829999999999998</v>
      </c>
    </row>
    <row r="10" spans="1:4" x14ac:dyDescent="0.2">
      <c r="A10" s="383">
        <v>2003864</v>
      </c>
      <c r="B10" s="384" t="s">
        <v>5035</v>
      </c>
      <c r="C10" s="385" t="s">
        <v>357</v>
      </c>
      <c r="D10" s="561">
        <v>14.54</v>
      </c>
    </row>
    <row r="11" spans="1:4" ht="24" x14ac:dyDescent="0.2">
      <c r="A11" s="383">
        <v>2108166</v>
      </c>
      <c r="B11" s="384" t="s">
        <v>5038</v>
      </c>
      <c r="C11" s="385" t="s">
        <v>17</v>
      </c>
      <c r="D11" s="561">
        <v>24.91</v>
      </c>
    </row>
    <row r="12" spans="1:4" x14ac:dyDescent="0.2">
      <c r="A12" s="383">
        <v>1109680</v>
      </c>
      <c r="B12" s="384" t="s">
        <v>5513</v>
      </c>
      <c r="C12" s="385" t="s">
        <v>17</v>
      </c>
      <c r="D12" s="561">
        <v>4462.09</v>
      </c>
    </row>
    <row r="13" spans="1:4" ht="24" x14ac:dyDescent="0.2">
      <c r="A13" s="383">
        <v>307732</v>
      </c>
      <c r="B13" s="384" t="s">
        <v>5039</v>
      </c>
      <c r="C13" s="385" t="s">
        <v>41</v>
      </c>
      <c r="D13" s="561">
        <v>126.15</v>
      </c>
    </row>
    <row r="14" spans="1:4" ht="24" x14ac:dyDescent="0.2">
      <c r="A14" s="383">
        <v>2003842</v>
      </c>
      <c r="B14" s="384" t="s">
        <v>5042</v>
      </c>
      <c r="C14" s="385" t="s">
        <v>40</v>
      </c>
      <c r="D14" s="561">
        <v>76.08</v>
      </c>
    </row>
    <row r="15" spans="1:4" ht="24" x14ac:dyDescent="0.2">
      <c r="A15" s="383">
        <v>1505879</v>
      </c>
      <c r="B15" s="384" t="s">
        <v>5044</v>
      </c>
      <c r="C15" s="385" t="s">
        <v>17</v>
      </c>
      <c r="D15" s="561">
        <v>290.7</v>
      </c>
    </row>
    <row r="16" spans="1:4" x14ac:dyDescent="0.2">
      <c r="A16" s="383">
        <v>3816196</v>
      </c>
      <c r="B16" s="384" t="s">
        <v>5504</v>
      </c>
      <c r="C16" s="385" t="s">
        <v>17</v>
      </c>
      <c r="D16" s="561">
        <v>1432.98</v>
      </c>
    </row>
    <row r="17" spans="1:4" x14ac:dyDescent="0.2">
      <c r="A17" s="383">
        <v>2003854</v>
      </c>
      <c r="B17" s="384" t="s">
        <v>5505</v>
      </c>
      <c r="C17" s="385" t="s">
        <v>17</v>
      </c>
      <c r="D17" s="561">
        <v>193.49</v>
      </c>
    </row>
    <row r="18" spans="1:4" x14ac:dyDescent="0.2">
      <c r="A18" s="383">
        <v>2003856</v>
      </c>
      <c r="B18" s="384" t="s">
        <v>5506</v>
      </c>
      <c r="C18" s="385" t="s">
        <v>17</v>
      </c>
      <c r="D18" s="561">
        <v>146.30000000000001</v>
      </c>
    </row>
    <row r="19" spans="1:4" x14ac:dyDescent="0.2">
      <c r="A19" s="383">
        <v>2003866</v>
      </c>
      <c r="B19" s="384" t="s">
        <v>5507</v>
      </c>
      <c r="C19" s="385" t="s">
        <v>14</v>
      </c>
      <c r="D19" s="561">
        <v>7.68</v>
      </c>
    </row>
    <row r="20" spans="1:4" ht="24" x14ac:dyDescent="0.2">
      <c r="A20" s="383">
        <v>3106427</v>
      </c>
      <c r="B20" s="384" t="s">
        <v>5046</v>
      </c>
      <c r="C20" s="385" t="s">
        <v>14</v>
      </c>
      <c r="D20" s="561">
        <v>41.39</v>
      </c>
    </row>
    <row r="21" spans="1:4" x14ac:dyDescent="0.2">
      <c r="A21" s="383">
        <v>4507959</v>
      </c>
      <c r="B21" s="384" t="s">
        <v>5047</v>
      </c>
      <c r="C21" s="385" t="s">
        <v>40</v>
      </c>
      <c r="D21" s="561">
        <v>13.81</v>
      </c>
    </row>
    <row r="22" spans="1:4" ht="24" x14ac:dyDescent="0.2">
      <c r="A22" s="383">
        <v>4507784</v>
      </c>
      <c r="B22" s="384" t="s">
        <v>5048</v>
      </c>
      <c r="C22" s="385" t="s">
        <v>5049</v>
      </c>
      <c r="D22" s="561">
        <v>114.52</v>
      </c>
    </row>
    <row r="23" spans="1:4" ht="24" x14ac:dyDescent="0.2">
      <c r="A23" s="383">
        <v>4507867</v>
      </c>
      <c r="B23" s="384" t="s">
        <v>5050</v>
      </c>
      <c r="C23" s="385" t="s">
        <v>5049</v>
      </c>
      <c r="D23" s="561">
        <v>108.92</v>
      </c>
    </row>
    <row r="24" spans="1:4" ht="24" x14ac:dyDescent="0.2">
      <c r="A24" s="383">
        <v>1107908</v>
      </c>
      <c r="B24" s="384" t="s">
        <v>5051</v>
      </c>
      <c r="C24" s="385" t="s">
        <v>17</v>
      </c>
      <c r="D24" s="561">
        <v>692.73</v>
      </c>
    </row>
    <row r="25" spans="1:4" ht="24" x14ac:dyDescent="0.2">
      <c r="A25" s="383">
        <v>5915400</v>
      </c>
      <c r="B25" s="384" t="s">
        <v>5052</v>
      </c>
      <c r="C25" s="385" t="s">
        <v>5049</v>
      </c>
      <c r="D25" s="561">
        <v>3330.13</v>
      </c>
    </row>
    <row r="26" spans="1:4" x14ac:dyDescent="0.2">
      <c r="A26" s="383">
        <v>3806420</v>
      </c>
      <c r="B26" s="384" t="s">
        <v>5053</v>
      </c>
      <c r="C26" s="385" t="s">
        <v>5049</v>
      </c>
      <c r="D26" s="561">
        <v>4185.25</v>
      </c>
    </row>
    <row r="27" spans="1:4" x14ac:dyDescent="0.2">
      <c r="A27" s="383">
        <v>407820</v>
      </c>
      <c r="B27" s="384" t="s">
        <v>5056</v>
      </c>
      <c r="C27" s="385" t="s">
        <v>40</v>
      </c>
      <c r="D27" s="561">
        <v>14.61</v>
      </c>
    </row>
    <row r="28" spans="1:4" x14ac:dyDescent="0.2">
      <c r="A28" s="383">
        <v>3806426</v>
      </c>
      <c r="B28" s="384" t="s">
        <v>5057</v>
      </c>
      <c r="C28" s="385" t="s">
        <v>18</v>
      </c>
      <c r="D28" s="561">
        <v>66.09</v>
      </c>
    </row>
    <row r="29" spans="1:4" x14ac:dyDescent="0.2">
      <c r="A29" s="383">
        <v>2007971</v>
      </c>
      <c r="B29" s="384" t="s">
        <v>5060</v>
      </c>
      <c r="C29" s="385" t="s">
        <v>37</v>
      </c>
      <c r="D29" s="561">
        <v>91.86</v>
      </c>
    </row>
    <row r="30" spans="1:4" ht="24" x14ac:dyDescent="0.2">
      <c r="A30" s="383">
        <v>307737</v>
      </c>
      <c r="B30" s="384" t="s">
        <v>5062</v>
      </c>
      <c r="C30" s="385" t="s">
        <v>37</v>
      </c>
      <c r="D30" s="561">
        <v>619.62</v>
      </c>
    </row>
    <row r="31" spans="1:4" ht="24" x14ac:dyDescent="0.2">
      <c r="A31" s="383">
        <v>307084</v>
      </c>
      <c r="B31" s="384" t="s">
        <v>5063</v>
      </c>
      <c r="C31" s="385" t="s">
        <v>37</v>
      </c>
      <c r="D31" s="561">
        <v>35.9</v>
      </c>
    </row>
    <row r="32" spans="1:4" x14ac:dyDescent="0.2">
      <c r="A32" s="383">
        <v>5502985</v>
      </c>
      <c r="B32" s="384" t="s">
        <v>5065</v>
      </c>
      <c r="C32" s="385" t="s">
        <v>14</v>
      </c>
      <c r="D32" s="561">
        <v>0.83</v>
      </c>
    </row>
    <row r="33" spans="1:4" ht="36" x14ac:dyDescent="0.2">
      <c r="A33" s="383">
        <v>1505877</v>
      </c>
      <c r="B33" s="384" t="s">
        <v>5066</v>
      </c>
      <c r="C33" s="385" t="s">
        <v>17</v>
      </c>
      <c r="D33" s="561">
        <v>171.36</v>
      </c>
    </row>
    <row r="34" spans="1:4" x14ac:dyDescent="0.2">
      <c r="A34" s="383">
        <v>804035</v>
      </c>
      <c r="B34" s="384" t="s">
        <v>5067</v>
      </c>
      <c r="C34" s="385" t="s">
        <v>37</v>
      </c>
      <c r="D34" s="561">
        <v>964.22</v>
      </c>
    </row>
    <row r="35" spans="1:4" ht="24" x14ac:dyDescent="0.2">
      <c r="A35" s="383">
        <v>5502109</v>
      </c>
      <c r="B35" s="384" t="s">
        <v>5068</v>
      </c>
      <c r="C35" s="385" t="s">
        <v>17</v>
      </c>
      <c r="D35" s="561">
        <v>6.62</v>
      </c>
    </row>
    <row r="36" spans="1:4" x14ac:dyDescent="0.2">
      <c r="A36" s="383">
        <v>5502978</v>
      </c>
      <c r="B36" s="384" t="s">
        <v>5069</v>
      </c>
      <c r="C36" s="385" t="s">
        <v>17</v>
      </c>
      <c r="D36" s="561">
        <v>5.99</v>
      </c>
    </row>
    <row r="37" spans="1:4" x14ac:dyDescent="0.2">
      <c r="A37" s="383">
        <v>1600404</v>
      </c>
      <c r="B37" s="384" t="s">
        <v>5070</v>
      </c>
      <c r="C37" s="385" t="s">
        <v>37</v>
      </c>
      <c r="D37" s="561">
        <v>10.71</v>
      </c>
    </row>
    <row r="38" spans="1:4" ht="24" x14ac:dyDescent="0.2">
      <c r="A38" s="383">
        <v>5501700</v>
      </c>
      <c r="B38" s="384" t="s">
        <v>5072</v>
      </c>
      <c r="C38" s="385" t="s">
        <v>14</v>
      </c>
      <c r="D38" s="561">
        <v>0.76</v>
      </c>
    </row>
    <row r="39" spans="1:4" ht="24" x14ac:dyDescent="0.2">
      <c r="A39" s="383">
        <v>5502120</v>
      </c>
      <c r="B39" s="384" t="s">
        <v>5074</v>
      </c>
      <c r="C39" s="385" t="s">
        <v>17</v>
      </c>
      <c r="D39" s="561">
        <v>12.73</v>
      </c>
    </row>
    <row r="40" spans="1:4" x14ac:dyDescent="0.2">
      <c r="A40" s="383">
        <v>4413996</v>
      </c>
      <c r="B40" s="384" t="s">
        <v>5077</v>
      </c>
      <c r="C40" s="385" t="s">
        <v>14</v>
      </c>
      <c r="D40" s="561">
        <v>14</v>
      </c>
    </row>
    <row r="41" spans="1:4" x14ac:dyDescent="0.2">
      <c r="A41" s="383">
        <v>4413987</v>
      </c>
      <c r="B41" s="384" t="s">
        <v>5079</v>
      </c>
      <c r="C41" s="385" t="s">
        <v>14</v>
      </c>
      <c r="D41" s="561">
        <v>0.39</v>
      </c>
    </row>
    <row r="42" spans="1:4" x14ac:dyDescent="0.2">
      <c r="A42" s="383">
        <v>5501710</v>
      </c>
      <c r="B42" s="384" t="s">
        <v>5522</v>
      </c>
      <c r="C42" s="385" t="s">
        <v>17</v>
      </c>
      <c r="D42" s="561">
        <v>3.92</v>
      </c>
    </row>
    <row r="43" spans="1:4" x14ac:dyDescent="0.2">
      <c r="A43" s="383">
        <v>4915734</v>
      </c>
      <c r="B43" s="384" t="s">
        <v>5523</v>
      </c>
      <c r="C43" s="385" t="s">
        <v>17</v>
      </c>
      <c r="D43" s="561">
        <v>14.58</v>
      </c>
    </row>
    <row r="44" spans="1:4" x14ac:dyDescent="0.2">
      <c r="A44" s="383">
        <v>5213572</v>
      </c>
      <c r="B44" s="384" t="s">
        <v>5081</v>
      </c>
      <c r="C44" s="385" t="s">
        <v>14</v>
      </c>
      <c r="D44" s="561">
        <v>592.73</v>
      </c>
    </row>
    <row r="45" spans="1:4" ht="24" x14ac:dyDescent="0.2">
      <c r="A45" s="383">
        <v>5216111</v>
      </c>
      <c r="B45" s="384" t="s">
        <v>5082</v>
      </c>
      <c r="C45" s="385" t="s">
        <v>42</v>
      </c>
      <c r="D45" s="561">
        <v>138.88</v>
      </c>
    </row>
    <row r="46" spans="1:4" ht="24" x14ac:dyDescent="0.2">
      <c r="A46" s="383">
        <v>5915015</v>
      </c>
      <c r="B46" s="384" t="s">
        <v>5083</v>
      </c>
      <c r="C46" s="385" t="s">
        <v>18</v>
      </c>
      <c r="D46" s="561">
        <v>22.23</v>
      </c>
    </row>
    <row r="47" spans="1:4" ht="24" x14ac:dyDescent="0.2">
      <c r="A47" s="383">
        <v>5915012</v>
      </c>
      <c r="B47" s="384" t="s">
        <v>5084</v>
      </c>
      <c r="C47" s="385" t="s">
        <v>5085</v>
      </c>
      <c r="D47" s="561">
        <v>2.09</v>
      </c>
    </row>
    <row r="48" spans="1:4" ht="24" x14ac:dyDescent="0.2">
      <c r="A48" s="383">
        <v>5915014</v>
      </c>
      <c r="B48" s="384" t="s">
        <v>5086</v>
      </c>
      <c r="C48" s="385" t="s">
        <v>5085</v>
      </c>
      <c r="D48" s="561">
        <v>1.37</v>
      </c>
    </row>
    <row r="49" spans="1:4" x14ac:dyDescent="0.2">
      <c r="A49" s="383"/>
      <c r="B49" s="384"/>
      <c r="C49" s="385"/>
      <c r="D49" s="561"/>
    </row>
    <row r="50" spans="1:4" x14ac:dyDescent="0.2">
      <c r="A50" s="383"/>
      <c r="B50" s="384"/>
      <c r="C50" s="385"/>
      <c r="D50" s="561"/>
    </row>
    <row r="51" spans="1:4" x14ac:dyDescent="0.2">
      <c r="A51" s="383"/>
      <c r="B51" s="384"/>
      <c r="C51" s="385"/>
      <c r="D51" s="561"/>
    </row>
    <row r="52" spans="1:4" x14ac:dyDescent="0.2">
      <c r="A52" s="383"/>
      <c r="B52" s="384"/>
      <c r="C52" s="385"/>
      <c r="D52" s="561"/>
    </row>
  </sheetData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340BA-1784-46DD-A6D4-F8C05DF9CBC4}">
  <sheetPr codeName="Planilha2">
    <tabColor rgb="FF00B050"/>
    <pageSetUpPr fitToPage="1"/>
  </sheetPr>
  <dimension ref="A1:AO29"/>
  <sheetViews>
    <sheetView zoomScale="80" zoomScaleNormal="80" zoomScaleSheetLayoutView="80" workbookViewId="0">
      <selection activeCell="F19" sqref="F19"/>
    </sheetView>
  </sheetViews>
  <sheetFormatPr defaultRowHeight="18" x14ac:dyDescent="0.25"/>
  <cols>
    <col min="1" max="1" width="12.42578125" style="19" customWidth="1"/>
    <col min="2" max="2" width="47.85546875" style="20" customWidth="1"/>
    <col min="3" max="3" width="15.7109375" style="21" customWidth="1"/>
    <col min="4" max="4" width="16.85546875" style="22" customWidth="1"/>
    <col min="5" max="5" width="23.140625" style="18" customWidth="1"/>
    <col min="6" max="6" width="26.85546875" style="10" customWidth="1"/>
    <col min="7" max="7" width="36.140625" style="10" customWidth="1"/>
    <col min="8" max="8" width="26.85546875" style="10" customWidth="1"/>
    <col min="9" max="9" width="28.42578125" style="10" bestFit="1" customWidth="1"/>
    <col min="10" max="10" width="24.5703125" style="10" bestFit="1" customWidth="1"/>
    <col min="11" max="11" width="35.42578125" style="10" customWidth="1"/>
    <col min="12" max="41" width="26.85546875" style="10" customWidth="1"/>
    <col min="42" max="188" width="9.140625" style="11"/>
    <col min="189" max="189" width="15.28515625" style="11" customWidth="1"/>
    <col min="190" max="190" width="48.7109375" style="11" bestFit="1" customWidth="1"/>
    <col min="191" max="191" width="20.28515625" style="11" customWidth="1"/>
    <col min="192" max="192" width="6.85546875" style="11" customWidth="1"/>
    <col min="193" max="193" width="13" style="11" customWidth="1"/>
    <col min="194" max="194" width="11" style="11" customWidth="1"/>
    <col min="195" max="195" width="15.7109375" style="11" bestFit="1" customWidth="1"/>
    <col min="196" max="196" width="11" style="11" customWidth="1"/>
    <col min="197" max="197" width="13" style="11" customWidth="1"/>
    <col min="198" max="198" width="8.140625" style="11" customWidth="1"/>
    <col min="199" max="199" width="14.5703125" style="11" customWidth="1"/>
    <col min="200" max="200" width="15" style="11" customWidth="1"/>
    <col min="201" max="202" width="11.42578125" style="11" customWidth="1"/>
    <col min="203" max="203" width="12.5703125" style="11" customWidth="1"/>
    <col min="204" max="444" width="9.140625" style="11"/>
    <col min="445" max="445" width="15.28515625" style="11" customWidth="1"/>
    <col min="446" max="446" width="48.7109375" style="11" bestFit="1" customWidth="1"/>
    <col min="447" max="447" width="20.28515625" style="11" customWidth="1"/>
    <col min="448" max="448" width="6.85546875" style="11" customWidth="1"/>
    <col min="449" max="449" width="13" style="11" customWidth="1"/>
    <col min="450" max="450" width="11" style="11" customWidth="1"/>
    <col min="451" max="451" width="15.7109375" style="11" bestFit="1" customWidth="1"/>
    <col min="452" max="452" width="11" style="11" customWidth="1"/>
    <col min="453" max="453" width="13" style="11" customWidth="1"/>
    <col min="454" max="454" width="8.140625" style="11" customWidth="1"/>
    <col min="455" max="455" width="14.5703125" style="11" customWidth="1"/>
    <col min="456" max="456" width="15" style="11" customWidth="1"/>
    <col min="457" max="458" width="11.42578125" style="11" customWidth="1"/>
    <col min="459" max="459" width="12.5703125" style="11" customWidth="1"/>
    <col min="460" max="700" width="9.140625" style="11"/>
    <col min="701" max="701" width="15.28515625" style="11" customWidth="1"/>
    <col min="702" max="702" width="48.7109375" style="11" bestFit="1" customWidth="1"/>
    <col min="703" max="703" width="20.28515625" style="11" customWidth="1"/>
    <col min="704" max="704" width="6.85546875" style="11" customWidth="1"/>
    <col min="705" max="705" width="13" style="11" customWidth="1"/>
    <col min="706" max="706" width="11" style="11" customWidth="1"/>
    <col min="707" max="707" width="15.7109375" style="11" bestFit="1" customWidth="1"/>
    <col min="708" max="708" width="11" style="11" customWidth="1"/>
    <col min="709" max="709" width="13" style="11" customWidth="1"/>
    <col min="710" max="710" width="8.140625" style="11" customWidth="1"/>
    <col min="711" max="711" width="14.5703125" style="11" customWidth="1"/>
    <col min="712" max="712" width="15" style="11" customWidth="1"/>
    <col min="713" max="714" width="11.42578125" style="11" customWidth="1"/>
    <col min="715" max="715" width="12.5703125" style="11" customWidth="1"/>
    <col min="716" max="956" width="9.140625" style="11"/>
    <col min="957" max="957" width="15.28515625" style="11" customWidth="1"/>
    <col min="958" max="958" width="48.7109375" style="11" bestFit="1" customWidth="1"/>
    <col min="959" max="959" width="20.28515625" style="11" customWidth="1"/>
    <col min="960" max="960" width="6.85546875" style="11" customWidth="1"/>
    <col min="961" max="961" width="13" style="11" customWidth="1"/>
    <col min="962" max="962" width="11" style="11" customWidth="1"/>
    <col min="963" max="963" width="15.7109375" style="11" bestFit="1" customWidth="1"/>
    <col min="964" max="964" width="11" style="11" customWidth="1"/>
    <col min="965" max="965" width="13" style="11" customWidth="1"/>
    <col min="966" max="966" width="8.140625" style="11" customWidth="1"/>
    <col min="967" max="967" width="14.5703125" style="11" customWidth="1"/>
    <col min="968" max="968" width="15" style="11" customWidth="1"/>
    <col min="969" max="970" width="11.42578125" style="11" customWidth="1"/>
    <col min="971" max="971" width="12.5703125" style="11" customWidth="1"/>
    <col min="972" max="1212" width="9.140625" style="11"/>
    <col min="1213" max="1213" width="15.28515625" style="11" customWidth="1"/>
    <col min="1214" max="1214" width="48.7109375" style="11" bestFit="1" customWidth="1"/>
    <col min="1215" max="1215" width="20.28515625" style="11" customWidth="1"/>
    <col min="1216" max="1216" width="6.85546875" style="11" customWidth="1"/>
    <col min="1217" max="1217" width="13" style="11" customWidth="1"/>
    <col min="1218" max="1218" width="11" style="11" customWidth="1"/>
    <col min="1219" max="1219" width="15.7109375" style="11" bestFit="1" customWidth="1"/>
    <col min="1220" max="1220" width="11" style="11" customWidth="1"/>
    <col min="1221" max="1221" width="13" style="11" customWidth="1"/>
    <col min="1222" max="1222" width="8.140625" style="11" customWidth="1"/>
    <col min="1223" max="1223" width="14.5703125" style="11" customWidth="1"/>
    <col min="1224" max="1224" width="15" style="11" customWidth="1"/>
    <col min="1225" max="1226" width="11.42578125" style="11" customWidth="1"/>
    <col min="1227" max="1227" width="12.5703125" style="11" customWidth="1"/>
    <col min="1228" max="1468" width="9.140625" style="11"/>
    <col min="1469" max="1469" width="15.28515625" style="11" customWidth="1"/>
    <col min="1470" max="1470" width="48.7109375" style="11" bestFit="1" customWidth="1"/>
    <col min="1471" max="1471" width="20.28515625" style="11" customWidth="1"/>
    <col min="1472" max="1472" width="6.85546875" style="11" customWidth="1"/>
    <col min="1473" max="1473" width="13" style="11" customWidth="1"/>
    <col min="1474" max="1474" width="11" style="11" customWidth="1"/>
    <col min="1475" max="1475" width="15.7109375" style="11" bestFit="1" customWidth="1"/>
    <col min="1476" max="1476" width="11" style="11" customWidth="1"/>
    <col min="1477" max="1477" width="13" style="11" customWidth="1"/>
    <col min="1478" max="1478" width="8.140625" style="11" customWidth="1"/>
    <col min="1479" max="1479" width="14.5703125" style="11" customWidth="1"/>
    <col min="1480" max="1480" width="15" style="11" customWidth="1"/>
    <col min="1481" max="1482" width="11.42578125" style="11" customWidth="1"/>
    <col min="1483" max="1483" width="12.5703125" style="11" customWidth="1"/>
    <col min="1484" max="1724" width="9.140625" style="11"/>
    <col min="1725" max="1725" width="15.28515625" style="11" customWidth="1"/>
    <col min="1726" max="1726" width="48.7109375" style="11" bestFit="1" customWidth="1"/>
    <col min="1727" max="1727" width="20.28515625" style="11" customWidth="1"/>
    <col min="1728" max="1728" width="6.85546875" style="11" customWidth="1"/>
    <col min="1729" max="1729" width="13" style="11" customWidth="1"/>
    <col min="1730" max="1730" width="11" style="11" customWidth="1"/>
    <col min="1731" max="1731" width="15.7109375" style="11" bestFit="1" customWidth="1"/>
    <col min="1732" max="1732" width="11" style="11" customWidth="1"/>
    <col min="1733" max="1733" width="13" style="11" customWidth="1"/>
    <col min="1734" max="1734" width="8.140625" style="11" customWidth="1"/>
    <col min="1735" max="1735" width="14.5703125" style="11" customWidth="1"/>
    <col min="1736" max="1736" width="15" style="11" customWidth="1"/>
    <col min="1737" max="1738" width="11.42578125" style="11" customWidth="1"/>
    <col min="1739" max="1739" width="12.5703125" style="11" customWidth="1"/>
    <col min="1740" max="1980" width="9.140625" style="11"/>
    <col min="1981" max="1981" width="15.28515625" style="11" customWidth="1"/>
    <col min="1982" max="1982" width="48.7109375" style="11" bestFit="1" customWidth="1"/>
    <col min="1983" max="1983" width="20.28515625" style="11" customWidth="1"/>
    <col min="1984" max="1984" width="6.85546875" style="11" customWidth="1"/>
    <col min="1985" max="1985" width="13" style="11" customWidth="1"/>
    <col min="1986" max="1986" width="11" style="11" customWidth="1"/>
    <col min="1987" max="1987" width="15.7109375" style="11" bestFit="1" customWidth="1"/>
    <col min="1988" max="1988" width="11" style="11" customWidth="1"/>
    <col min="1989" max="1989" width="13" style="11" customWidth="1"/>
    <col min="1990" max="1990" width="8.140625" style="11" customWidth="1"/>
    <col min="1991" max="1991" width="14.5703125" style="11" customWidth="1"/>
    <col min="1992" max="1992" width="15" style="11" customWidth="1"/>
    <col min="1993" max="1994" width="11.42578125" style="11" customWidth="1"/>
    <col min="1995" max="1995" width="12.5703125" style="11" customWidth="1"/>
    <col min="1996" max="2236" width="9.140625" style="11"/>
    <col min="2237" max="2237" width="15.28515625" style="11" customWidth="1"/>
    <col min="2238" max="2238" width="48.7109375" style="11" bestFit="1" customWidth="1"/>
    <col min="2239" max="2239" width="20.28515625" style="11" customWidth="1"/>
    <col min="2240" max="2240" width="6.85546875" style="11" customWidth="1"/>
    <col min="2241" max="2241" width="13" style="11" customWidth="1"/>
    <col min="2242" max="2242" width="11" style="11" customWidth="1"/>
    <col min="2243" max="2243" width="15.7109375" style="11" bestFit="1" customWidth="1"/>
    <col min="2244" max="2244" width="11" style="11" customWidth="1"/>
    <col min="2245" max="2245" width="13" style="11" customWidth="1"/>
    <col min="2246" max="2246" width="8.140625" style="11" customWidth="1"/>
    <col min="2247" max="2247" width="14.5703125" style="11" customWidth="1"/>
    <col min="2248" max="2248" width="15" style="11" customWidth="1"/>
    <col min="2249" max="2250" width="11.42578125" style="11" customWidth="1"/>
    <col min="2251" max="2251" width="12.5703125" style="11" customWidth="1"/>
    <col min="2252" max="2492" width="9.140625" style="11"/>
    <col min="2493" max="2493" width="15.28515625" style="11" customWidth="1"/>
    <col min="2494" max="2494" width="48.7109375" style="11" bestFit="1" customWidth="1"/>
    <col min="2495" max="2495" width="20.28515625" style="11" customWidth="1"/>
    <col min="2496" max="2496" width="6.85546875" style="11" customWidth="1"/>
    <col min="2497" max="2497" width="13" style="11" customWidth="1"/>
    <col min="2498" max="2498" width="11" style="11" customWidth="1"/>
    <col min="2499" max="2499" width="15.7109375" style="11" bestFit="1" customWidth="1"/>
    <col min="2500" max="2500" width="11" style="11" customWidth="1"/>
    <col min="2501" max="2501" width="13" style="11" customWidth="1"/>
    <col min="2502" max="2502" width="8.140625" style="11" customWidth="1"/>
    <col min="2503" max="2503" width="14.5703125" style="11" customWidth="1"/>
    <col min="2504" max="2504" width="15" style="11" customWidth="1"/>
    <col min="2505" max="2506" width="11.42578125" style="11" customWidth="1"/>
    <col min="2507" max="2507" width="12.5703125" style="11" customWidth="1"/>
    <col min="2508" max="2748" width="9.140625" style="11"/>
    <col min="2749" max="2749" width="15.28515625" style="11" customWidth="1"/>
    <col min="2750" max="2750" width="48.7109375" style="11" bestFit="1" customWidth="1"/>
    <col min="2751" max="2751" width="20.28515625" style="11" customWidth="1"/>
    <col min="2752" max="2752" width="6.85546875" style="11" customWidth="1"/>
    <col min="2753" max="2753" width="13" style="11" customWidth="1"/>
    <col min="2754" max="2754" width="11" style="11" customWidth="1"/>
    <col min="2755" max="2755" width="15.7109375" style="11" bestFit="1" customWidth="1"/>
    <col min="2756" max="2756" width="11" style="11" customWidth="1"/>
    <col min="2757" max="2757" width="13" style="11" customWidth="1"/>
    <col min="2758" max="2758" width="8.140625" style="11" customWidth="1"/>
    <col min="2759" max="2759" width="14.5703125" style="11" customWidth="1"/>
    <col min="2760" max="2760" width="15" style="11" customWidth="1"/>
    <col min="2761" max="2762" width="11.42578125" style="11" customWidth="1"/>
    <col min="2763" max="2763" width="12.5703125" style="11" customWidth="1"/>
    <col min="2764" max="3004" width="9.140625" style="11"/>
    <col min="3005" max="3005" width="15.28515625" style="11" customWidth="1"/>
    <col min="3006" max="3006" width="48.7109375" style="11" bestFit="1" customWidth="1"/>
    <col min="3007" max="3007" width="20.28515625" style="11" customWidth="1"/>
    <col min="3008" max="3008" width="6.85546875" style="11" customWidth="1"/>
    <col min="3009" max="3009" width="13" style="11" customWidth="1"/>
    <col min="3010" max="3010" width="11" style="11" customWidth="1"/>
    <col min="3011" max="3011" width="15.7109375" style="11" bestFit="1" customWidth="1"/>
    <col min="3012" max="3012" width="11" style="11" customWidth="1"/>
    <col min="3013" max="3013" width="13" style="11" customWidth="1"/>
    <col min="3014" max="3014" width="8.140625" style="11" customWidth="1"/>
    <col min="3015" max="3015" width="14.5703125" style="11" customWidth="1"/>
    <col min="3016" max="3016" width="15" style="11" customWidth="1"/>
    <col min="3017" max="3018" width="11.42578125" style="11" customWidth="1"/>
    <col min="3019" max="3019" width="12.5703125" style="11" customWidth="1"/>
    <col min="3020" max="3260" width="9.140625" style="11"/>
    <col min="3261" max="3261" width="15.28515625" style="11" customWidth="1"/>
    <col min="3262" max="3262" width="48.7109375" style="11" bestFit="1" customWidth="1"/>
    <col min="3263" max="3263" width="20.28515625" style="11" customWidth="1"/>
    <col min="3264" max="3264" width="6.85546875" style="11" customWidth="1"/>
    <col min="3265" max="3265" width="13" style="11" customWidth="1"/>
    <col min="3266" max="3266" width="11" style="11" customWidth="1"/>
    <col min="3267" max="3267" width="15.7109375" style="11" bestFit="1" customWidth="1"/>
    <col min="3268" max="3268" width="11" style="11" customWidth="1"/>
    <col min="3269" max="3269" width="13" style="11" customWidth="1"/>
    <col min="3270" max="3270" width="8.140625" style="11" customWidth="1"/>
    <col min="3271" max="3271" width="14.5703125" style="11" customWidth="1"/>
    <col min="3272" max="3272" width="15" style="11" customWidth="1"/>
    <col min="3273" max="3274" width="11.42578125" style="11" customWidth="1"/>
    <col min="3275" max="3275" width="12.5703125" style="11" customWidth="1"/>
    <col min="3276" max="3516" width="9.140625" style="11"/>
    <col min="3517" max="3517" width="15.28515625" style="11" customWidth="1"/>
    <col min="3518" max="3518" width="48.7109375" style="11" bestFit="1" customWidth="1"/>
    <col min="3519" max="3519" width="20.28515625" style="11" customWidth="1"/>
    <col min="3520" max="3520" width="6.85546875" style="11" customWidth="1"/>
    <col min="3521" max="3521" width="13" style="11" customWidth="1"/>
    <col min="3522" max="3522" width="11" style="11" customWidth="1"/>
    <col min="3523" max="3523" width="15.7109375" style="11" bestFit="1" customWidth="1"/>
    <col min="3524" max="3524" width="11" style="11" customWidth="1"/>
    <col min="3525" max="3525" width="13" style="11" customWidth="1"/>
    <col min="3526" max="3526" width="8.140625" style="11" customWidth="1"/>
    <col min="3527" max="3527" width="14.5703125" style="11" customWidth="1"/>
    <col min="3528" max="3528" width="15" style="11" customWidth="1"/>
    <col min="3529" max="3530" width="11.42578125" style="11" customWidth="1"/>
    <col min="3531" max="3531" width="12.5703125" style="11" customWidth="1"/>
    <col min="3532" max="3772" width="9.140625" style="11"/>
    <col min="3773" max="3773" width="15.28515625" style="11" customWidth="1"/>
    <col min="3774" max="3774" width="48.7109375" style="11" bestFit="1" customWidth="1"/>
    <col min="3775" max="3775" width="20.28515625" style="11" customWidth="1"/>
    <col min="3776" max="3776" width="6.85546875" style="11" customWidth="1"/>
    <col min="3777" max="3777" width="13" style="11" customWidth="1"/>
    <col min="3778" max="3778" width="11" style="11" customWidth="1"/>
    <col min="3779" max="3779" width="15.7109375" style="11" bestFit="1" customWidth="1"/>
    <col min="3780" max="3780" width="11" style="11" customWidth="1"/>
    <col min="3781" max="3781" width="13" style="11" customWidth="1"/>
    <col min="3782" max="3782" width="8.140625" style="11" customWidth="1"/>
    <col min="3783" max="3783" width="14.5703125" style="11" customWidth="1"/>
    <col min="3784" max="3784" width="15" style="11" customWidth="1"/>
    <col min="3785" max="3786" width="11.42578125" style="11" customWidth="1"/>
    <col min="3787" max="3787" width="12.5703125" style="11" customWidth="1"/>
    <col min="3788" max="4028" width="9.140625" style="11"/>
    <col min="4029" max="4029" width="15.28515625" style="11" customWidth="1"/>
    <col min="4030" max="4030" width="48.7109375" style="11" bestFit="1" customWidth="1"/>
    <col min="4031" max="4031" width="20.28515625" style="11" customWidth="1"/>
    <col min="4032" max="4032" width="6.85546875" style="11" customWidth="1"/>
    <col min="4033" max="4033" width="13" style="11" customWidth="1"/>
    <col min="4034" max="4034" width="11" style="11" customWidth="1"/>
    <col min="4035" max="4035" width="15.7109375" style="11" bestFit="1" customWidth="1"/>
    <col min="4036" max="4036" width="11" style="11" customWidth="1"/>
    <col min="4037" max="4037" width="13" style="11" customWidth="1"/>
    <col min="4038" max="4038" width="8.140625" style="11" customWidth="1"/>
    <col min="4039" max="4039" width="14.5703125" style="11" customWidth="1"/>
    <col min="4040" max="4040" width="15" style="11" customWidth="1"/>
    <col min="4041" max="4042" width="11.42578125" style="11" customWidth="1"/>
    <col min="4043" max="4043" width="12.5703125" style="11" customWidth="1"/>
    <col min="4044" max="4284" width="9.140625" style="11"/>
    <col min="4285" max="4285" width="15.28515625" style="11" customWidth="1"/>
    <col min="4286" max="4286" width="48.7109375" style="11" bestFit="1" customWidth="1"/>
    <col min="4287" max="4287" width="20.28515625" style="11" customWidth="1"/>
    <col min="4288" max="4288" width="6.85546875" style="11" customWidth="1"/>
    <col min="4289" max="4289" width="13" style="11" customWidth="1"/>
    <col min="4290" max="4290" width="11" style="11" customWidth="1"/>
    <col min="4291" max="4291" width="15.7109375" style="11" bestFit="1" customWidth="1"/>
    <col min="4292" max="4292" width="11" style="11" customWidth="1"/>
    <col min="4293" max="4293" width="13" style="11" customWidth="1"/>
    <col min="4294" max="4294" width="8.140625" style="11" customWidth="1"/>
    <col min="4295" max="4295" width="14.5703125" style="11" customWidth="1"/>
    <col min="4296" max="4296" width="15" style="11" customWidth="1"/>
    <col min="4297" max="4298" width="11.42578125" style="11" customWidth="1"/>
    <col min="4299" max="4299" width="12.5703125" style="11" customWidth="1"/>
    <col min="4300" max="4540" width="9.140625" style="11"/>
    <col min="4541" max="4541" width="15.28515625" style="11" customWidth="1"/>
    <col min="4542" max="4542" width="48.7109375" style="11" bestFit="1" customWidth="1"/>
    <col min="4543" max="4543" width="20.28515625" style="11" customWidth="1"/>
    <col min="4544" max="4544" width="6.85546875" style="11" customWidth="1"/>
    <col min="4545" max="4545" width="13" style="11" customWidth="1"/>
    <col min="4546" max="4546" width="11" style="11" customWidth="1"/>
    <col min="4547" max="4547" width="15.7109375" style="11" bestFit="1" customWidth="1"/>
    <col min="4548" max="4548" width="11" style="11" customWidth="1"/>
    <col min="4549" max="4549" width="13" style="11" customWidth="1"/>
    <col min="4550" max="4550" width="8.140625" style="11" customWidth="1"/>
    <col min="4551" max="4551" width="14.5703125" style="11" customWidth="1"/>
    <col min="4552" max="4552" width="15" style="11" customWidth="1"/>
    <col min="4553" max="4554" width="11.42578125" style="11" customWidth="1"/>
    <col min="4555" max="4555" width="12.5703125" style="11" customWidth="1"/>
    <col min="4556" max="4796" width="9.140625" style="11"/>
    <col min="4797" max="4797" width="15.28515625" style="11" customWidth="1"/>
    <col min="4798" max="4798" width="48.7109375" style="11" bestFit="1" customWidth="1"/>
    <col min="4799" max="4799" width="20.28515625" style="11" customWidth="1"/>
    <col min="4800" max="4800" width="6.85546875" style="11" customWidth="1"/>
    <col min="4801" max="4801" width="13" style="11" customWidth="1"/>
    <col min="4802" max="4802" width="11" style="11" customWidth="1"/>
    <col min="4803" max="4803" width="15.7109375" style="11" bestFit="1" customWidth="1"/>
    <col min="4804" max="4804" width="11" style="11" customWidth="1"/>
    <col min="4805" max="4805" width="13" style="11" customWidth="1"/>
    <col min="4806" max="4806" width="8.140625" style="11" customWidth="1"/>
    <col min="4807" max="4807" width="14.5703125" style="11" customWidth="1"/>
    <col min="4808" max="4808" width="15" style="11" customWidth="1"/>
    <col min="4809" max="4810" width="11.42578125" style="11" customWidth="1"/>
    <col min="4811" max="4811" width="12.5703125" style="11" customWidth="1"/>
    <col min="4812" max="5052" width="9.140625" style="11"/>
    <col min="5053" max="5053" width="15.28515625" style="11" customWidth="1"/>
    <col min="5054" max="5054" width="48.7109375" style="11" bestFit="1" customWidth="1"/>
    <col min="5055" max="5055" width="20.28515625" style="11" customWidth="1"/>
    <col min="5056" max="5056" width="6.85546875" style="11" customWidth="1"/>
    <col min="5057" max="5057" width="13" style="11" customWidth="1"/>
    <col min="5058" max="5058" width="11" style="11" customWidth="1"/>
    <col min="5059" max="5059" width="15.7109375" style="11" bestFit="1" customWidth="1"/>
    <col min="5060" max="5060" width="11" style="11" customWidth="1"/>
    <col min="5061" max="5061" width="13" style="11" customWidth="1"/>
    <col min="5062" max="5062" width="8.140625" style="11" customWidth="1"/>
    <col min="5063" max="5063" width="14.5703125" style="11" customWidth="1"/>
    <col min="5064" max="5064" width="15" style="11" customWidth="1"/>
    <col min="5065" max="5066" width="11.42578125" style="11" customWidth="1"/>
    <col min="5067" max="5067" width="12.5703125" style="11" customWidth="1"/>
    <col min="5068" max="5308" width="9.140625" style="11"/>
    <col min="5309" max="5309" width="15.28515625" style="11" customWidth="1"/>
    <col min="5310" max="5310" width="48.7109375" style="11" bestFit="1" customWidth="1"/>
    <col min="5311" max="5311" width="20.28515625" style="11" customWidth="1"/>
    <col min="5312" max="5312" width="6.85546875" style="11" customWidth="1"/>
    <col min="5313" max="5313" width="13" style="11" customWidth="1"/>
    <col min="5314" max="5314" width="11" style="11" customWidth="1"/>
    <col min="5315" max="5315" width="15.7109375" style="11" bestFit="1" customWidth="1"/>
    <col min="5316" max="5316" width="11" style="11" customWidth="1"/>
    <col min="5317" max="5317" width="13" style="11" customWidth="1"/>
    <col min="5318" max="5318" width="8.140625" style="11" customWidth="1"/>
    <col min="5319" max="5319" width="14.5703125" style="11" customWidth="1"/>
    <col min="5320" max="5320" width="15" style="11" customWidth="1"/>
    <col min="5321" max="5322" width="11.42578125" style="11" customWidth="1"/>
    <col min="5323" max="5323" width="12.5703125" style="11" customWidth="1"/>
    <col min="5324" max="5564" width="9.140625" style="11"/>
    <col min="5565" max="5565" width="15.28515625" style="11" customWidth="1"/>
    <col min="5566" max="5566" width="48.7109375" style="11" bestFit="1" customWidth="1"/>
    <col min="5567" max="5567" width="20.28515625" style="11" customWidth="1"/>
    <col min="5568" max="5568" width="6.85546875" style="11" customWidth="1"/>
    <col min="5569" max="5569" width="13" style="11" customWidth="1"/>
    <col min="5570" max="5570" width="11" style="11" customWidth="1"/>
    <col min="5571" max="5571" width="15.7109375" style="11" bestFit="1" customWidth="1"/>
    <col min="5572" max="5572" width="11" style="11" customWidth="1"/>
    <col min="5573" max="5573" width="13" style="11" customWidth="1"/>
    <col min="5574" max="5574" width="8.140625" style="11" customWidth="1"/>
    <col min="5575" max="5575" width="14.5703125" style="11" customWidth="1"/>
    <col min="5576" max="5576" width="15" style="11" customWidth="1"/>
    <col min="5577" max="5578" width="11.42578125" style="11" customWidth="1"/>
    <col min="5579" max="5579" width="12.5703125" style="11" customWidth="1"/>
    <col min="5580" max="5820" width="9.140625" style="11"/>
    <col min="5821" max="5821" width="15.28515625" style="11" customWidth="1"/>
    <col min="5822" max="5822" width="48.7109375" style="11" bestFit="1" customWidth="1"/>
    <col min="5823" max="5823" width="20.28515625" style="11" customWidth="1"/>
    <col min="5824" max="5824" width="6.85546875" style="11" customWidth="1"/>
    <col min="5825" max="5825" width="13" style="11" customWidth="1"/>
    <col min="5826" max="5826" width="11" style="11" customWidth="1"/>
    <col min="5827" max="5827" width="15.7109375" style="11" bestFit="1" customWidth="1"/>
    <col min="5828" max="5828" width="11" style="11" customWidth="1"/>
    <col min="5829" max="5829" width="13" style="11" customWidth="1"/>
    <col min="5830" max="5830" width="8.140625" style="11" customWidth="1"/>
    <col min="5831" max="5831" width="14.5703125" style="11" customWidth="1"/>
    <col min="5832" max="5832" width="15" style="11" customWidth="1"/>
    <col min="5833" max="5834" width="11.42578125" style="11" customWidth="1"/>
    <col min="5835" max="5835" width="12.5703125" style="11" customWidth="1"/>
    <col min="5836" max="6076" width="9.140625" style="11"/>
    <col min="6077" max="6077" width="15.28515625" style="11" customWidth="1"/>
    <col min="6078" max="6078" width="48.7109375" style="11" bestFit="1" customWidth="1"/>
    <col min="6079" max="6079" width="20.28515625" style="11" customWidth="1"/>
    <col min="6080" max="6080" width="6.85546875" style="11" customWidth="1"/>
    <col min="6081" max="6081" width="13" style="11" customWidth="1"/>
    <col min="6082" max="6082" width="11" style="11" customWidth="1"/>
    <col min="6083" max="6083" width="15.7109375" style="11" bestFit="1" customWidth="1"/>
    <col min="6084" max="6084" width="11" style="11" customWidth="1"/>
    <col min="6085" max="6085" width="13" style="11" customWidth="1"/>
    <col min="6086" max="6086" width="8.140625" style="11" customWidth="1"/>
    <col min="6087" max="6087" width="14.5703125" style="11" customWidth="1"/>
    <col min="6088" max="6088" width="15" style="11" customWidth="1"/>
    <col min="6089" max="6090" width="11.42578125" style="11" customWidth="1"/>
    <col min="6091" max="6091" width="12.5703125" style="11" customWidth="1"/>
    <col min="6092" max="6332" width="9.140625" style="11"/>
    <col min="6333" max="6333" width="15.28515625" style="11" customWidth="1"/>
    <col min="6334" max="6334" width="48.7109375" style="11" bestFit="1" customWidth="1"/>
    <col min="6335" max="6335" width="20.28515625" style="11" customWidth="1"/>
    <col min="6336" max="6336" width="6.85546875" style="11" customWidth="1"/>
    <col min="6337" max="6337" width="13" style="11" customWidth="1"/>
    <col min="6338" max="6338" width="11" style="11" customWidth="1"/>
    <col min="6339" max="6339" width="15.7109375" style="11" bestFit="1" customWidth="1"/>
    <col min="6340" max="6340" width="11" style="11" customWidth="1"/>
    <col min="6341" max="6341" width="13" style="11" customWidth="1"/>
    <col min="6342" max="6342" width="8.140625" style="11" customWidth="1"/>
    <col min="6343" max="6343" width="14.5703125" style="11" customWidth="1"/>
    <col min="6344" max="6344" width="15" style="11" customWidth="1"/>
    <col min="6345" max="6346" width="11.42578125" style="11" customWidth="1"/>
    <col min="6347" max="6347" width="12.5703125" style="11" customWidth="1"/>
    <col min="6348" max="6588" width="9.140625" style="11"/>
    <col min="6589" max="6589" width="15.28515625" style="11" customWidth="1"/>
    <col min="6590" max="6590" width="48.7109375" style="11" bestFit="1" customWidth="1"/>
    <col min="6591" max="6591" width="20.28515625" style="11" customWidth="1"/>
    <col min="6592" max="6592" width="6.85546875" style="11" customWidth="1"/>
    <col min="6593" max="6593" width="13" style="11" customWidth="1"/>
    <col min="6594" max="6594" width="11" style="11" customWidth="1"/>
    <col min="6595" max="6595" width="15.7109375" style="11" bestFit="1" customWidth="1"/>
    <col min="6596" max="6596" width="11" style="11" customWidth="1"/>
    <col min="6597" max="6597" width="13" style="11" customWidth="1"/>
    <col min="6598" max="6598" width="8.140625" style="11" customWidth="1"/>
    <col min="6599" max="6599" width="14.5703125" style="11" customWidth="1"/>
    <col min="6600" max="6600" width="15" style="11" customWidth="1"/>
    <col min="6601" max="6602" width="11.42578125" style="11" customWidth="1"/>
    <col min="6603" max="6603" width="12.5703125" style="11" customWidth="1"/>
    <col min="6604" max="6844" width="9.140625" style="11"/>
    <col min="6845" max="6845" width="15.28515625" style="11" customWidth="1"/>
    <col min="6846" max="6846" width="48.7109375" style="11" bestFit="1" customWidth="1"/>
    <col min="6847" max="6847" width="20.28515625" style="11" customWidth="1"/>
    <col min="6848" max="6848" width="6.85546875" style="11" customWidth="1"/>
    <col min="6849" max="6849" width="13" style="11" customWidth="1"/>
    <col min="6850" max="6850" width="11" style="11" customWidth="1"/>
    <col min="6851" max="6851" width="15.7109375" style="11" bestFit="1" customWidth="1"/>
    <col min="6852" max="6852" width="11" style="11" customWidth="1"/>
    <col min="6853" max="6853" width="13" style="11" customWidth="1"/>
    <col min="6854" max="6854" width="8.140625" style="11" customWidth="1"/>
    <col min="6855" max="6855" width="14.5703125" style="11" customWidth="1"/>
    <col min="6856" max="6856" width="15" style="11" customWidth="1"/>
    <col min="6857" max="6858" width="11.42578125" style="11" customWidth="1"/>
    <col min="6859" max="6859" width="12.5703125" style="11" customWidth="1"/>
    <col min="6860" max="7100" width="9.140625" style="11"/>
    <col min="7101" max="7101" width="15.28515625" style="11" customWidth="1"/>
    <col min="7102" max="7102" width="48.7109375" style="11" bestFit="1" customWidth="1"/>
    <col min="7103" max="7103" width="20.28515625" style="11" customWidth="1"/>
    <col min="7104" max="7104" width="6.85546875" style="11" customWidth="1"/>
    <col min="7105" max="7105" width="13" style="11" customWidth="1"/>
    <col min="7106" max="7106" width="11" style="11" customWidth="1"/>
    <col min="7107" max="7107" width="15.7109375" style="11" bestFit="1" customWidth="1"/>
    <col min="7108" max="7108" width="11" style="11" customWidth="1"/>
    <col min="7109" max="7109" width="13" style="11" customWidth="1"/>
    <col min="7110" max="7110" width="8.140625" style="11" customWidth="1"/>
    <col min="7111" max="7111" width="14.5703125" style="11" customWidth="1"/>
    <col min="7112" max="7112" width="15" style="11" customWidth="1"/>
    <col min="7113" max="7114" width="11.42578125" style="11" customWidth="1"/>
    <col min="7115" max="7115" width="12.5703125" style="11" customWidth="1"/>
    <col min="7116" max="7356" width="9.140625" style="11"/>
    <col min="7357" max="7357" width="15.28515625" style="11" customWidth="1"/>
    <col min="7358" max="7358" width="48.7109375" style="11" bestFit="1" customWidth="1"/>
    <col min="7359" max="7359" width="20.28515625" style="11" customWidth="1"/>
    <col min="7360" max="7360" width="6.85546875" style="11" customWidth="1"/>
    <col min="7361" max="7361" width="13" style="11" customWidth="1"/>
    <col min="7362" max="7362" width="11" style="11" customWidth="1"/>
    <col min="7363" max="7363" width="15.7109375" style="11" bestFit="1" customWidth="1"/>
    <col min="7364" max="7364" width="11" style="11" customWidth="1"/>
    <col min="7365" max="7365" width="13" style="11" customWidth="1"/>
    <col min="7366" max="7366" width="8.140625" style="11" customWidth="1"/>
    <col min="7367" max="7367" width="14.5703125" style="11" customWidth="1"/>
    <col min="7368" max="7368" width="15" style="11" customWidth="1"/>
    <col min="7369" max="7370" width="11.42578125" style="11" customWidth="1"/>
    <col min="7371" max="7371" width="12.5703125" style="11" customWidth="1"/>
    <col min="7372" max="7612" width="9.140625" style="11"/>
    <col min="7613" max="7613" width="15.28515625" style="11" customWidth="1"/>
    <col min="7614" max="7614" width="48.7109375" style="11" bestFit="1" customWidth="1"/>
    <col min="7615" max="7615" width="20.28515625" style="11" customWidth="1"/>
    <col min="7616" max="7616" width="6.85546875" style="11" customWidth="1"/>
    <col min="7617" max="7617" width="13" style="11" customWidth="1"/>
    <col min="7618" max="7618" width="11" style="11" customWidth="1"/>
    <col min="7619" max="7619" width="15.7109375" style="11" bestFit="1" customWidth="1"/>
    <col min="7620" max="7620" width="11" style="11" customWidth="1"/>
    <col min="7621" max="7621" width="13" style="11" customWidth="1"/>
    <col min="7622" max="7622" width="8.140625" style="11" customWidth="1"/>
    <col min="7623" max="7623" width="14.5703125" style="11" customWidth="1"/>
    <col min="7624" max="7624" width="15" style="11" customWidth="1"/>
    <col min="7625" max="7626" width="11.42578125" style="11" customWidth="1"/>
    <col min="7627" max="7627" width="12.5703125" style="11" customWidth="1"/>
    <col min="7628" max="7868" width="9.140625" style="11"/>
    <col min="7869" max="7869" width="15.28515625" style="11" customWidth="1"/>
    <col min="7870" max="7870" width="48.7109375" style="11" bestFit="1" customWidth="1"/>
    <col min="7871" max="7871" width="20.28515625" style="11" customWidth="1"/>
    <col min="7872" max="7872" width="6.85546875" style="11" customWidth="1"/>
    <col min="7873" max="7873" width="13" style="11" customWidth="1"/>
    <col min="7874" max="7874" width="11" style="11" customWidth="1"/>
    <col min="7875" max="7875" width="15.7109375" style="11" bestFit="1" customWidth="1"/>
    <col min="7876" max="7876" width="11" style="11" customWidth="1"/>
    <col min="7877" max="7877" width="13" style="11" customWidth="1"/>
    <col min="7878" max="7878" width="8.140625" style="11" customWidth="1"/>
    <col min="7879" max="7879" width="14.5703125" style="11" customWidth="1"/>
    <col min="7880" max="7880" width="15" style="11" customWidth="1"/>
    <col min="7881" max="7882" width="11.42578125" style="11" customWidth="1"/>
    <col min="7883" max="7883" width="12.5703125" style="11" customWidth="1"/>
    <col min="7884" max="8124" width="9.140625" style="11"/>
    <col min="8125" max="8125" width="15.28515625" style="11" customWidth="1"/>
    <col min="8126" max="8126" width="48.7109375" style="11" bestFit="1" customWidth="1"/>
    <col min="8127" max="8127" width="20.28515625" style="11" customWidth="1"/>
    <col min="8128" max="8128" width="6.85546875" style="11" customWidth="1"/>
    <col min="8129" max="8129" width="13" style="11" customWidth="1"/>
    <col min="8130" max="8130" width="11" style="11" customWidth="1"/>
    <col min="8131" max="8131" width="15.7109375" style="11" bestFit="1" customWidth="1"/>
    <col min="8132" max="8132" width="11" style="11" customWidth="1"/>
    <col min="8133" max="8133" width="13" style="11" customWidth="1"/>
    <col min="8134" max="8134" width="8.140625" style="11" customWidth="1"/>
    <col min="8135" max="8135" width="14.5703125" style="11" customWidth="1"/>
    <col min="8136" max="8136" width="15" style="11" customWidth="1"/>
    <col min="8137" max="8138" width="11.42578125" style="11" customWidth="1"/>
    <col min="8139" max="8139" width="12.5703125" style="11" customWidth="1"/>
    <col min="8140" max="8380" width="9.140625" style="11"/>
    <col min="8381" max="8381" width="15.28515625" style="11" customWidth="1"/>
    <col min="8382" max="8382" width="48.7109375" style="11" bestFit="1" customWidth="1"/>
    <col min="8383" max="8383" width="20.28515625" style="11" customWidth="1"/>
    <col min="8384" max="8384" width="6.85546875" style="11" customWidth="1"/>
    <col min="8385" max="8385" width="13" style="11" customWidth="1"/>
    <col min="8386" max="8386" width="11" style="11" customWidth="1"/>
    <col min="8387" max="8387" width="15.7109375" style="11" bestFit="1" customWidth="1"/>
    <col min="8388" max="8388" width="11" style="11" customWidth="1"/>
    <col min="8389" max="8389" width="13" style="11" customWidth="1"/>
    <col min="8390" max="8390" width="8.140625" style="11" customWidth="1"/>
    <col min="8391" max="8391" width="14.5703125" style="11" customWidth="1"/>
    <col min="8392" max="8392" width="15" style="11" customWidth="1"/>
    <col min="8393" max="8394" width="11.42578125" style="11" customWidth="1"/>
    <col min="8395" max="8395" width="12.5703125" style="11" customWidth="1"/>
    <col min="8396" max="8636" width="9.140625" style="11"/>
    <col min="8637" max="8637" width="15.28515625" style="11" customWidth="1"/>
    <col min="8638" max="8638" width="48.7109375" style="11" bestFit="1" customWidth="1"/>
    <col min="8639" max="8639" width="20.28515625" style="11" customWidth="1"/>
    <col min="8640" max="8640" width="6.85546875" style="11" customWidth="1"/>
    <col min="8641" max="8641" width="13" style="11" customWidth="1"/>
    <col min="8642" max="8642" width="11" style="11" customWidth="1"/>
    <col min="8643" max="8643" width="15.7109375" style="11" bestFit="1" customWidth="1"/>
    <col min="8644" max="8644" width="11" style="11" customWidth="1"/>
    <col min="8645" max="8645" width="13" style="11" customWidth="1"/>
    <col min="8646" max="8646" width="8.140625" style="11" customWidth="1"/>
    <col min="8647" max="8647" width="14.5703125" style="11" customWidth="1"/>
    <col min="8648" max="8648" width="15" style="11" customWidth="1"/>
    <col min="8649" max="8650" width="11.42578125" style="11" customWidth="1"/>
    <col min="8651" max="8651" width="12.5703125" style="11" customWidth="1"/>
    <col min="8652" max="8892" width="9.140625" style="11"/>
    <col min="8893" max="8893" width="15.28515625" style="11" customWidth="1"/>
    <col min="8894" max="8894" width="48.7109375" style="11" bestFit="1" customWidth="1"/>
    <col min="8895" max="8895" width="20.28515625" style="11" customWidth="1"/>
    <col min="8896" max="8896" width="6.85546875" style="11" customWidth="1"/>
    <col min="8897" max="8897" width="13" style="11" customWidth="1"/>
    <col min="8898" max="8898" width="11" style="11" customWidth="1"/>
    <col min="8899" max="8899" width="15.7109375" style="11" bestFit="1" customWidth="1"/>
    <col min="8900" max="8900" width="11" style="11" customWidth="1"/>
    <col min="8901" max="8901" width="13" style="11" customWidth="1"/>
    <col min="8902" max="8902" width="8.140625" style="11" customWidth="1"/>
    <col min="8903" max="8903" width="14.5703125" style="11" customWidth="1"/>
    <col min="8904" max="8904" width="15" style="11" customWidth="1"/>
    <col min="8905" max="8906" width="11.42578125" style="11" customWidth="1"/>
    <col min="8907" max="8907" width="12.5703125" style="11" customWidth="1"/>
    <col min="8908" max="9148" width="9.140625" style="11"/>
    <col min="9149" max="9149" width="15.28515625" style="11" customWidth="1"/>
    <col min="9150" max="9150" width="48.7109375" style="11" bestFit="1" customWidth="1"/>
    <col min="9151" max="9151" width="20.28515625" style="11" customWidth="1"/>
    <col min="9152" max="9152" width="6.85546875" style="11" customWidth="1"/>
    <col min="9153" max="9153" width="13" style="11" customWidth="1"/>
    <col min="9154" max="9154" width="11" style="11" customWidth="1"/>
    <col min="9155" max="9155" width="15.7109375" style="11" bestFit="1" customWidth="1"/>
    <col min="9156" max="9156" width="11" style="11" customWidth="1"/>
    <col min="9157" max="9157" width="13" style="11" customWidth="1"/>
    <col min="9158" max="9158" width="8.140625" style="11" customWidth="1"/>
    <col min="9159" max="9159" width="14.5703125" style="11" customWidth="1"/>
    <col min="9160" max="9160" width="15" style="11" customWidth="1"/>
    <col min="9161" max="9162" width="11.42578125" style="11" customWidth="1"/>
    <col min="9163" max="9163" width="12.5703125" style="11" customWidth="1"/>
    <col min="9164" max="9404" width="9.140625" style="11"/>
    <col min="9405" max="9405" width="15.28515625" style="11" customWidth="1"/>
    <col min="9406" max="9406" width="48.7109375" style="11" bestFit="1" customWidth="1"/>
    <col min="9407" max="9407" width="20.28515625" style="11" customWidth="1"/>
    <col min="9408" max="9408" width="6.85546875" style="11" customWidth="1"/>
    <col min="9409" max="9409" width="13" style="11" customWidth="1"/>
    <col min="9410" max="9410" width="11" style="11" customWidth="1"/>
    <col min="9411" max="9411" width="15.7109375" style="11" bestFit="1" customWidth="1"/>
    <col min="9412" max="9412" width="11" style="11" customWidth="1"/>
    <col min="9413" max="9413" width="13" style="11" customWidth="1"/>
    <col min="9414" max="9414" width="8.140625" style="11" customWidth="1"/>
    <col min="9415" max="9415" width="14.5703125" style="11" customWidth="1"/>
    <col min="9416" max="9416" width="15" style="11" customWidth="1"/>
    <col min="9417" max="9418" width="11.42578125" style="11" customWidth="1"/>
    <col min="9419" max="9419" width="12.5703125" style="11" customWidth="1"/>
    <col min="9420" max="9660" width="9.140625" style="11"/>
    <col min="9661" max="9661" width="15.28515625" style="11" customWidth="1"/>
    <col min="9662" max="9662" width="48.7109375" style="11" bestFit="1" customWidth="1"/>
    <col min="9663" max="9663" width="20.28515625" style="11" customWidth="1"/>
    <col min="9664" max="9664" width="6.85546875" style="11" customWidth="1"/>
    <col min="9665" max="9665" width="13" style="11" customWidth="1"/>
    <col min="9666" max="9666" width="11" style="11" customWidth="1"/>
    <col min="9667" max="9667" width="15.7109375" style="11" bestFit="1" customWidth="1"/>
    <col min="9668" max="9668" width="11" style="11" customWidth="1"/>
    <col min="9669" max="9669" width="13" style="11" customWidth="1"/>
    <col min="9670" max="9670" width="8.140625" style="11" customWidth="1"/>
    <col min="9671" max="9671" width="14.5703125" style="11" customWidth="1"/>
    <col min="9672" max="9672" width="15" style="11" customWidth="1"/>
    <col min="9673" max="9674" width="11.42578125" style="11" customWidth="1"/>
    <col min="9675" max="9675" width="12.5703125" style="11" customWidth="1"/>
    <col min="9676" max="9916" width="9.140625" style="11"/>
    <col min="9917" max="9917" width="15.28515625" style="11" customWidth="1"/>
    <col min="9918" max="9918" width="48.7109375" style="11" bestFit="1" customWidth="1"/>
    <col min="9919" max="9919" width="20.28515625" style="11" customWidth="1"/>
    <col min="9920" max="9920" width="6.85546875" style="11" customWidth="1"/>
    <col min="9921" max="9921" width="13" style="11" customWidth="1"/>
    <col min="9922" max="9922" width="11" style="11" customWidth="1"/>
    <col min="9923" max="9923" width="15.7109375" style="11" bestFit="1" customWidth="1"/>
    <col min="9924" max="9924" width="11" style="11" customWidth="1"/>
    <col min="9925" max="9925" width="13" style="11" customWidth="1"/>
    <col min="9926" max="9926" width="8.140625" style="11" customWidth="1"/>
    <col min="9927" max="9927" width="14.5703125" style="11" customWidth="1"/>
    <col min="9928" max="9928" width="15" style="11" customWidth="1"/>
    <col min="9929" max="9930" width="11.42578125" style="11" customWidth="1"/>
    <col min="9931" max="9931" width="12.5703125" style="11" customWidth="1"/>
    <col min="9932" max="10172" width="9.140625" style="11"/>
    <col min="10173" max="10173" width="15.28515625" style="11" customWidth="1"/>
    <col min="10174" max="10174" width="48.7109375" style="11" bestFit="1" customWidth="1"/>
    <col min="10175" max="10175" width="20.28515625" style="11" customWidth="1"/>
    <col min="10176" max="10176" width="6.85546875" style="11" customWidth="1"/>
    <col min="10177" max="10177" width="13" style="11" customWidth="1"/>
    <col min="10178" max="10178" width="11" style="11" customWidth="1"/>
    <col min="10179" max="10179" width="15.7109375" style="11" bestFit="1" customWidth="1"/>
    <col min="10180" max="10180" width="11" style="11" customWidth="1"/>
    <col min="10181" max="10181" width="13" style="11" customWidth="1"/>
    <col min="10182" max="10182" width="8.140625" style="11" customWidth="1"/>
    <col min="10183" max="10183" width="14.5703125" style="11" customWidth="1"/>
    <col min="10184" max="10184" width="15" style="11" customWidth="1"/>
    <col min="10185" max="10186" width="11.42578125" style="11" customWidth="1"/>
    <col min="10187" max="10187" width="12.5703125" style="11" customWidth="1"/>
    <col min="10188" max="10428" width="9.140625" style="11"/>
    <col min="10429" max="10429" width="15.28515625" style="11" customWidth="1"/>
    <col min="10430" max="10430" width="48.7109375" style="11" bestFit="1" customWidth="1"/>
    <col min="10431" max="10431" width="20.28515625" style="11" customWidth="1"/>
    <col min="10432" max="10432" width="6.85546875" style="11" customWidth="1"/>
    <col min="10433" max="10433" width="13" style="11" customWidth="1"/>
    <col min="10434" max="10434" width="11" style="11" customWidth="1"/>
    <col min="10435" max="10435" width="15.7109375" style="11" bestFit="1" customWidth="1"/>
    <col min="10436" max="10436" width="11" style="11" customWidth="1"/>
    <col min="10437" max="10437" width="13" style="11" customWidth="1"/>
    <col min="10438" max="10438" width="8.140625" style="11" customWidth="1"/>
    <col min="10439" max="10439" width="14.5703125" style="11" customWidth="1"/>
    <col min="10440" max="10440" width="15" style="11" customWidth="1"/>
    <col min="10441" max="10442" width="11.42578125" style="11" customWidth="1"/>
    <col min="10443" max="10443" width="12.5703125" style="11" customWidth="1"/>
    <col min="10444" max="10684" width="9.140625" style="11"/>
    <col min="10685" max="10685" width="15.28515625" style="11" customWidth="1"/>
    <col min="10686" max="10686" width="48.7109375" style="11" bestFit="1" customWidth="1"/>
    <col min="10687" max="10687" width="20.28515625" style="11" customWidth="1"/>
    <col min="10688" max="10688" width="6.85546875" style="11" customWidth="1"/>
    <col min="10689" max="10689" width="13" style="11" customWidth="1"/>
    <col min="10690" max="10690" width="11" style="11" customWidth="1"/>
    <col min="10691" max="10691" width="15.7109375" style="11" bestFit="1" customWidth="1"/>
    <col min="10692" max="10692" width="11" style="11" customWidth="1"/>
    <col min="10693" max="10693" width="13" style="11" customWidth="1"/>
    <col min="10694" max="10694" width="8.140625" style="11" customWidth="1"/>
    <col min="10695" max="10695" width="14.5703125" style="11" customWidth="1"/>
    <col min="10696" max="10696" width="15" style="11" customWidth="1"/>
    <col min="10697" max="10698" width="11.42578125" style="11" customWidth="1"/>
    <col min="10699" max="10699" width="12.5703125" style="11" customWidth="1"/>
    <col min="10700" max="10940" width="9.140625" style="11"/>
    <col min="10941" max="10941" width="15.28515625" style="11" customWidth="1"/>
    <col min="10942" max="10942" width="48.7109375" style="11" bestFit="1" customWidth="1"/>
    <col min="10943" max="10943" width="20.28515625" style="11" customWidth="1"/>
    <col min="10944" max="10944" width="6.85546875" style="11" customWidth="1"/>
    <col min="10945" max="10945" width="13" style="11" customWidth="1"/>
    <col min="10946" max="10946" width="11" style="11" customWidth="1"/>
    <col min="10947" max="10947" width="15.7109375" style="11" bestFit="1" customWidth="1"/>
    <col min="10948" max="10948" width="11" style="11" customWidth="1"/>
    <col min="10949" max="10949" width="13" style="11" customWidth="1"/>
    <col min="10950" max="10950" width="8.140625" style="11" customWidth="1"/>
    <col min="10951" max="10951" width="14.5703125" style="11" customWidth="1"/>
    <col min="10952" max="10952" width="15" style="11" customWidth="1"/>
    <col min="10953" max="10954" width="11.42578125" style="11" customWidth="1"/>
    <col min="10955" max="10955" width="12.5703125" style="11" customWidth="1"/>
    <col min="10956" max="11196" width="9.140625" style="11"/>
    <col min="11197" max="11197" width="15.28515625" style="11" customWidth="1"/>
    <col min="11198" max="11198" width="48.7109375" style="11" bestFit="1" customWidth="1"/>
    <col min="11199" max="11199" width="20.28515625" style="11" customWidth="1"/>
    <col min="11200" max="11200" width="6.85546875" style="11" customWidth="1"/>
    <col min="11201" max="11201" width="13" style="11" customWidth="1"/>
    <col min="11202" max="11202" width="11" style="11" customWidth="1"/>
    <col min="11203" max="11203" width="15.7109375" style="11" bestFit="1" customWidth="1"/>
    <col min="11204" max="11204" width="11" style="11" customWidth="1"/>
    <col min="11205" max="11205" width="13" style="11" customWidth="1"/>
    <col min="11206" max="11206" width="8.140625" style="11" customWidth="1"/>
    <col min="11207" max="11207" width="14.5703125" style="11" customWidth="1"/>
    <col min="11208" max="11208" width="15" style="11" customWidth="1"/>
    <col min="11209" max="11210" width="11.42578125" style="11" customWidth="1"/>
    <col min="11211" max="11211" width="12.5703125" style="11" customWidth="1"/>
    <col min="11212" max="11452" width="9.140625" style="11"/>
    <col min="11453" max="11453" width="15.28515625" style="11" customWidth="1"/>
    <col min="11454" max="11454" width="48.7109375" style="11" bestFit="1" customWidth="1"/>
    <col min="11455" max="11455" width="20.28515625" style="11" customWidth="1"/>
    <col min="11456" max="11456" width="6.85546875" style="11" customWidth="1"/>
    <col min="11457" max="11457" width="13" style="11" customWidth="1"/>
    <col min="11458" max="11458" width="11" style="11" customWidth="1"/>
    <col min="11459" max="11459" width="15.7109375" style="11" bestFit="1" customWidth="1"/>
    <col min="11460" max="11460" width="11" style="11" customWidth="1"/>
    <col min="11461" max="11461" width="13" style="11" customWidth="1"/>
    <col min="11462" max="11462" width="8.140625" style="11" customWidth="1"/>
    <col min="11463" max="11463" width="14.5703125" style="11" customWidth="1"/>
    <col min="11464" max="11464" width="15" style="11" customWidth="1"/>
    <col min="11465" max="11466" width="11.42578125" style="11" customWidth="1"/>
    <col min="11467" max="11467" width="12.5703125" style="11" customWidth="1"/>
    <col min="11468" max="11708" width="9.140625" style="11"/>
    <col min="11709" max="11709" width="15.28515625" style="11" customWidth="1"/>
    <col min="11710" max="11710" width="48.7109375" style="11" bestFit="1" customWidth="1"/>
    <col min="11711" max="11711" width="20.28515625" style="11" customWidth="1"/>
    <col min="11712" max="11712" width="6.85546875" style="11" customWidth="1"/>
    <col min="11713" max="11713" width="13" style="11" customWidth="1"/>
    <col min="11714" max="11714" width="11" style="11" customWidth="1"/>
    <col min="11715" max="11715" width="15.7109375" style="11" bestFit="1" customWidth="1"/>
    <col min="11716" max="11716" width="11" style="11" customWidth="1"/>
    <col min="11717" max="11717" width="13" style="11" customWidth="1"/>
    <col min="11718" max="11718" width="8.140625" style="11" customWidth="1"/>
    <col min="11719" max="11719" width="14.5703125" style="11" customWidth="1"/>
    <col min="11720" max="11720" width="15" style="11" customWidth="1"/>
    <col min="11721" max="11722" width="11.42578125" style="11" customWidth="1"/>
    <col min="11723" max="11723" width="12.5703125" style="11" customWidth="1"/>
    <col min="11724" max="11964" width="9.140625" style="11"/>
    <col min="11965" max="11965" width="15.28515625" style="11" customWidth="1"/>
    <col min="11966" max="11966" width="48.7109375" style="11" bestFit="1" customWidth="1"/>
    <col min="11967" max="11967" width="20.28515625" style="11" customWidth="1"/>
    <col min="11968" max="11968" width="6.85546875" style="11" customWidth="1"/>
    <col min="11969" max="11969" width="13" style="11" customWidth="1"/>
    <col min="11970" max="11970" width="11" style="11" customWidth="1"/>
    <col min="11971" max="11971" width="15.7109375" style="11" bestFit="1" customWidth="1"/>
    <col min="11972" max="11972" width="11" style="11" customWidth="1"/>
    <col min="11973" max="11973" width="13" style="11" customWidth="1"/>
    <col min="11974" max="11974" width="8.140625" style="11" customWidth="1"/>
    <col min="11975" max="11975" width="14.5703125" style="11" customWidth="1"/>
    <col min="11976" max="11976" width="15" style="11" customWidth="1"/>
    <col min="11977" max="11978" width="11.42578125" style="11" customWidth="1"/>
    <col min="11979" max="11979" width="12.5703125" style="11" customWidth="1"/>
    <col min="11980" max="12220" width="9.140625" style="11"/>
    <col min="12221" max="12221" width="15.28515625" style="11" customWidth="1"/>
    <col min="12222" max="12222" width="48.7109375" style="11" bestFit="1" customWidth="1"/>
    <col min="12223" max="12223" width="20.28515625" style="11" customWidth="1"/>
    <col min="12224" max="12224" width="6.85546875" style="11" customWidth="1"/>
    <col min="12225" max="12225" width="13" style="11" customWidth="1"/>
    <col min="12226" max="12226" width="11" style="11" customWidth="1"/>
    <col min="12227" max="12227" width="15.7109375" style="11" bestFit="1" customWidth="1"/>
    <col min="12228" max="12228" width="11" style="11" customWidth="1"/>
    <col min="12229" max="12229" width="13" style="11" customWidth="1"/>
    <col min="12230" max="12230" width="8.140625" style="11" customWidth="1"/>
    <col min="12231" max="12231" width="14.5703125" style="11" customWidth="1"/>
    <col min="12232" max="12232" width="15" style="11" customWidth="1"/>
    <col min="12233" max="12234" width="11.42578125" style="11" customWidth="1"/>
    <col min="12235" max="12235" width="12.5703125" style="11" customWidth="1"/>
    <col min="12236" max="12476" width="9.140625" style="11"/>
    <col min="12477" max="12477" width="15.28515625" style="11" customWidth="1"/>
    <col min="12478" max="12478" width="48.7109375" style="11" bestFit="1" customWidth="1"/>
    <col min="12479" max="12479" width="20.28515625" style="11" customWidth="1"/>
    <col min="12480" max="12480" width="6.85546875" style="11" customWidth="1"/>
    <col min="12481" max="12481" width="13" style="11" customWidth="1"/>
    <col min="12482" max="12482" width="11" style="11" customWidth="1"/>
    <col min="12483" max="12483" width="15.7109375" style="11" bestFit="1" customWidth="1"/>
    <col min="12484" max="12484" width="11" style="11" customWidth="1"/>
    <col min="12485" max="12485" width="13" style="11" customWidth="1"/>
    <col min="12486" max="12486" width="8.140625" style="11" customWidth="1"/>
    <col min="12487" max="12487" width="14.5703125" style="11" customWidth="1"/>
    <col min="12488" max="12488" width="15" style="11" customWidth="1"/>
    <col min="12489" max="12490" width="11.42578125" style="11" customWidth="1"/>
    <col min="12491" max="12491" width="12.5703125" style="11" customWidth="1"/>
    <col min="12492" max="12732" width="9.140625" style="11"/>
    <col min="12733" max="12733" width="15.28515625" style="11" customWidth="1"/>
    <col min="12734" max="12734" width="48.7109375" style="11" bestFit="1" customWidth="1"/>
    <col min="12735" max="12735" width="20.28515625" style="11" customWidth="1"/>
    <col min="12736" max="12736" width="6.85546875" style="11" customWidth="1"/>
    <col min="12737" max="12737" width="13" style="11" customWidth="1"/>
    <col min="12738" max="12738" width="11" style="11" customWidth="1"/>
    <col min="12739" max="12739" width="15.7109375" style="11" bestFit="1" customWidth="1"/>
    <col min="12740" max="12740" width="11" style="11" customWidth="1"/>
    <col min="12741" max="12741" width="13" style="11" customWidth="1"/>
    <col min="12742" max="12742" width="8.140625" style="11" customWidth="1"/>
    <col min="12743" max="12743" width="14.5703125" style="11" customWidth="1"/>
    <col min="12744" max="12744" width="15" style="11" customWidth="1"/>
    <col min="12745" max="12746" width="11.42578125" style="11" customWidth="1"/>
    <col min="12747" max="12747" width="12.5703125" style="11" customWidth="1"/>
    <col min="12748" max="12988" width="9.140625" style="11"/>
    <col min="12989" max="12989" width="15.28515625" style="11" customWidth="1"/>
    <col min="12990" max="12990" width="48.7109375" style="11" bestFit="1" customWidth="1"/>
    <col min="12991" max="12991" width="20.28515625" style="11" customWidth="1"/>
    <col min="12992" max="12992" width="6.85546875" style="11" customWidth="1"/>
    <col min="12993" max="12993" width="13" style="11" customWidth="1"/>
    <col min="12994" max="12994" width="11" style="11" customWidth="1"/>
    <col min="12995" max="12995" width="15.7109375" style="11" bestFit="1" customWidth="1"/>
    <col min="12996" max="12996" width="11" style="11" customWidth="1"/>
    <col min="12997" max="12997" width="13" style="11" customWidth="1"/>
    <col min="12998" max="12998" width="8.140625" style="11" customWidth="1"/>
    <col min="12999" max="12999" width="14.5703125" style="11" customWidth="1"/>
    <col min="13000" max="13000" width="15" style="11" customWidth="1"/>
    <col min="13001" max="13002" width="11.42578125" style="11" customWidth="1"/>
    <col min="13003" max="13003" width="12.5703125" style="11" customWidth="1"/>
    <col min="13004" max="13244" width="9.140625" style="11"/>
    <col min="13245" max="13245" width="15.28515625" style="11" customWidth="1"/>
    <col min="13246" max="13246" width="48.7109375" style="11" bestFit="1" customWidth="1"/>
    <col min="13247" max="13247" width="20.28515625" style="11" customWidth="1"/>
    <col min="13248" max="13248" width="6.85546875" style="11" customWidth="1"/>
    <col min="13249" max="13249" width="13" style="11" customWidth="1"/>
    <col min="13250" max="13250" width="11" style="11" customWidth="1"/>
    <col min="13251" max="13251" width="15.7109375" style="11" bestFit="1" customWidth="1"/>
    <col min="13252" max="13252" width="11" style="11" customWidth="1"/>
    <col min="13253" max="13253" width="13" style="11" customWidth="1"/>
    <col min="13254" max="13254" width="8.140625" style="11" customWidth="1"/>
    <col min="13255" max="13255" width="14.5703125" style="11" customWidth="1"/>
    <col min="13256" max="13256" width="15" style="11" customWidth="1"/>
    <col min="13257" max="13258" width="11.42578125" style="11" customWidth="1"/>
    <col min="13259" max="13259" width="12.5703125" style="11" customWidth="1"/>
    <col min="13260" max="13500" width="9.140625" style="11"/>
    <col min="13501" max="13501" width="15.28515625" style="11" customWidth="1"/>
    <col min="13502" max="13502" width="48.7109375" style="11" bestFit="1" customWidth="1"/>
    <col min="13503" max="13503" width="20.28515625" style="11" customWidth="1"/>
    <col min="13504" max="13504" width="6.85546875" style="11" customWidth="1"/>
    <col min="13505" max="13505" width="13" style="11" customWidth="1"/>
    <col min="13506" max="13506" width="11" style="11" customWidth="1"/>
    <col min="13507" max="13507" width="15.7109375" style="11" bestFit="1" customWidth="1"/>
    <col min="13508" max="13508" width="11" style="11" customWidth="1"/>
    <col min="13509" max="13509" width="13" style="11" customWidth="1"/>
    <col min="13510" max="13510" width="8.140625" style="11" customWidth="1"/>
    <col min="13511" max="13511" width="14.5703125" style="11" customWidth="1"/>
    <col min="13512" max="13512" width="15" style="11" customWidth="1"/>
    <col min="13513" max="13514" width="11.42578125" style="11" customWidth="1"/>
    <col min="13515" max="13515" width="12.5703125" style="11" customWidth="1"/>
    <col min="13516" max="13756" width="9.140625" style="11"/>
    <col min="13757" max="13757" width="15.28515625" style="11" customWidth="1"/>
    <col min="13758" max="13758" width="48.7109375" style="11" bestFit="1" customWidth="1"/>
    <col min="13759" max="13759" width="20.28515625" style="11" customWidth="1"/>
    <col min="13760" max="13760" width="6.85546875" style="11" customWidth="1"/>
    <col min="13761" max="13761" width="13" style="11" customWidth="1"/>
    <col min="13762" max="13762" width="11" style="11" customWidth="1"/>
    <col min="13763" max="13763" width="15.7109375" style="11" bestFit="1" customWidth="1"/>
    <col min="13764" max="13764" width="11" style="11" customWidth="1"/>
    <col min="13765" max="13765" width="13" style="11" customWidth="1"/>
    <col min="13766" max="13766" width="8.140625" style="11" customWidth="1"/>
    <col min="13767" max="13767" width="14.5703125" style="11" customWidth="1"/>
    <col min="13768" max="13768" width="15" style="11" customWidth="1"/>
    <col min="13769" max="13770" width="11.42578125" style="11" customWidth="1"/>
    <col min="13771" max="13771" width="12.5703125" style="11" customWidth="1"/>
    <col min="13772" max="14012" width="9.140625" style="11"/>
    <col min="14013" max="14013" width="15.28515625" style="11" customWidth="1"/>
    <col min="14014" max="14014" width="48.7109375" style="11" bestFit="1" customWidth="1"/>
    <col min="14015" max="14015" width="20.28515625" style="11" customWidth="1"/>
    <col min="14016" max="14016" width="6.85546875" style="11" customWidth="1"/>
    <col min="14017" max="14017" width="13" style="11" customWidth="1"/>
    <col min="14018" max="14018" width="11" style="11" customWidth="1"/>
    <col min="14019" max="14019" width="15.7109375" style="11" bestFit="1" customWidth="1"/>
    <col min="14020" max="14020" width="11" style="11" customWidth="1"/>
    <col min="14021" max="14021" width="13" style="11" customWidth="1"/>
    <col min="14022" max="14022" width="8.140625" style="11" customWidth="1"/>
    <col min="14023" max="14023" width="14.5703125" style="11" customWidth="1"/>
    <col min="14024" max="14024" width="15" style="11" customWidth="1"/>
    <col min="14025" max="14026" width="11.42578125" style="11" customWidth="1"/>
    <col min="14027" max="14027" width="12.5703125" style="11" customWidth="1"/>
    <col min="14028" max="14268" width="9.140625" style="11"/>
    <col min="14269" max="14269" width="15.28515625" style="11" customWidth="1"/>
    <col min="14270" max="14270" width="48.7109375" style="11" bestFit="1" customWidth="1"/>
    <col min="14271" max="14271" width="20.28515625" style="11" customWidth="1"/>
    <col min="14272" max="14272" width="6.85546875" style="11" customWidth="1"/>
    <col min="14273" max="14273" width="13" style="11" customWidth="1"/>
    <col min="14274" max="14274" width="11" style="11" customWidth="1"/>
    <col min="14275" max="14275" width="15.7109375" style="11" bestFit="1" customWidth="1"/>
    <col min="14276" max="14276" width="11" style="11" customWidth="1"/>
    <col min="14277" max="14277" width="13" style="11" customWidth="1"/>
    <col min="14278" max="14278" width="8.140625" style="11" customWidth="1"/>
    <col min="14279" max="14279" width="14.5703125" style="11" customWidth="1"/>
    <col min="14280" max="14280" width="15" style="11" customWidth="1"/>
    <col min="14281" max="14282" width="11.42578125" style="11" customWidth="1"/>
    <col min="14283" max="14283" width="12.5703125" style="11" customWidth="1"/>
    <col min="14284" max="14524" width="9.140625" style="11"/>
    <col min="14525" max="14525" width="15.28515625" style="11" customWidth="1"/>
    <col min="14526" max="14526" width="48.7109375" style="11" bestFit="1" customWidth="1"/>
    <col min="14527" max="14527" width="20.28515625" style="11" customWidth="1"/>
    <col min="14528" max="14528" width="6.85546875" style="11" customWidth="1"/>
    <col min="14529" max="14529" width="13" style="11" customWidth="1"/>
    <col min="14530" max="14530" width="11" style="11" customWidth="1"/>
    <col min="14531" max="14531" width="15.7109375" style="11" bestFit="1" customWidth="1"/>
    <col min="14532" max="14532" width="11" style="11" customWidth="1"/>
    <col min="14533" max="14533" width="13" style="11" customWidth="1"/>
    <col min="14534" max="14534" width="8.140625" style="11" customWidth="1"/>
    <col min="14535" max="14535" width="14.5703125" style="11" customWidth="1"/>
    <col min="14536" max="14536" width="15" style="11" customWidth="1"/>
    <col min="14537" max="14538" width="11.42578125" style="11" customWidth="1"/>
    <col min="14539" max="14539" width="12.5703125" style="11" customWidth="1"/>
    <col min="14540" max="14780" width="9.140625" style="11"/>
    <col min="14781" max="14781" width="15.28515625" style="11" customWidth="1"/>
    <col min="14782" max="14782" width="48.7109375" style="11" bestFit="1" customWidth="1"/>
    <col min="14783" max="14783" width="20.28515625" style="11" customWidth="1"/>
    <col min="14784" max="14784" width="6.85546875" style="11" customWidth="1"/>
    <col min="14785" max="14785" width="13" style="11" customWidth="1"/>
    <col min="14786" max="14786" width="11" style="11" customWidth="1"/>
    <col min="14787" max="14787" width="15.7109375" style="11" bestFit="1" customWidth="1"/>
    <col min="14788" max="14788" width="11" style="11" customWidth="1"/>
    <col min="14789" max="14789" width="13" style="11" customWidth="1"/>
    <col min="14790" max="14790" width="8.140625" style="11" customWidth="1"/>
    <col min="14791" max="14791" width="14.5703125" style="11" customWidth="1"/>
    <col min="14792" max="14792" width="15" style="11" customWidth="1"/>
    <col min="14793" max="14794" width="11.42578125" style="11" customWidth="1"/>
    <col min="14795" max="14795" width="12.5703125" style="11" customWidth="1"/>
    <col min="14796" max="15036" width="9.140625" style="11"/>
    <col min="15037" max="15037" width="15.28515625" style="11" customWidth="1"/>
    <col min="15038" max="15038" width="48.7109375" style="11" bestFit="1" customWidth="1"/>
    <col min="15039" max="15039" width="20.28515625" style="11" customWidth="1"/>
    <col min="15040" max="15040" width="6.85546875" style="11" customWidth="1"/>
    <col min="15041" max="15041" width="13" style="11" customWidth="1"/>
    <col min="15042" max="15042" width="11" style="11" customWidth="1"/>
    <col min="15043" max="15043" width="15.7109375" style="11" bestFit="1" customWidth="1"/>
    <col min="15044" max="15044" width="11" style="11" customWidth="1"/>
    <col min="15045" max="15045" width="13" style="11" customWidth="1"/>
    <col min="15046" max="15046" width="8.140625" style="11" customWidth="1"/>
    <col min="15047" max="15047" width="14.5703125" style="11" customWidth="1"/>
    <col min="15048" max="15048" width="15" style="11" customWidth="1"/>
    <col min="15049" max="15050" width="11.42578125" style="11" customWidth="1"/>
    <col min="15051" max="15051" width="12.5703125" style="11" customWidth="1"/>
    <col min="15052" max="15292" width="9.140625" style="11"/>
    <col min="15293" max="15293" width="15.28515625" style="11" customWidth="1"/>
    <col min="15294" max="15294" width="48.7109375" style="11" bestFit="1" customWidth="1"/>
    <col min="15295" max="15295" width="20.28515625" style="11" customWidth="1"/>
    <col min="15296" max="15296" width="6.85546875" style="11" customWidth="1"/>
    <col min="15297" max="15297" width="13" style="11" customWidth="1"/>
    <col min="15298" max="15298" width="11" style="11" customWidth="1"/>
    <col min="15299" max="15299" width="15.7109375" style="11" bestFit="1" customWidth="1"/>
    <col min="15300" max="15300" width="11" style="11" customWidth="1"/>
    <col min="15301" max="15301" width="13" style="11" customWidth="1"/>
    <col min="15302" max="15302" width="8.140625" style="11" customWidth="1"/>
    <col min="15303" max="15303" width="14.5703125" style="11" customWidth="1"/>
    <col min="15304" max="15304" width="15" style="11" customWidth="1"/>
    <col min="15305" max="15306" width="11.42578125" style="11" customWidth="1"/>
    <col min="15307" max="15307" width="12.5703125" style="11" customWidth="1"/>
    <col min="15308" max="15548" width="9.140625" style="11"/>
    <col min="15549" max="15549" width="15.28515625" style="11" customWidth="1"/>
    <col min="15550" max="15550" width="48.7109375" style="11" bestFit="1" customWidth="1"/>
    <col min="15551" max="15551" width="20.28515625" style="11" customWidth="1"/>
    <col min="15552" max="15552" width="6.85546875" style="11" customWidth="1"/>
    <col min="15553" max="15553" width="13" style="11" customWidth="1"/>
    <col min="15554" max="15554" width="11" style="11" customWidth="1"/>
    <col min="15555" max="15555" width="15.7109375" style="11" bestFit="1" customWidth="1"/>
    <col min="15556" max="15556" width="11" style="11" customWidth="1"/>
    <col min="15557" max="15557" width="13" style="11" customWidth="1"/>
    <col min="15558" max="15558" width="8.140625" style="11" customWidth="1"/>
    <col min="15559" max="15559" width="14.5703125" style="11" customWidth="1"/>
    <col min="15560" max="15560" width="15" style="11" customWidth="1"/>
    <col min="15561" max="15562" width="11.42578125" style="11" customWidth="1"/>
    <col min="15563" max="15563" width="12.5703125" style="11" customWidth="1"/>
    <col min="15564" max="15804" width="9.140625" style="11"/>
    <col min="15805" max="15805" width="15.28515625" style="11" customWidth="1"/>
    <col min="15806" max="15806" width="48.7109375" style="11" bestFit="1" customWidth="1"/>
    <col min="15807" max="15807" width="20.28515625" style="11" customWidth="1"/>
    <col min="15808" max="15808" width="6.85546875" style="11" customWidth="1"/>
    <col min="15809" max="15809" width="13" style="11" customWidth="1"/>
    <col min="15810" max="15810" width="11" style="11" customWidth="1"/>
    <col min="15811" max="15811" width="15.7109375" style="11" bestFit="1" customWidth="1"/>
    <col min="15812" max="15812" width="11" style="11" customWidth="1"/>
    <col min="15813" max="15813" width="13" style="11" customWidth="1"/>
    <col min="15814" max="15814" width="8.140625" style="11" customWidth="1"/>
    <col min="15815" max="15815" width="14.5703125" style="11" customWidth="1"/>
    <col min="15816" max="15816" width="15" style="11" customWidth="1"/>
    <col min="15817" max="15818" width="11.42578125" style="11" customWidth="1"/>
    <col min="15819" max="15819" width="12.5703125" style="11" customWidth="1"/>
    <col min="15820" max="16060" width="9.140625" style="11"/>
    <col min="16061" max="16061" width="15.28515625" style="11" customWidth="1"/>
    <col min="16062" max="16062" width="48.7109375" style="11" bestFit="1" customWidth="1"/>
    <col min="16063" max="16063" width="20.28515625" style="11" customWidth="1"/>
    <col min="16064" max="16064" width="6.85546875" style="11" customWidth="1"/>
    <col min="16065" max="16065" width="13" style="11" customWidth="1"/>
    <col min="16066" max="16066" width="11" style="11" customWidth="1"/>
    <col min="16067" max="16067" width="15.7109375" style="11" bestFit="1" customWidth="1"/>
    <col min="16068" max="16068" width="11" style="11" customWidth="1"/>
    <col min="16069" max="16069" width="13" style="11" customWidth="1"/>
    <col min="16070" max="16070" width="8.140625" style="11" customWidth="1"/>
    <col min="16071" max="16071" width="14.5703125" style="11" customWidth="1"/>
    <col min="16072" max="16072" width="15" style="11" customWidth="1"/>
    <col min="16073" max="16074" width="11.42578125" style="11" customWidth="1"/>
    <col min="16075" max="16075" width="12.5703125" style="11" customWidth="1"/>
    <col min="16076" max="16375" width="9.140625" style="11"/>
    <col min="16376" max="16384" width="8.85546875" style="11" customWidth="1"/>
  </cols>
  <sheetData>
    <row r="1" spans="1:41" s="8" customFormat="1" ht="20.100000000000001" customHeight="1" x14ac:dyDescent="0.25">
      <c r="A1" s="85" t="str">
        <f>DADOS!$A$1</f>
        <v>Obra: Construção de Obra de Arte Especial</v>
      </c>
      <c r="B1" s="65"/>
      <c r="C1" s="361" t="s">
        <v>129</v>
      </c>
      <c r="D1" s="362" t="str">
        <f>ORCAMENTO!F1</f>
        <v>Outubro/2025</v>
      </c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 s="8" customFormat="1" ht="20.100000000000001" customHeight="1" x14ac:dyDescent="0.25">
      <c r="A2" s="85" t="str">
        <f>DADOS!$A$2</f>
        <v>Rodovia Vicinal - Tacuru/MS</v>
      </c>
      <c r="B2" s="65"/>
      <c r="C2" s="361" t="s">
        <v>130</v>
      </c>
      <c r="D2" s="363" t="s">
        <v>1423</v>
      </c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8" customFormat="1" ht="20.100000000000001" customHeight="1" x14ac:dyDescent="0.25">
      <c r="A3" s="85" t="str">
        <f>DADOS!$A$3</f>
        <v>Ponte sobre o Rio Puitã</v>
      </c>
      <c r="B3" s="65"/>
      <c r="C3" s="364" t="s">
        <v>1424</v>
      </c>
      <c r="D3" s="365">
        <f>ORCAMENTO!F3</f>
        <v>0.28791653009942109</v>
      </c>
      <c r="E3" s="9"/>
      <c r="F3" s="11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s="8" customFormat="1" ht="39.950000000000003" customHeight="1" x14ac:dyDescent="0.25">
      <c r="A4" s="703" t="s">
        <v>79</v>
      </c>
      <c r="B4" s="703"/>
      <c r="C4" s="703"/>
      <c r="D4" s="703"/>
      <c r="E4" s="12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</row>
    <row r="5" spans="1:41" s="15" customFormat="1" ht="20.100000000000001" customHeight="1" x14ac:dyDescent="0.25">
      <c r="A5" s="704" t="s">
        <v>0</v>
      </c>
      <c r="B5" s="705" t="s">
        <v>5</v>
      </c>
      <c r="C5" s="706" t="s">
        <v>9</v>
      </c>
      <c r="D5" s="707" t="s">
        <v>10</v>
      </c>
      <c r="E5" s="13"/>
      <c r="F5" s="11"/>
      <c r="G5" s="11"/>
      <c r="H5" s="10"/>
      <c r="I5" s="10"/>
      <c r="J5" s="10"/>
      <c r="K5" s="14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</row>
    <row r="6" spans="1:41" s="15" customFormat="1" ht="20.100000000000001" customHeight="1" x14ac:dyDescent="0.25">
      <c r="A6" s="704"/>
      <c r="B6" s="705"/>
      <c r="C6" s="706"/>
      <c r="D6" s="707"/>
      <c r="E6" s="16"/>
      <c r="F6" s="17"/>
      <c r="G6" s="11"/>
      <c r="H6" s="10"/>
      <c r="I6" s="10"/>
      <c r="J6" s="11"/>
      <c r="K6" s="11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</row>
    <row r="7" spans="1:41" s="15" customFormat="1" ht="20.100000000000001" customHeight="1" x14ac:dyDescent="0.25">
      <c r="A7" s="410" t="s">
        <v>293</v>
      </c>
      <c r="B7" s="411" t="s">
        <v>350</v>
      </c>
      <c r="C7" s="412">
        <f>D7/$D$25</f>
        <v>2.8758462365306884E-2</v>
      </c>
      <c r="D7" s="413">
        <f>ORCAMENTO!J9</f>
        <v>58593.05</v>
      </c>
      <c r="E7" s="16"/>
      <c r="F7" s="17"/>
      <c r="G7" s="339"/>
      <c r="H7" s="10"/>
      <c r="I7" s="10"/>
      <c r="J7" s="11"/>
      <c r="K7" s="11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</row>
    <row r="8" spans="1:41" s="15" customFormat="1" ht="20.100000000000001" customHeight="1" x14ac:dyDescent="0.25">
      <c r="A8" s="414"/>
      <c r="B8" s="415"/>
      <c r="C8" s="416"/>
      <c r="D8" s="417"/>
      <c r="E8" s="16"/>
      <c r="F8" s="17"/>
      <c r="G8" s="339"/>
      <c r="H8" s="10"/>
      <c r="I8" s="10"/>
      <c r="J8" s="11"/>
      <c r="K8" s="11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</row>
    <row r="9" spans="1:41" s="15" customFormat="1" ht="20.100000000000001" customHeight="1" x14ac:dyDescent="0.25">
      <c r="A9" s="410" t="s">
        <v>43</v>
      </c>
      <c r="B9" s="411" t="s">
        <v>346</v>
      </c>
      <c r="C9" s="412">
        <f>D9/$D$25</f>
        <v>9.7381264298632891E-2</v>
      </c>
      <c r="D9" s="413">
        <f>ORCAMENTO!J18</f>
        <v>198406.47999999998</v>
      </c>
      <c r="E9" s="16"/>
      <c r="F9" s="17"/>
      <c r="G9" s="339"/>
      <c r="H9" s="10"/>
      <c r="I9" s="10"/>
      <c r="J9" s="11"/>
      <c r="K9" s="11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</row>
    <row r="10" spans="1:41" s="15" customFormat="1" ht="20.100000000000001" customHeight="1" x14ac:dyDescent="0.25">
      <c r="A10" s="414"/>
      <c r="B10" s="415"/>
      <c r="C10" s="416"/>
      <c r="D10" s="417"/>
      <c r="E10" s="16"/>
      <c r="F10" s="17"/>
      <c r="G10" s="339"/>
      <c r="H10" s="10"/>
      <c r="I10" s="10"/>
      <c r="J10" s="11"/>
      <c r="K10" s="11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</row>
    <row r="11" spans="1:41" s="15" customFormat="1" ht="20.100000000000001" customHeight="1" x14ac:dyDescent="0.25">
      <c r="A11" s="410" t="s">
        <v>51</v>
      </c>
      <c r="B11" s="411" t="s">
        <v>5027</v>
      </c>
      <c r="C11" s="412">
        <f>D11/$D$25</f>
        <v>0.37446292538792575</v>
      </c>
      <c r="D11" s="413">
        <f>ORCAMENTO!J73</f>
        <v>762938.04000000015</v>
      </c>
      <c r="E11" s="16"/>
      <c r="F11" s="17"/>
      <c r="G11" s="339"/>
      <c r="H11" s="10"/>
      <c r="I11" s="10"/>
      <c r="J11" s="11"/>
      <c r="K11" s="11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</row>
    <row r="12" spans="1:41" s="15" customFormat="1" ht="20.100000000000001" customHeight="1" x14ac:dyDescent="0.25">
      <c r="A12" s="414"/>
      <c r="B12" s="415"/>
      <c r="C12" s="416"/>
      <c r="D12" s="417"/>
      <c r="E12" s="16"/>
      <c r="F12" s="17"/>
      <c r="G12" s="339"/>
      <c r="H12" s="10"/>
      <c r="I12" s="10"/>
      <c r="J12" s="11"/>
      <c r="K12" s="11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s="15" customFormat="1" ht="20.100000000000001" customHeight="1" x14ac:dyDescent="0.25">
      <c r="A13" s="410" t="s">
        <v>53</v>
      </c>
      <c r="B13" s="411" t="s">
        <v>5028</v>
      </c>
      <c r="C13" s="412">
        <f>D13/$D$25</f>
        <v>0.29314359684888253</v>
      </c>
      <c r="D13" s="413">
        <f>ORCAMENTO!J130</f>
        <v>597256.46</v>
      </c>
      <c r="E13" s="16"/>
      <c r="F13" s="17"/>
      <c r="G13" s="339"/>
      <c r="H13" s="10"/>
      <c r="I13" s="10"/>
      <c r="J13" s="11"/>
      <c r="K13" s="11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s="15" customFormat="1" ht="20.100000000000001" customHeight="1" x14ac:dyDescent="0.25">
      <c r="A14" s="414"/>
      <c r="B14" s="415"/>
      <c r="C14" s="416"/>
      <c r="D14" s="417"/>
      <c r="E14" s="16"/>
      <c r="F14" s="17"/>
      <c r="G14" s="339"/>
      <c r="H14" s="10"/>
      <c r="I14" s="10"/>
      <c r="J14" s="11"/>
      <c r="K14" s="1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</row>
    <row r="15" spans="1:41" s="15" customFormat="1" ht="20.100000000000001" customHeight="1" x14ac:dyDescent="0.25">
      <c r="A15" s="410" t="s">
        <v>297</v>
      </c>
      <c r="B15" s="411" t="s">
        <v>5064</v>
      </c>
      <c r="C15" s="412">
        <f>D15/$D$25</f>
        <v>2.7689036027304402E-2</v>
      </c>
      <c r="D15" s="413">
        <f>ORCAMENTO!J140</f>
        <v>56414.18</v>
      </c>
      <c r="E15" s="16"/>
      <c r="F15" s="17"/>
      <c r="G15" s="339"/>
      <c r="H15" s="10"/>
      <c r="I15" s="10"/>
      <c r="J15" s="11"/>
      <c r="K15" s="11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</row>
    <row r="16" spans="1:41" s="15" customFormat="1" ht="20.100000000000001" customHeight="1" x14ac:dyDescent="0.25">
      <c r="A16" s="414"/>
      <c r="B16" s="415"/>
      <c r="C16" s="416"/>
      <c r="D16" s="417"/>
      <c r="E16" s="16"/>
      <c r="F16" s="17"/>
      <c r="G16" s="339"/>
      <c r="H16" s="10"/>
      <c r="I16" s="10"/>
      <c r="J16" s="11"/>
      <c r="K16" s="11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</row>
    <row r="17" spans="1:41" s="15" customFormat="1" ht="20.100000000000001" customHeight="1" x14ac:dyDescent="0.25">
      <c r="A17" s="410" t="s">
        <v>345</v>
      </c>
      <c r="B17" s="411" t="s">
        <v>5071</v>
      </c>
      <c r="C17" s="412">
        <f>D17/$D$25</f>
        <v>5.6504168118196467E-2</v>
      </c>
      <c r="D17" s="413">
        <f>ORCAMENTO!J155</f>
        <v>115122.69000000002</v>
      </c>
      <c r="E17" s="16"/>
      <c r="F17" s="17"/>
      <c r="G17" s="339"/>
      <c r="H17" s="10"/>
      <c r="I17" s="10"/>
      <c r="J17" s="11"/>
      <c r="K17" s="11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</row>
    <row r="18" spans="1:41" s="15" customFormat="1" ht="20.100000000000001" customHeight="1" x14ac:dyDescent="0.25">
      <c r="A18" s="414"/>
      <c r="B18" s="415"/>
      <c r="C18" s="416"/>
      <c r="D18" s="417"/>
      <c r="E18" s="16"/>
      <c r="F18" s="17"/>
      <c r="G18" s="339"/>
      <c r="H18" s="10"/>
      <c r="I18" s="10"/>
      <c r="J18" s="11"/>
      <c r="K18" s="11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</row>
    <row r="19" spans="1:41" s="15" customFormat="1" ht="20.100000000000001" customHeight="1" x14ac:dyDescent="0.25">
      <c r="A19" s="410" t="s">
        <v>5155</v>
      </c>
      <c r="B19" s="411" t="s">
        <v>5080</v>
      </c>
      <c r="C19" s="412">
        <f>D19/$D$25</f>
        <v>6.4657722440587496E-3</v>
      </c>
      <c r="D19" s="413">
        <f>ORCAMENTO!J160</f>
        <v>13173.489999999998</v>
      </c>
      <c r="E19" s="16"/>
      <c r="F19" s="17"/>
      <c r="G19" s="339"/>
      <c r="H19" s="10"/>
      <c r="I19" s="10"/>
      <c r="J19" s="11"/>
      <c r="K19" s="11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</row>
    <row r="20" spans="1:41" s="15" customFormat="1" ht="20.100000000000001" customHeight="1" x14ac:dyDescent="0.25">
      <c r="A20" s="414"/>
      <c r="B20" s="415"/>
      <c r="C20" s="416"/>
      <c r="D20" s="417"/>
      <c r="E20" s="16"/>
      <c r="F20" s="17"/>
      <c r="G20" s="339"/>
      <c r="H20" s="10"/>
      <c r="I20" s="10"/>
      <c r="J20" s="11"/>
      <c r="K20" s="11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</row>
    <row r="21" spans="1:41" s="15" customFormat="1" ht="30" x14ac:dyDescent="0.25">
      <c r="A21" s="410" t="s">
        <v>5156</v>
      </c>
      <c r="B21" s="411" t="s">
        <v>5576</v>
      </c>
      <c r="C21" s="412">
        <f>D21/$D$25</f>
        <v>1.3726775934398546E-3</v>
      </c>
      <c r="D21" s="413">
        <f>ORCAMENTO!J166</f>
        <v>2796.7200000000003</v>
      </c>
      <c r="E21" s="16"/>
      <c r="F21" s="17"/>
      <c r="G21" s="339"/>
      <c r="H21" s="10"/>
      <c r="I21" s="10"/>
      <c r="J21" s="11"/>
      <c r="K21" s="11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</row>
    <row r="22" spans="1:41" s="15" customFormat="1" ht="20.100000000000001" customHeight="1" x14ac:dyDescent="0.25">
      <c r="A22" s="414"/>
      <c r="B22" s="415"/>
      <c r="C22" s="416"/>
      <c r="D22" s="417"/>
      <c r="E22" s="16"/>
      <c r="F22" s="17"/>
      <c r="G22" s="339"/>
      <c r="H22" s="10"/>
      <c r="I22" s="10"/>
      <c r="J22" s="11"/>
      <c r="K22" s="11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</row>
    <row r="23" spans="1:41" s="15" customFormat="1" ht="20.100000000000001" customHeight="1" x14ac:dyDescent="0.25">
      <c r="A23" s="410" t="s">
        <v>5154</v>
      </c>
      <c r="B23" s="411" t="s">
        <v>348</v>
      </c>
      <c r="C23" s="412">
        <f>D23/$D$25</f>
        <v>0.1142220971162526</v>
      </c>
      <c r="D23" s="413">
        <f>ORCAMENTO!J170</f>
        <v>232718.32</v>
      </c>
      <c r="E23" s="16"/>
      <c r="F23" s="17"/>
      <c r="G23" s="339"/>
      <c r="H23" s="10"/>
      <c r="I23" s="10"/>
      <c r="J23" s="11"/>
      <c r="K23" s="11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</row>
    <row r="24" spans="1:41" s="15" customFormat="1" ht="20.100000000000001" customHeight="1" x14ac:dyDescent="0.25">
      <c r="A24" s="414"/>
      <c r="B24" s="415"/>
      <c r="C24" s="416"/>
      <c r="D24" s="417"/>
    </row>
    <row r="25" spans="1:41" ht="38.25" customHeight="1" x14ac:dyDescent="0.25">
      <c r="A25" s="701" t="s">
        <v>1488</v>
      </c>
      <c r="B25" s="702"/>
      <c r="C25" s="702"/>
      <c r="D25" s="418">
        <f>SUM(D7:D24)</f>
        <v>2037419.43</v>
      </c>
    </row>
    <row r="26" spans="1:41" s="15" customFormat="1" ht="20.100000000000001" customHeight="1" x14ac:dyDescent="0.25">
      <c r="A26" s="699"/>
      <c r="B26" s="700"/>
      <c r="C26" s="700"/>
      <c r="D26" s="413"/>
      <c r="E26" s="16"/>
      <c r="F26" s="17"/>
      <c r="G26" s="339"/>
      <c r="H26" s="10"/>
      <c r="I26" s="10"/>
      <c r="J26" s="11"/>
      <c r="K26" s="11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</row>
    <row r="27" spans="1:41" s="18" customFormat="1" ht="12.75" x14ac:dyDescent="0.2">
      <c r="A27" s="19"/>
      <c r="B27" s="20"/>
      <c r="C27" s="23"/>
      <c r="D27" s="146"/>
    </row>
    <row r="28" spans="1:41" x14ac:dyDescent="0.25">
      <c r="D28" s="22">
        <f>33.8*6</f>
        <v>202.79999999999998</v>
      </c>
    </row>
    <row r="29" spans="1:41" x14ac:dyDescent="0.25">
      <c r="D29" s="22">
        <f>D25/D28</f>
        <v>10046.446893491126</v>
      </c>
    </row>
  </sheetData>
  <mergeCells count="7">
    <mergeCell ref="A26:C26"/>
    <mergeCell ref="A25:C25"/>
    <mergeCell ref="A4:D4"/>
    <mergeCell ref="A5:A6"/>
    <mergeCell ref="B5:B6"/>
    <mergeCell ref="C5:C6"/>
    <mergeCell ref="D5:D6"/>
  </mergeCells>
  <phoneticPr fontId="20" type="noConversion"/>
  <printOptions horizontalCentered="1"/>
  <pageMargins left="0.70866141732283472" right="0.31496062992125984" top="0.78740157480314965" bottom="0.78740157480314965" header="0.31496062992125984" footer="0.31496062992125984"/>
  <pageSetup paperSize="9" scale="8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11FA-FA4C-4C89-B81F-8FF3AC56CCE5}">
  <sheetPr codeName="Planilha3">
    <tabColor rgb="FF00B050"/>
    <pageSetUpPr fitToPage="1"/>
  </sheetPr>
  <dimension ref="A1:AQ172"/>
  <sheetViews>
    <sheetView topLeftCell="A71" zoomScale="115" zoomScaleNormal="115" zoomScaleSheetLayoutView="100" workbookViewId="0">
      <selection activeCell="J172" sqref="J172"/>
    </sheetView>
  </sheetViews>
  <sheetFormatPr defaultRowHeight="11.25" x14ac:dyDescent="0.2"/>
  <cols>
    <col min="1" max="1" width="5.85546875" style="165" customWidth="1"/>
    <col min="2" max="2" width="7.42578125" style="165" bestFit="1" customWidth="1"/>
    <col min="3" max="3" width="32" style="166" customWidth="1"/>
    <col min="4" max="4" width="4.5703125" style="167" bestFit="1" customWidth="1"/>
    <col min="5" max="5" width="8.140625" style="168" bestFit="1" customWidth="1"/>
    <col min="6" max="7" width="10" style="168" customWidth="1"/>
    <col min="8" max="8" width="8" style="168" hidden="1" customWidth="1"/>
    <col min="9" max="9" width="6.5703125" style="168" hidden="1" customWidth="1"/>
    <col min="10" max="10" width="9.42578125" style="169" customWidth="1"/>
    <col min="11" max="11" width="11.85546875" style="164" customWidth="1"/>
    <col min="12" max="12" width="11.85546875" style="153" customWidth="1"/>
    <col min="13" max="13" width="11" style="153" customWidth="1"/>
    <col min="14" max="43" width="26.85546875" style="153" customWidth="1"/>
    <col min="44" max="190" width="8.85546875" style="154"/>
    <col min="191" max="191" width="15.28515625" style="154" customWidth="1"/>
    <col min="192" max="192" width="48.7109375" style="154" bestFit="1" customWidth="1"/>
    <col min="193" max="193" width="20.28515625" style="154" customWidth="1"/>
    <col min="194" max="194" width="6.85546875" style="154" customWidth="1"/>
    <col min="195" max="195" width="13" style="154" customWidth="1"/>
    <col min="196" max="196" width="11" style="154" customWidth="1"/>
    <col min="197" max="197" width="15.7109375" style="154" bestFit="1" customWidth="1"/>
    <col min="198" max="198" width="11" style="154" customWidth="1"/>
    <col min="199" max="199" width="13" style="154" customWidth="1"/>
    <col min="200" max="200" width="8.140625" style="154" customWidth="1"/>
    <col min="201" max="201" width="14.5703125" style="154" customWidth="1"/>
    <col min="202" max="202" width="15" style="154" customWidth="1"/>
    <col min="203" max="204" width="11.42578125" style="154" customWidth="1"/>
    <col min="205" max="205" width="12.5703125" style="154" customWidth="1"/>
    <col min="206" max="446" width="8.85546875" style="154"/>
    <col min="447" max="447" width="15.28515625" style="154" customWidth="1"/>
    <col min="448" max="448" width="48.7109375" style="154" bestFit="1" customWidth="1"/>
    <col min="449" max="449" width="20.28515625" style="154" customWidth="1"/>
    <col min="450" max="450" width="6.85546875" style="154" customWidth="1"/>
    <col min="451" max="451" width="13" style="154" customWidth="1"/>
    <col min="452" max="452" width="11" style="154" customWidth="1"/>
    <col min="453" max="453" width="15.7109375" style="154" bestFit="1" customWidth="1"/>
    <col min="454" max="454" width="11" style="154" customWidth="1"/>
    <col min="455" max="455" width="13" style="154" customWidth="1"/>
    <col min="456" max="456" width="8.140625" style="154" customWidth="1"/>
    <col min="457" max="457" width="14.5703125" style="154" customWidth="1"/>
    <col min="458" max="458" width="15" style="154" customWidth="1"/>
    <col min="459" max="460" width="11.42578125" style="154" customWidth="1"/>
    <col min="461" max="461" width="12.5703125" style="154" customWidth="1"/>
    <col min="462" max="702" width="8.85546875" style="154"/>
    <col min="703" max="703" width="15.28515625" style="154" customWidth="1"/>
    <col min="704" max="704" width="48.7109375" style="154" bestFit="1" customWidth="1"/>
    <col min="705" max="705" width="20.28515625" style="154" customWidth="1"/>
    <col min="706" max="706" width="6.85546875" style="154" customWidth="1"/>
    <col min="707" max="707" width="13" style="154" customWidth="1"/>
    <col min="708" max="708" width="11" style="154" customWidth="1"/>
    <col min="709" max="709" width="15.7109375" style="154" bestFit="1" customWidth="1"/>
    <col min="710" max="710" width="11" style="154" customWidth="1"/>
    <col min="711" max="711" width="13" style="154" customWidth="1"/>
    <col min="712" max="712" width="8.140625" style="154" customWidth="1"/>
    <col min="713" max="713" width="14.5703125" style="154" customWidth="1"/>
    <col min="714" max="714" width="15" style="154" customWidth="1"/>
    <col min="715" max="716" width="11.42578125" style="154" customWidth="1"/>
    <col min="717" max="717" width="12.5703125" style="154" customWidth="1"/>
    <col min="718" max="958" width="8.85546875" style="154"/>
    <col min="959" max="959" width="15.28515625" style="154" customWidth="1"/>
    <col min="960" max="960" width="48.7109375" style="154" bestFit="1" customWidth="1"/>
    <col min="961" max="961" width="20.28515625" style="154" customWidth="1"/>
    <col min="962" max="962" width="6.85546875" style="154" customWidth="1"/>
    <col min="963" max="963" width="13" style="154" customWidth="1"/>
    <col min="964" max="964" width="11" style="154" customWidth="1"/>
    <col min="965" max="965" width="15.7109375" style="154" bestFit="1" customWidth="1"/>
    <col min="966" max="966" width="11" style="154" customWidth="1"/>
    <col min="967" max="967" width="13" style="154" customWidth="1"/>
    <col min="968" max="968" width="8.140625" style="154" customWidth="1"/>
    <col min="969" max="969" width="14.5703125" style="154" customWidth="1"/>
    <col min="970" max="970" width="15" style="154" customWidth="1"/>
    <col min="971" max="972" width="11.42578125" style="154" customWidth="1"/>
    <col min="973" max="973" width="12.5703125" style="154" customWidth="1"/>
    <col min="974" max="1214" width="8.85546875" style="154"/>
    <col min="1215" max="1215" width="15.28515625" style="154" customWidth="1"/>
    <col min="1216" max="1216" width="48.7109375" style="154" bestFit="1" customWidth="1"/>
    <col min="1217" max="1217" width="20.28515625" style="154" customWidth="1"/>
    <col min="1218" max="1218" width="6.85546875" style="154" customWidth="1"/>
    <col min="1219" max="1219" width="13" style="154" customWidth="1"/>
    <col min="1220" max="1220" width="11" style="154" customWidth="1"/>
    <col min="1221" max="1221" width="15.7109375" style="154" bestFit="1" customWidth="1"/>
    <col min="1222" max="1222" width="11" style="154" customWidth="1"/>
    <col min="1223" max="1223" width="13" style="154" customWidth="1"/>
    <col min="1224" max="1224" width="8.140625" style="154" customWidth="1"/>
    <col min="1225" max="1225" width="14.5703125" style="154" customWidth="1"/>
    <col min="1226" max="1226" width="15" style="154" customWidth="1"/>
    <col min="1227" max="1228" width="11.42578125" style="154" customWidth="1"/>
    <col min="1229" max="1229" width="12.5703125" style="154" customWidth="1"/>
    <col min="1230" max="1470" width="8.85546875" style="154"/>
    <col min="1471" max="1471" width="15.28515625" style="154" customWidth="1"/>
    <col min="1472" max="1472" width="48.7109375" style="154" bestFit="1" customWidth="1"/>
    <col min="1473" max="1473" width="20.28515625" style="154" customWidth="1"/>
    <col min="1474" max="1474" width="6.85546875" style="154" customWidth="1"/>
    <col min="1475" max="1475" width="13" style="154" customWidth="1"/>
    <col min="1476" max="1476" width="11" style="154" customWidth="1"/>
    <col min="1477" max="1477" width="15.7109375" style="154" bestFit="1" customWidth="1"/>
    <col min="1478" max="1478" width="11" style="154" customWidth="1"/>
    <col min="1479" max="1479" width="13" style="154" customWidth="1"/>
    <col min="1480" max="1480" width="8.140625" style="154" customWidth="1"/>
    <col min="1481" max="1481" width="14.5703125" style="154" customWidth="1"/>
    <col min="1482" max="1482" width="15" style="154" customWidth="1"/>
    <col min="1483" max="1484" width="11.42578125" style="154" customWidth="1"/>
    <col min="1485" max="1485" width="12.5703125" style="154" customWidth="1"/>
    <col min="1486" max="1726" width="8.85546875" style="154"/>
    <col min="1727" max="1727" width="15.28515625" style="154" customWidth="1"/>
    <col min="1728" max="1728" width="48.7109375" style="154" bestFit="1" customWidth="1"/>
    <col min="1729" max="1729" width="20.28515625" style="154" customWidth="1"/>
    <col min="1730" max="1730" width="6.85546875" style="154" customWidth="1"/>
    <col min="1731" max="1731" width="13" style="154" customWidth="1"/>
    <col min="1732" max="1732" width="11" style="154" customWidth="1"/>
    <col min="1733" max="1733" width="15.7109375" style="154" bestFit="1" customWidth="1"/>
    <col min="1734" max="1734" width="11" style="154" customWidth="1"/>
    <col min="1735" max="1735" width="13" style="154" customWidth="1"/>
    <col min="1736" max="1736" width="8.140625" style="154" customWidth="1"/>
    <col min="1737" max="1737" width="14.5703125" style="154" customWidth="1"/>
    <col min="1738" max="1738" width="15" style="154" customWidth="1"/>
    <col min="1739" max="1740" width="11.42578125" style="154" customWidth="1"/>
    <col min="1741" max="1741" width="12.5703125" style="154" customWidth="1"/>
    <col min="1742" max="1982" width="8.85546875" style="154"/>
    <col min="1983" max="1983" width="15.28515625" style="154" customWidth="1"/>
    <col min="1984" max="1984" width="48.7109375" style="154" bestFit="1" customWidth="1"/>
    <col min="1985" max="1985" width="20.28515625" style="154" customWidth="1"/>
    <col min="1986" max="1986" width="6.85546875" style="154" customWidth="1"/>
    <col min="1987" max="1987" width="13" style="154" customWidth="1"/>
    <col min="1988" max="1988" width="11" style="154" customWidth="1"/>
    <col min="1989" max="1989" width="15.7109375" style="154" bestFit="1" customWidth="1"/>
    <col min="1990" max="1990" width="11" style="154" customWidth="1"/>
    <col min="1991" max="1991" width="13" style="154" customWidth="1"/>
    <col min="1992" max="1992" width="8.140625" style="154" customWidth="1"/>
    <col min="1993" max="1993" width="14.5703125" style="154" customWidth="1"/>
    <col min="1994" max="1994" width="15" style="154" customWidth="1"/>
    <col min="1995" max="1996" width="11.42578125" style="154" customWidth="1"/>
    <col min="1997" max="1997" width="12.5703125" style="154" customWidth="1"/>
    <col min="1998" max="2238" width="8.85546875" style="154"/>
    <col min="2239" max="2239" width="15.28515625" style="154" customWidth="1"/>
    <col min="2240" max="2240" width="48.7109375" style="154" bestFit="1" customWidth="1"/>
    <col min="2241" max="2241" width="20.28515625" style="154" customWidth="1"/>
    <col min="2242" max="2242" width="6.85546875" style="154" customWidth="1"/>
    <col min="2243" max="2243" width="13" style="154" customWidth="1"/>
    <col min="2244" max="2244" width="11" style="154" customWidth="1"/>
    <col min="2245" max="2245" width="15.7109375" style="154" bestFit="1" customWidth="1"/>
    <col min="2246" max="2246" width="11" style="154" customWidth="1"/>
    <col min="2247" max="2247" width="13" style="154" customWidth="1"/>
    <col min="2248" max="2248" width="8.140625" style="154" customWidth="1"/>
    <col min="2249" max="2249" width="14.5703125" style="154" customWidth="1"/>
    <col min="2250" max="2250" width="15" style="154" customWidth="1"/>
    <col min="2251" max="2252" width="11.42578125" style="154" customWidth="1"/>
    <col min="2253" max="2253" width="12.5703125" style="154" customWidth="1"/>
    <col min="2254" max="2494" width="8.85546875" style="154"/>
    <col min="2495" max="2495" width="15.28515625" style="154" customWidth="1"/>
    <col min="2496" max="2496" width="48.7109375" style="154" bestFit="1" customWidth="1"/>
    <col min="2497" max="2497" width="20.28515625" style="154" customWidth="1"/>
    <col min="2498" max="2498" width="6.85546875" style="154" customWidth="1"/>
    <col min="2499" max="2499" width="13" style="154" customWidth="1"/>
    <col min="2500" max="2500" width="11" style="154" customWidth="1"/>
    <col min="2501" max="2501" width="15.7109375" style="154" bestFit="1" customWidth="1"/>
    <col min="2502" max="2502" width="11" style="154" customWidth="1"/>
    <col min="2503" max="2503" width="13" style="154" customWidth="1"/>
    <col min="2504" max="2504" width="8.140625" style="154" customWidth="1"/>
    <col min="2505" max="2505" width="14.5703125" style="154" customWidth="1"/>
    <col min="2506" max="2506" width="15" style="154" customWidth="1"/>
    <col min="2507" max="2508" width="11.42578125" style="154" customWidth="1"/>
    <col min="2509" max="2509" width="12.5703125" style="154" customWidth="1"/>
    <col min="2510" max="2750" width="8.85546875" style="154"/>
    <col min="2751" max="2751" width="15.28515625" style="154" customWidth="1"/>
    <col min="2752" max="2752" width="48.7109375" style="154" bestFit="1" customWidth="1"/>
    <col min="2753" max="2753" width="20.28515625" style="154" customWidth="1"/>
    <col min="2754" max="2754" width="6.85546875" style="154" customWidth="1"/>
    <col min="2755" max="2755" width="13" style="154" customWidth="1"/>
    <col min="2756" max="2756" width="11" style="154" customWidth="1"/>
    <col min="2757" max="2757" width="15.7109375" style="154" bestFit="1" customWidth="1"/>
    <col min="2758" max="2758" width="11" style="154" customWidth="1"/>
    <col min="2759" max="2759" width="13" style="154" customWidth="1"/>
    <col min="2760" max="2760" width="8.140625" style="154" customWidth="1"/>
    <col min="2761" max="2761" width="14.5703125" style="154" customWidth="1"/>
    <col min="2762" max="2762" width="15" style="154" customWidth="1"/>
    <col min="2763" max="2764" width="11.42578125" style="154" customWidth="1"/>
    <col min="2765" max="2765" width="12.5703125" style="154" customWidth="1"/>
    <col min="2766" max="3006" width="8.85546875" style="154"/>
    <col min="3007" max="3007" width="15.28515625" style="154" customWidth="1"/>
    <col min="3008" max="3008" width="48.7109375" style="154" bestFit="1" customWidth="1"/>
    <col min="3009" max="3009" width="20.28515625" style="154" customWidth="1"/>
    <col min="3010" max="3010" width="6.85546875" style="154" customWidth="1"/>
    <col min="3011" max="3011" width="13" style="154" customWidth="1"/>
    <col min="3012" max="3012" width="11" style="154" customWidth="1"/>
    <col min="3013" max="3013" width="15.7109375" style="154" bestFit="1" customWidth="1"/>
    <col min="3014" max="3014" width="11" style="154" customWidth="1"/>
    <col min="3015" max="3015" width="13" style="154" customWidth="1"/>
    <col min="3016" max="3016" width="8.140625" style="154" customWidth="1"/>
    <col min="3017" max="3017" width="14.5703125" style="154" customWidth="1"/>
    <col min="3018" max="3018" width="15" style="154" customWidth="1"/>
    <col min="3019" max="3020" width="11.42578125" style="154" customWidth="1"/>
    <col min="3021" max="3021" width="12.5703125" style="154" customWidth="1"/>
    <col min="3022" max="3262" width="8.85546875" style="154"/>
    <col min="3263" max="3263" width="15.28515625" style="154" customWidth="1"/>
    <col min="3264" max="3264" width="48.7109375" style="154" bestFit="1" customWidth="1"/>
    <col min="3265" max="3265" width="20.28515625" style="154" customWidth="1"/>
    <col min="3266" max="3266" width="6.85546875" style="154" customWidth="1"/>
    <col min="3267" max="3267" width="13" style="154" customWidth="1"/>
    <col min="3268" max="3268" width="11" style="154" customWidth="1"/>
    <col min="3269" max="3269" width="15.7109375" style="154" bestFit="1" customWidth="1"/>
    <col min="3270" max="3270" width="11" style="154" customWidth="1"/>
    <col min="3271" max="3271" width="13" style="154" customWidth="1"/>
    <col min="3272" max="3272" width="8.140625" style="154" customWidth="1"/>
    <col min="3273" max="3273" width="14.5703125" style="154" customWidth="1"/>
    <col min="3274" max="3274" width="15" style="154" customWidth="1"/>
    <col min="3275" max="3276" width="11.42578125" style="154" customWidth="1"/>
    <col min="3277" max="3277" width="12.5703125" style="154" customWidth="1"/>
    <col min="3278" max="3518" width="8.85546875" style="154"/>
    <col min="3519" max="3519" width="15.28515625" style="154" customWidth="1"/>
    <col min="3520" max="3520" width="48.7109375" style="154" bestFit="1" customWidth="1"/>
    <col min="3521" max="3521" width="20.28515625" style="154" customWidth="1"/>
    <col min="3522" max="3522" width="6.85546875" style="154" customWidth="1"/>
    <col min="3523" max="3523" width="13" style="154" customWidth="1"/>
    <col min="3524" max="3524" width="11" style="154" customWidth="1"/>
    <col min="3525" max="3525" width="15.7109375" style="154" bestFit="1" customWidth="1"/>
    <col min="3526" max="3526" width="11" style="154" customWidth="1"/>
    <col min="3527" max="3527" width="13" style="154" customWidth="1"/>
    <col min="3528" max="3528" width="8.140625" style="154" customWidth="1"/>
    <col min="3529" max="3529" width="14.5703125" style="154" customWidth="1"/>
    <col min="3530" max="3530" width="15" style="154" customWidth="1"/>
    <col min="3531" max="3532" width="11.42578125" style="154" customWidth="1"/>
    <col min="3533" max="3533" width="12.5703125" style="154" customWidth="1"/>
    <col min="3534" max="3774" width="8.85546875" style="154"/>
    <col min="3775" max="3775" width="15.28515625" style="154" customWidth="1"/>
    <col min="3776" max="3776" width="48.7109375" style="154" bestFit="1" customWidth="1"/>
    <col min="3777" max="3777" width="20.28515625" style="154" customWidth="1"/>
    <col min="3778" max="3778" width="6.85546875" style="154" customWidth="1"/>
    <col min="3779" max="3779" width="13" style="154" customWidth="1"/>
    <col min="3780" max="3780" width="11" style="154" customWidth="1"/>
    <col min="3781" max="3781" width="15.7109375" style="154" bestFit="1" customWidth="1"/>
    <col min="3782" max="3782" width="11" style="154" customWidth="1"/>
    <col min="3783" max="3783" width="13" style="154" customWidth="1"/>
    <col min="3784" max="3784" width="8.140625" style="154" customWidth="1"/>
    <col min="3785" max="3785" width="14.5703125" style="154" customWidth="1"/>
    <col min="3786" max="3786" width="15" style="154" customWidth="1"/>
    <col min="3787" max="3788" width="11.42578125" style="154" customWidth="1"/>
    <col min="3789" max="3789" width="12.5703125" style="154" customWidth="1"/>
    <col min="3790" max="4030" width="8.85546875" style="154"/>
    <col min="4031" max="4031" width="15.28515625" style="154" customWidth="1"/>
    <col min="4032" max="4032" width="48.7109375" style="154" bestFit="1" customWidth="1"/>
    <col min="4033" max="4033" width="20.28515625" style="154" customWidth="1"/>
    <col min="4034" max="4034" width="6.85546875" style="154" customWidth="1"/>
    <col min="4035" max="4035" width="13" style="154" customWidth="1"/>
    <col min="4036" max="4036" width="11" style="154" customWidth="1"/>
    <col min="4037" max="4037" width="15.7109375" style="154" bestFit="1" customWidth="1"/>
    <col min="4038" max="4038" width="11" style="154" customWidth="1"/>
    <col min="4039" max="4039" width="13" style="154" customWidth="1"/>
    <col min="4040" max="4040" width="8.140625" style="154" customWidth="1"/>
    <col min="4041" max="4041" width="14.5703125" style="154" customWidth="1"/>
    <col min="4042" max="4042" width="15" style="154" customWidth="1"/>
    <col min="4043" max="4044" width="11.42578125" style="154" customWidth="1"/>
    <col min="4045" max="4045" width="12.5703125" style="154" customWidth="1"/>
    <col min="4046" max="4286" width="8.85546875" style="154"/>
    <col min="4287" max="4287" width="15.28515625" style="154" customWidth="1"/>
    <col min="4288" max="4288" width="48.7109375" style="154" bestFit="1" customWidth="1"/>
    <col min="4289" max="4289" width="20.28515625" style="154" customWidth="1"/>
    <col min="4290" max="4290" width="6.85546875" style="154" customWidth="1"/>
    <col min="4291" max="4291" width="13" style="154" customWidth="1"/>
    <col min="4292" max="4292" width="11" style="154" customWidth="1"/>
    <col min="4293" max="4293" width="15.7109375" style="154" bestFit="1" customWidth="1"/>
    <col min="4294" max="4294" width="11" style="154" customWidth="1"/>
    <col min="4295" max="4295" width="13" style="154" customWidth="1"/>
    <col min="4296" max="4296" width="8.140625" style="154" customWidth="1"/>
    <col min="4297" max="4297" width="14.5703125" style="154" customWidth="1"/>
    <col min="4298" max="4298" width="15" style="154" customWidth="1"/>
    <col min="4299" max="4300" width="11.42578125" style="154" customWidth="1"/>
    <col min="4301" max="4301" width="12.5703125" style="154" customWidth="1"/>
    <col min="4302" max="4542" width="8.85546875" style="154"/>
    <col min="4543" max="4543" width="15.28515625" style="154" customWidth="1"/>
    <col min="4544" max="4544" width="48.7109375" style="154" bestFit="1" customWidth="1"/>
    <col min="4545" max="4545" width="20.28515625" style="154" customWidth="1"/>
    <col min="4546" max="4546" width="6.85546875" style="154" customWidth="1"/>
    <col min="4547" max="4547" width="13" style="154" customWidth="1"/>
    <col min="4548" max="4548" width="11" style="154" customWidth="1"/>
    <col min="4549" max="4549" width="15.7109375" style="154" bestFit="1" customWidth="1"/>
    <col min="4550" max="4550" width="11" style="154" customWidth="1"/>
    <col min="4551" max="4551" width="13" style="154" customWidth="1"/>
    <col min="4552" max="4552" width="8.140625" style="154" customWidth="1"/>
    <col min="4553" max="4553" width="14.5703125" style="154" customWidth="1"/>
    <col min="4554" max="4554" width="15" style="154" customWidth="1"/>
    <col min="4555" max="4556" width="11.42578125" style="154" customWidth="1"/>
    <col min="4557" max="4557" width="12.5703125" style="154" customWidth="1"/>
    <col min="4558" max="4798" width="8.85546875" style="154"/>
    <col min="4799" max="4799" width="15.28515625" style="154" customWidth="1"/>
    <col min="4800" max="4800" width="48.7109375" style="154" bestFit="1" customWidth="1"/>
    <col min="4801" max="4801" width="20.28515625" style="154" customWidth="1"/>
    <col min="4802" max="4802" width="6.85546875" style="154" customWidth="1"/>
    <col min="4803" max="4803" width="13" style="154" customWidth="1"/>
    <col min="4804" max="4804" width="11" style="154" customWidth="1"/>
    <col min="4805" max="4805" width="15.7109375" style="154" bestFit="1" customWidth="1"/>
    <col min="4806" max="4806" width="11" style="154" customWidth="1"/>
    <col min="4807" max="4807" width="13" style="154" customWidth="1"/>
    <col min="4808" max="4808" width="8.140625" style="154" customWidth="1"/>
    <col min="4809" max="4809" width="14.5703125" style="154" customWidth="1"/>
    <col min="4810" max="4810" width="15" style="154" customWidth="1"/>
    <col min="4811" max="4812" width="11.42578125" style="154" customWidth="1"/>
    <col min="4813" max="4813" width="12.5703125" style="154" customWidth="1"/>
    <col min="4814" max="5054" width="8.85546875" style="154"/>
    <col min="5055" max="5055" width="15.28515625" style="154" customWidth="1"/>
    <col min="5056" max="5056" width="48.7109375" style="154" bestFit="1" customWidth="1"/>
    <col min="5057" max="5057" width="20.28515625" style="154" customWidth="1"/>
    <col min="5058" max="5058" width="6.85546875" style="154" customWidth="1"/>
    <col min="5059" max="5059" width="13" style="154" customWidth="1"/>
    <col min="5060" max="5060" width="11" style="154" customWidth="1"/>
    <col min="5061" max="5061" width="15.7109375" style="154" bestFit="1" customWidth="1"/>
    <col min="5062" max="5062" width="11" style="154" customWidth="1"/>
    <col min="5063" max="5063" width="13" style="154" customWidth="1"/>
    <col min="5064" max="5064" width="8.140625" style="154" customWidth="1"/>
    <col min="5065" max="5065" width="14.5703125" style="154" customWidth="1"/>
    <col min="5066" max="5066" width="15" style="154" customWidth="1"/>
    <col min="5067" max="5068" width="11.42578125" style="154" customWidth="1"/>
    <col min="5069" max="5069" width="12.5703125" style="154" customWidth="1"/>
    <col min="5070" max="5310" width="8.85546875" style="154"/>
    <col min="5311" max="5311" width="15.28515625" style="154" customWidth="1"/>
    <col min="5312" max="5312" width="48.7109375" style="154" bestFit="1" customWidth="1"/>
    <col min="5313" max="5313" width="20.28515625" style="154" customWidth="1"/>
    <col min="5314" max="5314" width="6.85546875" style="154" customWidth="1"/>
    <col min="5315" max="5315" width="13" style="154" customWidth="1"/>
    <col min="5316" max="5316" width="11" style="154" customWidth="1"/>
    <col min="5317" max="5317" width="15.7109375" style="154" bestFit="1" customWidth="1"/>
    <col min="5318" max="5318" width="11" style="154" customWidth="1"/>
    <col min="5319" max="5319" width="13" style="154" customWidth="1"/>
    <col min="5320" max="5320" width="8.140625" style="154" customWidth="1"/>
    <col min="5321" max="5321" width="14.5703125" style="154" customWidth="1"/>
    <col min="5322" max="5322" width="15" style="154" customWidth="1"/>
    <col min="5323" max="5324" width="11.42578125" style="154" customWidth="1"/>
    <col min="5325" max="5325" width="12.5703125" style="154" customWidth="1"/>
    <col min="5326" max="5566" width="8.85546875" style="154"/>
    <col min="5567" max="5567" width="15.28515625" style="154" customWidth="1"/>
    <col min="5568" max="5568" width="48.7109375" style="154" bestFit="1" customWidth="1"/>
    <col min="5569" max="5569" width="20.28515625" style="154" customWidth="1"/>
    <col min="5570" max="5570" width="6.85546875" style="154" customWidth="1"/>
    <col min="5571" max="5571" width="13" style="154" customWidth="1"/>
    <col min="5572" max="5572" width="11" style="154" customWidth="1"/>
    <col min="5573" max="5573" width="15.7109375" style="154" bestFit="1" customWidth="1"/>
    <col min="5574" max="5574" width="11" style="154" customWidth="1"/>
    <col min="5575" max="5575" width="13" style="154" customWidth="1"/>
    <col min="5576" max="5576" width="8.140625" style="154" customWidth="1"/>
    <col min="5577" max="5577" width="14.5703125" style="154" customWidth="1"/>
    <col min="5578" max="5578" width="15" style="154" customWidth="1"/>
    <col min="5579" max="5580" width="11.42578125" style="154" customWidth="1"/>
    <col min="5581" max="5581" width="12.5703125" style="154" customWidth="1"/>
    <col min="5582" max="5822" width="8.85546875" style="154"/>
    <col min="5823" max="5823" width="15.28515625" style="154" customWidth="1"/>
    <col min="5824" max="5824" width="48.7109375" style="154" bestFit="1" customWidth="1"/>
    <col min="5825" max="5825" width="20.28515625" style="154" customWidth="1"/>
    <col min="5826" max="5826" width="6.85546875" style="154" customWidth="1"/>
    <col min="5827" max="5827" width="13" style="154" customWidth="1"/>
    <col min="5828" max="5828" width="11" style="154" customWidth="1"/>
    <col min="5829" max="5829" width="15.7109375" style="154" bestFit="1" customWidth="1"/>
    <col min="5830" max="5830" width="11" style="154" customWidth="1"/>
    <col min="5831" max="5831" width="13" style="154" customWidth="1"/>
    <col min="5832" max="5832" width="8.140625" style="154" customWidth="1"/>
    <col min="5833" max="5833" width="14.5703125" style="154" customWidth="1"/>
    <col min="5834" max="5834" width="15" style="154" customWidth="1"/>
    <col min="5835" max="5836" width="11.42578125" style="154" customWidth="1"/>
    <col min="5837" max="5837" width="12.5703125" style="154" customWidth="1"/>
    <col min="5838" max="6078" width="8.85546875" style="154"/>
    <col min="6079" max="6079" width="15.28515625" style="154" customWidth="1"/>
    <col min="6080" max="6080" width="48.7109375" style="154" bestFit="1" customWidth="1"/>
    <col min="6081" max="6081" width="20.28515625" style="154" customWidth="1"/>
    <col min="6082" max="6082" width="6.85546875" style="154" customWidth="1"/>
    <col min="6083" max="6083" width="13" style="154" customWidth="1"/>
    <col min="6084" max="6084" width="11" style="154" customWidth="1"/>
    <col min="6085" max="6085" width="15.7109375" style="154" bestFit="1" customWidth="1"/>
    <col min="6086" max="6086" width="11" style="154" customWidth="1"/>
    <col min="6087" max="6087" width="13" style="154" customWidth="1"/>
    <col min="6088" max="6088" width="8.140625" style="154" customWidth="1"/>
    <col min="6089" max="6089" width="14.5703125" style="154" customWidth="1"/>
    <col min="6090" max="6090" width="15" style="154" customWidth="1"/>
    <col min="6091" max="6092" width="11.42578125" style="154" customWidth="1"/>
    <col min="6093" max="6093" width="12.5703125" style="154" customWidth="1"/>
    <col min="6094" max="6334" width="8.85546875" style="154"/>
    <col min="6335" max="6335" width="15.28515625" style="154" customWidth="1"/>
    <col min="6336" max="6336" width="48.7109375" style="154" bestFit="1" customWidth="1"/>
    <col min="6337" max="6337" width="20.28515625" style="154" customWidth="1"/>
    <col min="6338" max="6338" width="6.85546875" style="154" customWidth="1"/>
    <col min="6339" max="6339" width="13" style="154" customWidth="1"/>
    <col min="6340" max="6340" width="11" style="154" customWidth="1"/>
    <col min="6341" max="6341" width="15.7109375" style="154" bestFit="1" customWidth="1"/>
    <col min="6342" max="6342" width="11" style="154" customWidth="1"/>
    <col min="6343" max="6343" width="13" style="154" customWidth="1"/>
    <col min="6344" max="6344" width="8.140625" style="154" customWidth="1"/>
    <col min="6345" max="6345" width="14.5703125" style="154" customWidth="1"/>
    <col min="6346" max="6346" width="15" style="154" customWidth="1"/>
    <col min="6347" max="6348" width="11.42578125" style="154" customWidth="1"/>
    <col min="6349" max="6349" width="12.5703125" style="154" customWidth="1"/>
    <col min="6350" max="6590" width="8.85546875" style="154"/>
    <col min="6591" max="6591" width="15.28515625" style="154" customWidth="1"/>
    <col min="6592" max="6592" width="48.7109375" style="154" bestFit="1" customWidth="1"/>
    <col min="6593" max="6593" width="20.28515625" style="154" customWidth="1"/>
    <col min="6594" max="6594" width="6.85546875" style="154" customWidth="1"/>
    <col min="6595" max="6595" width="13" style="154" customWidth="1"/>
    <col min="6596" max="6596" width="11" style="154" customWidth="1"/>
    <col min="6597" max="6597" width="15.7109375" style="154" bestFit="1" customWidth="1"/>
    <col min="6598" max="6598" width="11" style="154" customWidth="1"/>
    <col min="6599" max="6599" width="13" style="154" customWidth="1"/>
    <col min="6600" max="6600" width="8.140625" style="154" customWidth="1"/>
    <col min="6601" max="6601" width="14.5703125" style="154" customWidth="1"/>
    <col min="6602" max="6602" width="15" style="154" customWidth="1"/>
    <col min="6603" max="6604" width="11.42578125" style="154" customWidth="1"/>
    <col min="6605" max="6605" width="12.5703125" style="154" customWidth="1"/>
    <col min="6606" max="6846" width="8.85546875" style="154"/>
    <col min="6847" max="6847" width="15.28515625" style="154" customWidth="1"/>
    <col min="6848" max="6848" width="48.7109375" style="154" bestFit="1" customWidth="1"/>
    <col min="6849" max="6849" width="20.28515625" style="154" customWidth="1"/>
    <col min="6850" max="6850" width="6.85546875" style="154" customWidth="1"/>
    <col min="6851" max="6851" width="13" style="154" customWidth="1"/>
    <col min="6852" max="6852" width="11" style="154" customWidth="1"/>
    <col min="6853" max="6853" width="15.7109375" style="154" bestFit="1" customWidth="1"/>
    <col min="6854" max="6854" width="11" style="154" customWidth="1"/>
    <col min="6855" max="6855" width="13" style="154" customWidth="1"/>
    <col min="6856" max="6856" width="8.140625" style="154" customWidth="1"/>
    <col min="6857" max="6857" width="14.5703125" style="154" customWidth="1"/>
    <col min="6858" max="6858" width="15" style="154" customWidth="1"/>
    <col min="6859" max="6860" width="11.42578125" style="154" customWidth="1"/>
    <col min="6861" max="6861" width="12.5703125" style="154" customWidth="1"/>
    <col min="6862" max="7102" width="8.85546875" style="154"/>
    <col min="7103" max="7103" width="15.28515625" style="154" customWidth="1"/>
    <col min="7104" max="7104" width="48.7109375" style="154" bestFit="1" customWidth="1"/>
    <col min="7105" max="7105" width="20.28515625" style="154" customWidth="1"/>
    <col min="7106" max="7106" width="6.85546875" style="154" customWidth="1"/>
    <col min="7107" max="7107" width="13" style="154" customWidth="1"/>
    <col min="7108" max="7108" width="11" style="154" customWidth="1"/>
    <col min="7109" max="7109" width="15.7109375" style="154" bestFit="1" customWidth="1"/>
    <col min="7110" max="7110" width="11" style="154" customWidth="1"/>
    <col min="7111" max="7111" width="13" style="154" customWidth="1"/>
    <col min="7112" max="7112" width="8.140625" style="154" customWidth="1"/>
    <col min="7113" max="7113" width="14.5703125" style="154" customWidth="1"/>
    <col min="7114" max="7114" width="15" style="154" customWidth="1"/>
    <col min="7115" max="7116" width="11.42578125" style="154" customWidth="1"/>
    <col min="7117" max="7117" width="12.5703125" style="154" customWidth="1"/>
    <col min="7118" max="7358" width="8.85546875" style="154"/>
    <col min="7359" max="7359" width="15.28515625" style="154" customWidth="1"/>
    <col min="7360" max="7360" width="48.7109375" style="154" bestFit="1" customWidth="1"/>
    <col min="7361" max="7361" width="20.28515625" style="154" customWidth="1"/>
    <col min="7362" max="7362" width="6.85546875" style="154" customWidth="1"/>
    <col min="7363" max="7363" width="13" style="154" customWidth="1"/>
    <col min="7364" max="7364" width="11" style="154" customWidth="1"/>
    <col min="7365" max="7365" width="15.7109375" style="154" bestFit="1" customWidth="1"/>
    <col min="7366" max="7366" width="11" style="154" customWidth="1"/>
    <col min="7367" max="7367" width="13" style="154" customWidth="1"/>
    <col min="7368" max="7368" width="8.140625" style="154" customWidth="1"/>
    <col min="7369" max="7369" width="14.5703125" style="154" customWidth="1"/>
    <col min="7370" max="7370" width="15" style="154" customWidth="1"/>
    <col min="7371" max="7372" width="11.42578125" style="154" customWidth="1"/>
    <col min="7373" max="7373" width="12.5703125" style="154" customWidth="1"/>
    <col min="7374" max="7614" width="8.85546875" style="154"/>
    <col min="7615" max="7615" width="15.28515625" style="154" customWidth="1"/>
    <col min="7616" max="7616" width="48.7109375" style="154" bestFit="1" customWidth="1"/>
    <col min="7617" max="7617" width="20.28515625" style="154" customWidth="1"/>
    <col min="7618" max="7618" width="6.85546875" style="154" customWidth="1"/>
    <col min="7619" max="7619" width="13" style="154" customWidth="1"/>
    <col min="7620" max="7620" width="11" style="154" customWidth="1"/>
    <col min="7621" max="7621" width="15.7109375" style="154" bestFit="1" customWidth="1"/>
    <col min="7622" max="7622" width="11" style="154" customWidth="1"/>
    <col min="7623" max="7623" width="13" style="154" customWidth="1"/>
    <col min="7624" max="7624" width="8.140625" style="154" customWidth="1"/>
    <col min="7625" max="7625" width="14.5703125" style="154" customWidth="1"/>
    <col min="7626" max="7626" width="15" style="154" customWidth="1"/>
    <col min="7627" max="7628" width="11.42578125" style="154" customWidth="1"/>
    <col min="7629" max="7629" width="12.5703125" style="154" customWidth="1"/>
    <col min="7630" max="7870" width="8.85546875" style="154"/>
    <col min="7871" max="7871" width="15.28515625" style="154" customWidth="1"/>
    <col min="7872" max="7872" width="48.7109375" style="154" bestFit="1" customWidth="1"/>
    <col min="7873" max="7873" width="20.28515625" style="154" customWidth="1"/>
    <col min="7874" max="7874" width="6.85546875" style="154" customWidth="1"/>
    <col min="7875" max="7875" width="13" style="154" customWidth="1"/>
    <col min="7876" max="7876" width="11" style="154" customWidth="1"/>
    <col min="7877" max="7877" width="15.7109375" style="154" bestFit="1" customWidth="1"/>
    <col min="7878" max="7878" width="11" style="154" customWidth="1"/>
    <col min="7879" max="7879" width="13" style="154" customWidth="1"/>
    <col min="7880" max="7880" width="8.140625" style="154" customWidth="1"/>
    <col min="7881" max="7881" width="14.5703125" style="154" customWidth="1"/>
    <col min="7882" max="7882" width="15" style="154" customWidth="1"/>
    <col min="7883" max="7884" width="11.42578125" style="154" customWidth="1"/>
    <col min="7885" max="7885" width="12.5703125" style="154" customWidth="1"/>
    <col min="7886" max="8126" width="8.85546875" style="154"/>
    <col min="8127" max="8127" width="15.28515625" style="154" customWidth="1"/>
    <col min="8128" max="8128" width="48.7109375" style="154" bestFit="1" customWidth="1"/>
    <col min="8129" max="8129" width="20.28515625" style="154" customWidth="1"/>
    <col min="8130" max="8130" width="6.85546875" style="154" customWidth="1"/>
    <col min="8131" max="8131" width="13" style="154" customWidth="1"/>
    <col min="8132" max="8132" width="11" style="154" customWidth="1"/>
    <col min="8133" max="8133" width="15.7109375" style="154" bestFit="1" customWidth="1"/>
    <col min="8134" max="8134" width="11" style="154" customWidth="1"/>
    <col min="8135" max="8135" width="13" style="154" customWidth="1"/>
    <col min="8136" max="8136" width="8.140625" style="154" customWidth="1"/>
    <col min="8137" max="8137" width="14.5703125" style="154" customWidth="1"/>
    <col min="8138" max="8138" width="15" style="154" customWidth="1"/>
    <col min="8139" max="8140" width="11.42578125" style="154" customWidth="1"/>
    <col min="8141" max="8141" width="12.5703125" style="154" customWidth="1"/>
    <col min="8142" max="8382" width="8.85546875" style="154"/>
    <col min="8383" max="8383" width="15.28515625" style="154" customWidth="1"/>
    <col min="8384" max="8384" width="48.7109375" style="154" bestFit="1" customWidth="1"/>
    <col min="8385" max="8385" width="20.28515625" style="154" customWidth="1"/>
    <col min="8386" max="8386" width="6.85546875" style="154" customWidth="1"/>
    <col min="8387" max="8387" width="13" style="154" customWidth="1"/>
    <col min="8388" max="8388" width="11" style="154" customWidth="1"/>
    <col min="8389" max="8389" width="15.7109375" style="154" bestFit="1" customWidth="1"/>
    <col min="8390" max="8390" width="11" style="154" customWidth="1"/>
    <col min="8391" max="8391" width="13" style="154" customWidth="1"/>
    <col min="8392" max="8392" width="8.140625" style="154" customWidth="1"/>
    <col min="8393" max="8393" width="14.5703125" style="154" customWidth="1"/>
    <col min="8394" max="8394" width="15" style="154" customWidth="1"/>
    <col min="8395" max="8396" width="11.42578125" style="154" customWidth="1"/>
    <col min="8397" max="8397" width="12.5703125" style="154" customWidth="1"/>
    <col min="8398" max="8638" width="8.85546875" style="154"/>
    <col min="8639" max="8639" width="15.28515625" style="154" customWidth="1"/>
    <col min="8640" max="8640" width="48.7109375" style="154" bestFit="1" customWidth="1"/>
    <col min="8641" max="8641" width="20.28515625" style="154" customWidth="1"/>
    <col min="8642" max="8642" width="6.85546875" style="154" customWidth="1"/>
    <col min="8643" max="8643" width="13" style="154" customWidth="1"/>
    <col min="8644" max="8644" width="11" style="154" customWidth="1"/>
    <col min="8645" max="8645" width="15.7109375" style="154" bestFit="1" customWidth="1"/>
    <col min="8646" max="8646" width="11" style="154" customWidth="1"/>
    <col min="8647" max="8647" width="13" style="154" customWidth="1"/>
    <col min="8648" max="8648" width="8.140625" style="154" customWidth="1"/>
    <col min="8649" max="8649" width="14.5703125" style="154" customWidth="1"/>
    <col min="8650" max="8650" width="15" style="154" customWidth="1"/>
    <col min="8651" max="8652" width="11.42578125" style="154" customWidth="1"/>
    <col min="8653" max="8653" width="12.5703125" style="154" customWidth="1"/>
    <col min="8654" max="8894" width="8.85546875" style="154"/>
    <col min="8895" max="8895" width="15.28515625" style="154" customWidth="1"/>
    <col min="8896" max="8896" width="48.7109375" style="154" bestFit="1" customWidth="1"/>
    <col min="8897" max="8897" width="20.28515625" style="154" customWidth="1"/>
    <col min="8898" max="8898" width="6.85546875" style="154" customWidth="1"/>
    <col min="8899" max="8899" width="13" style="154" customWidth="1"/>
    <col min="8900" max="8900" width="11" style="154" customWidth="1"/>
    <col min="8901" max="8901" width="15.7109375" style="154" bestFit="1" customWidth="1"/>
    <col min="8902" max="8902" width="11" style="154" customWidth="1"/>
    <col min="8903" max="8903" width="13" style="154" customWidth="1"/>
    <col min="8904" max="8904" width="8.140625" style="154" customWidth="1"/>
    <col min="8905" max="8905" width="14.5703125" style="154" customWidth="1"/>
    <col min="8906" max="8906" width="15" style="154" customWidth="1"/>
    <col min="8907" max="8908" width="11.42578125" style="154" customWidth="1"/>
    <col min="8909" max="8909" width="12.5703125" style="154" customWidth="1"/>
    <col min="8910" max="9150" width="8.85546875" style="154"/>
    <col min="9151" max="9151" width="15.28515625" style="154" customWidth="1"/>
    <col min="9152" max="9152" width="48.7109375" style="154" bestFit="1" customWidth="1"/>
    <col min="9153" max="9153" width="20.28515625" style="154" customWidth="1"/>
    <col min="9154" max="9154" width="6.85546875" style="154" customWidth="1"/>
    <col min="9155" max="9155" width="13" style="154" customWidth="1"/>
    <col min="9156" max="9156" width="11" style="154" customWidth="1"/>
    <col min="9157" max="9157" width="15.7109375" style="154" bestFit="1" customWidth="1"/>
    <col min="9158" max="9158" width="11" style="154" customWidth="1"/>
    <col min="9159" max="9159" width="13" style="154" customWidth="1"/>
    <col min="9160" max="9160" width="8.140625" style="154" customWidth="1"/>
    <col min="9161" max="9161" width="14.5703125" style="154" customWidth="1"/>
    <col min="9162" max="9162" width="15" style="154" customWidth="1"/>
    <col min="9163" max="9164" width="11.42578125" style="154" customWidth="1"/>
    <col min="9165" max="9165" width="12.5703125" style="154" customWidth="1"/>
    <col min="9166" max="9406" width="8.85546875" style="154"/>
    <col min="9407" max="9407" width="15.28515625" style="154" customWidth="1"/>
    <col min="9408" max="9408" width="48.7109375" style="154" bestFit="1" customWidth="1"/>
    <col min="9409" max="9409" width="20.28515625" style="154" customWidth="1"/>
    <col min="9410" max="9410" width="6.85546875" style="154" customWidth="1"/>
    <col min="9411" max="9411" width="13" style="154" customWidth="1"/>
    <col min="9412" max="9412" width="11" style="154" customWidth="1"/>
    <col min="9413" max="9413" width="15.7109375" style="154" bestFit="1" customWidth="1"/>
    <col min="9414" max="9414" width="11" style="154" customWidth="1"/>
    <col min="9415" max="9415" width="13" style="154" customWidth="1"/>
    <col min="9416" max="9416" width="8.140625" style="154" customWidth="1"/>
    <col min="9417" max="9417" width="14.5703125" style="154" customWidth="1"/>
    <col min="9418" max="9418" width="15" style="154" customWidth="1"/>
    <col min="9419" max="9420" width="11.42578125" style="154" customWidth="1"/>
    <col min="9421" max="9421" width="12.5703125" style="154" customWidth="1"/>
    <col min="9422" max="9662" width="8.85546875" style="154"/>
    <col min="9663" max="9663" width="15.28515625" style="154" customWidth="1"/>
    <col min="9664" max="9664" width="48.7109375" style="154" bestFit="1" customWidth="1"/>
    <col min="9665" max="9665" width="20.28515625" style="154" customWidth="1"/>
    <col min="9666" max="9666" width="6.85546875" style="154" customWidth="1"/>
    <col min="9667" max="9667" width="13" style="154" customWidth="1"/>
    <col min="9668" max="9668" width="11" style="154" customWidth="1"/>
    <col min="9669" max="9669" width="15.7109375" style="154" bestFit="1" customWidth="1"/>
    <col min="9670" max="9670" width="11" style="154" customWidth="1"/>
    <col min="9671" max="9671" width="13" style="154" customWidth="1"/>
    <col min="9672" max="9672" width="8.140625" style="154" customWidth="1"/>
    <col min="9673" max="9673" width="14.5703125" style="154" customWidth="1"/>
    <col min="9674" max="9674" width="15" style="154" customWidth="1"/>
    <col min="9675" max="9676" width="11.42578125" style="154" customWidth="1"/>
    <col min="9677" max="9677" width="12.5703125" style="154" customWidth="1"/>
    <col min="9678" max="9918" width="8.85546875" style="154"/>
    <col min="9919" max="9919" width="15.28515625" style="154" customWidth="1"/>
    <col min="9920" max="9920" width="48.7109375" style="154" bestFit="1" customWidth="1"/>
    <col min="9921" max="9921" width="20.28515625" style="154" customWidth="1"/>
    <col min="9922" max="9922" width="6.85546875" style="154" customWidth="1"/>
    <col min="9923" max="9923" width="13" style="154" customWidth="1"/>
    <col min="9924" max="9924" width="11" style="154" customWidth="1"/>
    <col min="9925" max="9925" width="15.7109375" style="154" bestFit="1" customWidth="1"/>
    <col min="9926" max="9926" width="11" style="154" customWidth="1"/>
    <col min="9927" max="9927" width="13" style="154" customWidth="1"/>
    <col min="9928" max="9928" width="8.140625" style="154" customWidth="1"/>
    <col min="9929" max="9929" width="14.5703125" style="154" customWidth="1"/>
    <col min="9930" max="9930" width="15" style="154" customWidth="1"/>
    <col min="9931" max="9932" width="11.42578125" style="154" customWidth="1"/>
    <col min="9933" max="9933" width="12.5703125" style="154" customWidth="1"/>
    <col min="9934" max="10174" width="8.85546875" style="154"/>
    <col min="10175" max="10175" width="15.28515625" style="154" customWidth="1"/>
    <col min="10176" max="10176" width="48.7109375" style="154" bestFit="1" customWidth="1"/>
    <col min="10177" max="10177" width="20.28515625" style="154" customWidth="1"/>
    <col min="10178" max="10178" width="6.85546875" style="154" customWidth="1"/>
    <col min="10179" max="10179" width="13" style="154" customWidth="1"/>
    <col min="10180" max="10180" width="11" style="154" customWidth="1"/>
    <col min="10181" max="10181" width="15.7109375" style="154" bestFit="1" customWidth="1"/>
    <col min="10182" max="10182" width="11" style="154" customWidth="1"/>
    <col min="10183" max="10183" width="13" style="154" customWidth="1"/>
    <col min="10184" max="10184" width="8.140625" style="154" customWidth="1"/>
    <col min="10185" max="10185" width="14.5703125" style="154" customWidth="1"/>
    <col min="10186" max="10186" width="15" style="154" customWidth="1"/>
    <col min="10187" max="10188" width="11.42578125" style="154" customWidth="1"/>
    <col min="10189" max="10189" width="12.5703125" style="154" customWidth="1"/>
    <col min="10190" max="10430" width="8.85546875" style="154"/>
    <col min="10431" max="10431" width="15.28515625" style="154" customWidth="1"/>
    <col min="10432" max="10432" width="48.7109375" style="154" bestFit="1" customWidth="1"/>
    <col min="10433" max="10433" width="20.28515625" style="154" customWidth="1"/>
    <col min="10434" max="10434" width="6.85546875" style="154" customWidth="1"/>
    <col min="10435" max="10435" width="13" style="154" customWidth="1"/>
    <col min="10436" max="10436" width="11" style="154" customWidth="1"/>
    <col min="10437" max="10437" width="15.7109375" style="154" bestFit="1" customWidth="1"/>
    <col min="10438" max="10438" width="11" style="154" customWidth="1"/>
    <col min="10439" max="10439" width="13" style="154" customWidth="1"/>
    <col min="10440" max="10440" width="8.140625" style="154" customWidth="1"/>
    <col min="10441" max="10441" width="14.5703125" style="154" customWidth="1"/>
    <col min="10442" max="10442" width="15" style="154" customWidth="1"/>
    <col min="10443" max="10444" width="11.42578125" style="154" customWidth="1"/>
    <col min="10445" max="10445" width="12.5703125" style="154" customWidth="1"/>
    <col min="10446" max="10686" width="8.85546875" style="154"/>
    <col min="10687" max="10687" width="15.28515625" style="154" customWidth="1"/>
    <col min="10688" max="10688" width="48.7109375" style="154" bestFit="1" customWidth="1"/>
    <col min="10689" max="10689" width="20.28515625" style="154" customWidth="1"/>
    <col min="10690" max="10690" width="6.85546875" style="154" customWidth="1"/>
    <col min="10691" max="10691" width="13" style="154" customWidth="1"/>
    <col min="10692" max="10692" width="11" style="154" customWidth="1"/>
    <col min="10693" max="10693" width="15.7109375" style="154" bestFit="1" customWidth="1"/>
    <col min="10694" max="10694" width="11" style="154" customWidth="1"/>
    <col min="10695" max="10695" width="13" style="154" customWidth="1"/>
    <col min="10696" max="10696" width="8.140625" style="154" customWidth="1"/>
    <col min="10697" max="10697" width="14.5703125" style="154" customWidth="1"/>
    <col min="10698" max="10698" width="15" style="154" customWidth="1"/>
    <col min="10699" max="10700" width="11.42578125" style="154" customWidth="1"/>
    <col min="10701" max="10701" width="12.5703125" style="154" customWidth="1"/>
    <col min="10702" max="10942" width="8.85546875" style="154"/>
    <col min="10943" max="10943" width="15.28515625" style="154" customWidth="1"/>
    <col min="10944" max="10944" width="48.7109375" style="154" bestFit="1" customWidth="1"/>
    <col min="10945" max="10945" width="20.28515625" style="154" customWidth="1"/>
    <col min="10946" max="10946" width="6.85546875" style="154" customWidth="1"/>
    <col min="10947" max="10947" width="13" style="154" customWidth="1"/>
    <col min="10948" max="10948" width="11" style="154" customWidth="1"/>
    <col min="10949" max="10949" width="15.7109375" style="154" bestFit="1" customWidth="1"/>
    <col min="10950" max="10950" width="11" style="154" customWidth="1"/>
    <col min="10951" max="10951" width="13" style="154" customWidth="1"/>
    <col min="10952" max="10952" width="8.140625" style="154" customWidth="1"/>
    <col min="10953" max="10953" width="14.5703125" style="154" customWidth="1"/>
    <col min="10954" max="10954" width="15" style="154" customWidth="1"/>
    <col min="10955" max="10956" width="11.42578125" style="154" customWidth="1"/>
    <col min="10957" max="10957" width="12.5703125" style="154" customWidth="1"/>
    <col min="10958" max="11198" width="8.85546875" style="154"/>
    <col min="11199" max="11199" width="15.28515625" style="154" customWidth="1"/>
    <col min="11200" max="11200" width="48.7109375" style="154" bestFit="1" customWidth="1"/>
    <col min="11201" max="11201" width="20.28515625" style="154" customWidth="1"/>
    <col min="11202" max="11202" width="6.85546875" style="154" customWidth="1"/>
    <col min="11203" max="11203" width="13" style="154" customWidth="1"/>
    <col min="11204" max="11204" width="11" style="154" customWidth="1"/>
    <col min="11205" max="11205" width="15.7109375" style="154" bestFit="1" customWidth="1"/>
    <col min="11206" max="11206" width="11" style="154" customWidth="1"/>
    <col min="11207" max="11207" width="13" style="154" customWidth="1"/>
    <col min="11208" max="11208" width="8.140625" style="154" customWidth="1"/>
    <col min="11209" max="11209" width="14.5703125" style="154" customWidth="1"/>
    <col min="11210" max="11210" width="15" style="154" customWidth="1"/>
    <col min="11211" max="11212" width="11.42578125" style="154" customWidth="1"/>
    <col min="11213" max="11213" width="12.5703125" style="154" customWidth="1"/>
    <col min="11214" max="11454" width="8.85546875" style="154"/>
    <col min="11455" max="11455" width="15.28515625" style="154" customWidth="1"/>
    <col min="11456" max="11456" width="48.7109375" style="154" bestFit="1" customWidth="1"/>
    <col min="11457" max="11457" width="20.28515625" style="154" customWidth="1"/>
    <col min="11458" max="11458" width="6.85546875" style="154" customWidth="1"/>
    <col min="11459" max="11459" width="13" style="154" customWidth="1"/>
    <col min="11460" max="11460" width="11" style="154" customWidth="1"/>
    <col min="11461" max="11461" width="15.7109375" style="154" bestFit="1" customWidth="1"/>
    <col min="11462" max="11462" width="11" style="154" customWidth="1"/>
    <col min="11463" max="11463" width="13" style="154" customWidth="1"/>
    <col min="11464" max="11464" width="8.140625" style="154" customWidth="1"/>
    <col min="11465" max="11465" width="14.5703125" style="154" customWidth="1"/>
    <col min="11466" max="11466" width="15" style="154" customWidth="1"/>
    <col min="11467" max="11468" width="11.42578125" style="154" customWidth="1"/>
    <col min="11469" max="11469" width="12.5703125" style="154" customWidth="1"/>
    <col min="11470" max="11710" width="8.85546875" style="154"/>
    <col min="11711" max="11711" width="15.28515625" style="154" customWidth="1"/>
    <col min="11712" max="11712" width="48.7109375" style="154" bestFit="1" customWidth="1"/>
    <col min="11713" max="11713" width="20.28515625" style="154" customWidth="1"/>
    <col min="11714" max="11714" width="6.85546875" style="154" customWidth="1"/>
    <col min="11715" max="11715" width="13" style="154" customWidth="1"/>
    <col min="11716" max="11716" width="11" style="154" customWidth="1"/>
    <col min="11717" max="11717" width="15.7109375" style="154" bestFit="1" customWidth="1"/>
    <col min="11718" max="11718" width="11" style="154" customWidth="1"/>
    <col min="11719" max="11719" width="13" style="154" customWidth="1"/>
    <col min="11720" max="11720" width="8.140625" style="154" customWidth="1"/>
    <col min="11721" max="11721" width="14.5703125" style="154" customWidth="1"/>
    <col min="11722" max="11722" width="15" style="154" customWidth="1"/>
    <col min="11723" max="11724" width="11.42578125" style="154" customWidth="1"/>
    <col min="11725" max="11725" width="12.5703125" style="154" customWidth="1"/>
    <col min="11726" max="11966" width="8.85546875" style="154"/>
    <col min="11967" max="11967" width="15.28515625" style="154" customWidth="1"/>
    <col min="11968" max="11968" width="48.7109375" style="154" bestFit="1" customWidth="1"/>
    <col min="11969" max="11969" width="20.28515625" style="154" customWidth="1"/>
    <col min="11970" max="11970" width="6.85546875" style="154" customWidth="1"/>
    <col min="11971" max="11971" width="13" style="154" customWidth="1"/>
    <col min="11972" max="11972" width="11" style="154" customWidth="1"/>
    <col min="11973" max="11973" width="15.7109375" style="154" bestFit="1" customWidth="1"/>
    <col min="11974" max="11974" width="11" style="154" customWidth="1"/>
    <col min="11975" max="11975" width="13" style="154" customWidth="1"/>
    <col min="11976" max="11976" width="8.140625" style="154" customWidth="1"/>
    <col min="11977" max="11977" width="14.5703125" style="154" customWidth="1"/>
    <col min="11978" max="11978" width="15" style="154" customWidth="1"/>
    <col min="11979" max="11980" width="11.42578125" style="154" customWidth="1"/>
    <col min="11981" max="11981" width="12.5703125" style="154" customWidth="1"/>
    <col min="11982" max="12222" width="8.85546875" style="154"/>
    <col min="12223" max="12223" width="15.28515625" style="154" customWidth="1"/>
    <col min="12224" max="12224" width="48.7109375" style="154" bestFit="1" customWidth="1"/>
    <col min="12225" max="12225" width="20.28515625" style="154" customWidth="1"/>
    <col min="12226" max="12226" width="6.85546875" style="154" customWidth="1"/>
    <col min="12227" max="12227" width="13" style="154" customWidth="1"/>
    <col min="12228" max="12228" width="11" style="154" customWidth="1"/>
    <col min="12229" max="12229" width="15.7109375" style="154" bestFit="1" customWidth="1"/>
    <col min="12230" max="12230" width="11" style="154" customWidth="1"/>
    <col min="12231" max="12231" width="13" style="154" customWidth="1"/>
    <col min="12232" max="12232" width="8.140625" style="154" customWidth="1"/>
    <col min="12233" max="12233" width="14.5703125" style="154" customWidth="1"/>
    <col min="12234" max="12234" width="15" style="154" customWidth="1"/>
    <col min="12235" max="12236" width="11.42578125" style="154" customWidth="1"/>
    <col min="12237" max="12237" width="12.5703125" style="154" customWidth="1"/>
    <col min="12238" max="12478" width="8.85546875" style="154"/>
    <col min="12479" max="12479" width="15.28515625" style="154" customWidth="1"/>
    <col min="12480" max="12480" width="48.7109375" style="154" bestFit="1" customWidth="1"/>
    <col min="12481" max="12481" width="20.28515625" style="154" customWidth="1"/>
    <col min="12482" max="12482" width="6.85546875" style="154" customWidth="1"/>
    <col min="12483" max="12483" width="13" style="154" customWidth="1"/>
    <col min="12484" max="12484" width="11" style="154" customWidth="1"/>
    <col min="12485" max="12485" width="15.7109375" style="154" bestFit="1" customWidth="1"/>
    <col min="12486" max="12486" width="11" style="154" customWidth="1"/>
    <col min="12487" max="12487" width="13" style="154" customWidth="1"/>
    <col min="12488" max="12488" width="8.140625" style="154" customWidth="1"/>
    <col min="12489" max="12489" width="14.5703125" style="154" customWidth="1"/>
    <col min="12490" max="12490" width="15" style="154" customWidth="1"/>
    <col min="12491" max="12492" width="11.42578125" style="154" customWidth="1"/>
    <col min="12493" max="12493" width="12.5703125" style="154" customWidth="1"/>
    <col min="12494" max="12734" width="8.85546875" style="154"/>
    <col min="12735" max="12735" width="15.28515625" style="154" customWidth="1"/>
    <col min="12736" max="12736" width="48.7109375" style="154" bestFit="1" customWidth="1"/>
    <col min="12737" max="12737" width="20.28515625" style="154" customWidth="1"/>
    <col min="12738" max="12738" width="6.85546875" style="154" customWidth="1"/>
    <col min="12739" max="12739" width="13" style="154" customWidth="1"/>
    <col min="12740" max="12740" width="11" style="154" customWidth="1"/>
    <col min="12741" max="12741" width="15.7109375" style="154" bestFit="1" customWidth="1"/>
    <col min="12742" max="12742" width="11" style="154" customWidth="1"/>
    <col min="12743" max="12743" width="13" style="154" customWidth="1"/>
    <col min="12744" max="12744" width="8.140625" style="154" customWidth="1"/>
    <col min="12745" max="12745" width="14.5703125" style="154" customWidth="1"/>
    <col min="12746" max="12746" width="15" style="154" customWidth="1"/>
    <col min="12747" max="12748" width="11.42578125" style="154" customWidth="1"/>
    <col min="12749" max="12749" width="12.5703125" style="154" customWidth="1"/>
    <col min="12750" max="12990" width="8.85546875" style="154"/>
    <col min="12991" max="12991" width="15.28515625" style="154" customWidth="1"/>
    <col min="12992" max="12992" width="48.7109375" style="154" bestFit="1" customWidth="1"/>
    <col min="12993" max="12993" width="20.28515625" style="154" customWidth="1"/>
    <col min="12994" max="12994" width="6.85546875" style="154" customWidth="1"/>
    <col min="12995" max="12995" width="13" style="154" customWidth="1"/>
    <col min="12996" max="12996" width="11" style="154" customWidth="1"/>
    <col min="12997" max="12997" width="15.7109375" style="154" bestFit="1" customWidth="1"/>
    <col min="12998" max="12998" width="11" style="154" customWidth="1"/>
    <col min="12999" max="12999" width="13" style="154" customWidth="1"/>
    <col min="13000" max="13000" width="8.140625" style="154" customWidth="1"/>
    <col min="13001" max="13001" width="14.5703125" style="154" customWidth="1"/>
    <col min="13002" max="13002" width="15" style="154" customWidth="1"/>
    <col min="13003" max="13004" width="11.42578125" style="154" customWidth="1"/>
    <col min="13005" max="13005" width="12.5703125" style="154" customWidth="1"/>
    <col min="13006" max="13246" width="8.85546875" style="154"/>
    <col min="13247" max="13247" width="15.28515625" style="154" customWidth="1"/>
    <col min="13248" max="13248" width="48.7109375" style="154" bestFit="1" customWidth="1"/>
    <col min="13249" max="13249" width="20.28515625" style="154" customWidth="1"/>
    <col min="13250" max="13250" width="6.85546875" style="154" customWidth="1"/>
    <col min="13251" max="13251" width="13" style="154" customWidth="1"/>
    <col min="13252" max="13252" width="11" style="154" customWidth="1"/>
    <col min="13253" max="13253" width="15.7109375" style="154" bestFit="1" customWidth="1"/>
    <col min="13254" max="13254" width="11" style="154" customWidth="1"/>
    <col min="13255" max="13255" width="13" style="154" customWidth="1"/>
    <col min="13256" max="13256" width="8.140625" style="154" customWidth="1"/>
    <col min="13257" max="13257" width="14.5703125" style="154" customWidth="1"/>
    <col min="13258" max="13258" width="15" style="154" customWidth="1"/>
    <col min="13259" max="13260" width="11.42578125" style="154" customWidth="1"/>
    <col min="13261" max="13261" width="12.5703125" style="154" customWidth="1"/>
    <col min="13262" max="13502" width="8.85546875" style="154"/>
    <col min="13503" max="13503" width="15.28515625" style="154" customWidth="1"/>
    <col min="13504" max="13504" width="48.7109375" style="154" bestFit="1" customWidth="1"/>
    <col min="13505" max="13505" width="20.28515625" style="154" customWidth="1"/>
    <col min="13506" max="13506" width="6.85546875" style="154" customWidth="1"/>
    <col min="13507" max="13507" width="13" style="154" customWidth="1"/>
    <col min="13508" max="13508" width="11" style="154" customWidth="1"/>
    <col min="13509" max="13509" width="15.7109375" style="154" bestFit="1" customWidth="1"/>
    <col min="13510" max="13510" width="11" style="154" customWidth="1"/>
    <col min="13511" max="13511" width="13" style="154" customWidth="1"/>
    <col min="13512" max="13512" width="8.140625" style="154" customWidth="1"/>
    <col min="13513" max="13513" width="14.5703125" style="154" customWidth="1"/>
    <col min="13514" max="13514" width="15" style="154" customWidth="1"/>
    <col min="13515" max="13516" width="11.42578125" style="154" customWidth="1"/>
    <col min="13517" max="13517" width="12.5703125" style="154" customWidth="1"/>
    <col min="13518" max="13758" width="8.85546875" style="154"/>
    <col min="13759" max="13759" width="15.28515625" style="154" customWidth="1"/>
    <col min="13760" max="13760" width="48.7109375" style="154" bestFit="1" customWidth="1"/>
    <col min="13761" max="13761" width="20.28515625" style="154" customWidth="1"/>
    <col min="13762" max="13762" width="6.85546875" style="154" customWidth="1"/>
    <col min="13763" max="13763" width="13" style="154" customWidth="1"/>
    <col min="13764" max="13764" width="11" style="154" customWidth="1"/>
    <col min="13765" max="13765" width="15.7109375" style="154" bestFit="1" customWidth="1"/>
    <col min="13766" max="13766" width="11" style="154" customWidth="1"/>
    <col min="13767" max="13767" width="13" style="154" customWidth="1"/>
    <col min="13768" max="13768" width="8.140625" style="154" customWidth="1"/>
    <col min="13769" max="13769" width="14.5703125" style="154" customWidth="1"/>
    <col min="13770" max="13770" width="15" style="154" customWidth="1"/>
    <col min="13771" max="13772" width="11.42578125" style="154" customWidth="1"/>
    <col min="13773" max="13773" width="12.5703125" style="154" customWidth="1"/>
    <col min="13774" max="14014" width="8.85546875" style="154"/>
    <col min="14015" max="14015" width="15.28515625" style="154" customWidth="1"/>
    <col min="14016" max="14016" width="48.7109375" style="154" bestFit="1" customWidth="1"/>
    <col min="14017" max="14017" width="20.28515625" style="154" customWidth="1"/>
    <col min="14018" max="14018" width="6.85546875" style="154" customWidth="1"/>
    <col min="14019" max="14019" width="13" style="154" customWidth="1"/>
    <col min="14020" max="14020" width="11" style="154" customWidth="1"/>
    <col min="14021" max="14021" width="15.7109375" style="154" bestFit="1" customWidth="1"/>
    <col min="14022" max="14022" width="11" style="154" customWidth="1"/>
    <col min="14023" max="14023" width="13" style="154" customWidth="1"/>
    <col min="14024" max="14024" width="8.140625" style="154" customWidth="1"/>
    <col min="14025" max="14025" width="14.5703125" style="154" customWidth="1"/>
    <col min="14026" max="14026" width="15" style="154" customWidth="1"/>
    <col min="14027" max="14028" width="11.42578125" style="154" customWidth="1"/>
    <col min="14029" max="14029" width="12.5703125" style="154" customWidth="1"/>
    <col min="14030" max="14270" width="8.85546875" style="154"/>
    <col min="14271" max="14271" width="15.28515625" style="154" customWidth="1"/>
    <col min="14272" max="14272" width="48.7109375" style="154" bestFit="1" customWidth="1"/>
    <col min="14273" max="14273" width="20.28515625" style="154" customWidth="1"/>
    <col min="14274" max="14274" width="6.85546875" style="154" customWidth="1"/>
    <col min="14275" max="14275" width="13" style="154" customWidth="1"/>
    <col min="14276" max="14276" width="11" style="154" customWidth="1"/>
    <col min="14277" max="14277" width="15.7109375" style="154" bestFit="1" customWidth="1"/>
    <col min="14278" max="14278" width="11" style="154" customWidth="1"/>
    <col min="14279" max="14279" width="13" style="154" customWidth="1"/>
    <col min="14280" max="14280" width="8.140625" style="154" customWidth="1"/>
    <col min="14281" max="14281" width="14.5703125" style="154" customWidth="1"/>
    <col min="14282" max="14282" width="15" style="154" customWidth="1"/>
    <col min="14283" max="14284" width="11.42578125" style="154" customWidth="1"/>
    <col min="14285" max="14285" width="12.5703125" style="154" customWidth="1"/>
    <col min="14286" max="14526" width="8.85546875" style="154"/>
    <col min="14527" max="14527" width="15.28515625" style="154" customWidth="1"/>
    <col min="14528" max="14528" width="48.7109375" style="154" bestFit="1" customWidth="1"/>
    <col min="14529" max="14529" width="20.28515625" style="154" customWidth="1"/>
    <col min="14530" max="14530" width="6.85546875" style="154" customWidth="1"/>
    <col min="14531" max="14531" width="13" style="154" customWidth="1"/>
    <col min="14532" max="14532" width="11" style="154" customWidth="1"/>
    <col min="14533" max="14533" width="15.7109375" style="154" bestFit="1" customWidth="1"/>
    <col min="14534" max="14534" width="11" style="154" customWidth="1"/>
    <col min="14535" max="14535" width="13" style="154" customWidth="1"/>
    <col min="14536" max="14536" width="8.140625" style="154" customWidth="1"/>
    <col min="14537" max="14537" width="14.5703125" style="154" customWidth="1"/>
    <col min="14538" max="14538" width="15" style="154" customWidth="1"/>
    <col min="14539" max="14540" width="11.42578125" style="154" customWidth="1"/>
    <col min="14541" max="14541" width="12.5703125" style="154" customWidth="1"/>
    <col min="14542" max="14782" width="8.85546875" style="154"/>
    <col min="14783" max="14783" width="15.28515625" style="154" customWidth="1"/>
    <col min="14784" max="14784" width="48.7109375" style="154" bestFit="1" customWidth="1"/>
    <col min="14785" max="14785" width="20.28515625" style="154" customWidth="1"/>
    <col min="14786" max="14786" width="6.85546875" style="154" customWidth="1"/>
    <col min="14787" max="14787" width="13" style="154" customWidth="1"/>
    <col min="14788" max="14788" width="11" style="154" customWidth="1"/>
    <col min="14789" max="14789" width="15.7109375" style="154" bestFit="1" customWidth="1"/>
    <col min="14790" max="14790" width="11" style="154" customWidth="1"/>
    <col min="14791" max="14791" width="13" style="154" customWidth="1"/>
    <col min="14792" max="14792" width="8.140625" style="154" customWidth="1"/>
    <col min="14793" max="14793" width="14.5703125" style="154" customWidth="1"/>
    <col min="14794" max="14794" width="15" style="154" customWidth="1"/>
    <col min="14795" max="14796" width="11.42578125" style="154" customWidth="1"/>
    <col min="14797" max="14797" width="12.5703125" style="154" customWidth="1"/>
    <col min="14798" max="15038" width="8.85546875" style="154"/>
    <col min="15039" max="15039" width="15.28515625" style="154" customWidth="1"/>
    <col min="15040" max="15040" width="48.7109375" style="154" bestFit="1" customWidth="1"/>
    <col min="15041" max="15041" width="20.28515625" style="154" customWidth="1"/>
    <col min="15042" max="15042" width="6.85546875" style="154" customWidth="1"/>
    <col min="15043" max="15043" width="13" style="154" customWidth="1"/>
    <col min="15044" max="15044" width="11" style="154" customWidth="1"/>
    <col min="15045" max="15045" width="15.7109375" style="154" bestFit="1" customWidth="1"/>
    <col min="15046" max="15046" width="11" style="154" customWidth="1"/>
    <col min="15047" max="15047" width="13" style="154" customWidth="1"/>
    <col min="15048" max="15048" width="8.140625" style="154" customWidth="1"/>
    <col min="15049" max="15049" width="14.5703125" style="154" customWidth="1"/>
    <col min="15050" max="15050" width="15" style="154" customWidth="1"/>
    <col min="15051" max="15052" width="11.42578125" style="154" customWidth="1"/>
    <col min="15053" max="15053" width="12.5703125" style="154" customWidth="1"/>
    <col min="15054" max="15294" width="8.85546875" style="154"/>
    <col min="15295" max="15295" width="15.28515625" style="154" customWidth="1"/>
    <col min="15296" max="15296" width="48.7109375" style="154" bestFit="1" customWidth="1"/>
    <col min="15297" max="15297" width="20.28515625" style="154" customWidth="1"/>
    <col min="15298" max="15298" width="6.85546875" style="154" customWidth="1"/>
    <col min="15299" max="15299" width="13" style="154" customWidth="1"/>
    <col min="15300" max="15300" width="11" style="154" customWidth="1"/>
    <col min="15301" max="15301" width="15.7109375" style="154" bestFit="1" customWidth="1"/>
    <col min="15302" max="15302" width="11" style="154" customWidth="1"/>
    <col min="15303" max="15303" width="13" style="154" customWidth="1"/>
    <col min="15304" max="15304" width="8.140625" style="154" customWidth="1"/>
    <col min="15305" max="15305" width="14.5703125" style="154" customWidth="1"/>
    <col min="15306" max="15306" width="15" style="154" customWidth="1"/>
    <col min="15307" max="15308" width="11.42578125" style="154" customWidth="1"/>
    <col min="15309" max="15309" width="12.5703125" style="154" customWidth="1"/>
    <col min="15310" max="15550" width="8.85546875" style="154"/>
    <col min="15551" max="15551" width="15.28515625" style="154" customWidth="1"/>
    <col min="15552" max="15552" width="48.7109375" style="154" bestFit="1" customWidth="1"/>
    <col min="15553" max="15553" width="20.28515625" style="154" customWidth="1"/>
    <col min="15554" max="15554" width="6.85546875" style="154" customWidth="1"/>
    <col min="15555" max="15555" width="13" style="154" customWidth="1"/>
    <col min="15556" max="15556" width="11" style="154" customWidth="1"/>
    <col min="15557" max="15557" width="15.7109375" style="154" bestFit="1" customWidth="1"/>
    <col min="15558" max="15558" width="11" style="154" customWidth="1"/>
    <col min="15559" max="15559" width="13" style="154" customWidth="1"/>
    <col min="15560" max="15560" width="8.140625" style="154" customWidth="1"/>
    <col min="15561" max="15561" width="14.5703125" style="154" customWidth="1"/>
    <col min="15562" max="15562" width="15" style="154" customWidth="1"/>
    <col min="15563" max="15564" width="11.42578125" style="154" customWidth="1"/>
    <col min="15565" max="15565" width="12.5703125" style="154" customWidth="1"/>
    <col min="15566" max="15806" width="8.85546875" style="154"/>
    <col min="15807" max="15807" width="15.28515625" style="154" customWidth="1"/>
    <col min="15808" max="15808" width="48.7109375" style="154" bestFit="1" customWidth="1"/>
    <col min="15809" max="15809" width="20.28515625" style="154" customWidth="1"/>
    <col min="15810" max="15810" width="6.85546875" style="154" customWidth="1"/>
    <col min="15811" max="15811" width="13" style="154" customWidth="1"/>
    <col min="15812" max="15812" width="11" style="154" customWidth="1"/>
    <col min="15813" max="15813" width="15.7109375" style="154" bestFit="1" customWidth="1"/>
    <col min="15814" max="15814" width="11" style="154" customWidth="1"/>
    <col min="15815" max="15815" width="13" style="154" customWidth="1"/>
    <col min="15816" max="15816" width="8.140625" style="154" customWidth="1"/>
    <col min="15817" max="15817" width="14.5703125" style="154" customWidth="1"/>
    <col min="15818" max="15818" width="15" style="154" customWidth="1"/>
    <col min="15819" max="15820" width="11.42578125" style="154" customWidth="1"/>
    <col min="15821" max="15821" width="12.5703125" style="154" customWidth="1"/>
    <col min="15822" max="16062" width="8.85546875" style="154"/>
    <col min="16063" max="16063" width="15.28515625" style="154" customWidth="1"/>
    <col min="16064" max="16064" width="48.7109375" style="154" bestFit="1" customWidth="1"/>
    <col min="16065" max="16065" width="20.28515625" style="154" customWidth="1"/>
    <col min="16066" max="16066" width="6.85546875" style="154" customWidth="1"/>
    <col min="16067" max="16067" width="13" style="154" customWidth="1"/>
    <col min="16068" max="16068" width="11" style="154" customWidth="1"/>
    <col min="16069" max="16069" width="15.7109375" style="154" bestFit="1" customWidth="1"/>
    <col min="16070" max="16070" width="11" style="154" customWidth="1"/>
    <col min="16071" max="16071" width="13" style="154" customWidth="1"/>
    <col min="16072" max="16072" width="8.140625" style="154" customWidth="1"/>
    <col min="16073" max="16073" width="14.5703125" style="154" customWidth="1"/>
    <col min="16074" max="16074" width="15" style="154" customWidth="1"/>
    <col min="16075" max="16076" width="11.42578125" style="154" customWidth="1"/>
    <col min="16077" max="16077" width="12.5703125" style="154" customWidth="1"/>
    <col min="16078" max="16377" width="8.85546875" style="154"/>
    <col min="16378" max="16384" width="8.85546875" style="154" customWidth="1"/>
  </cols>
  <sheetData>
    <row r="1" spans="1:43" ht="15.95" customHeight="1" x14ac:dyDescent="0.2">
      <c r="A1" s="386" t="str">
        <f>DADOS!$A$1</f>
        <v>Obra: Construção de Obra de Arte Especial</v>
      </c>
      <c r="B1" s="387"/>
      <c r="C1" s="387"/>
      <c r="D1" s="717" t="s">
        <v>129</v>
      </c>
      <c r="E1" s="717"/>
      <c r="F1" s="712" t="str">
        <f>DADOS!B6</f>
        <v>Outubro/2025</v>
      </c>
      <c r="G1" s="713"/>
      <c r="H1" s="724"/>
      <c r="I1" s="725"/>
      <c r="J1" s="725"/>
      <c r="K1" s="152"/>
    </row>
    <row r="2" spans="1:43" ht="15.95" customHeight="1" x14ac:dyDescent="0.2">
      <c r="A2" s="386" t="str">
        <f>DADOS!$A$2</f>
        <v>Rodovia Vicinal - Tacuru/MS</v>
      </c>
      <c r="B2" s="387"/>
      <c r="C2" s="387"/>
      <c r="D2" s="717" t="s">
        <v>130</v>
      </c>
      <c r="E2" s="717"/>
      <c r="F2" s="722" t="str">
        <f>DADOS!B7</f>
        <v>Sem Desoneração</v>
      </c>
      <c r="G2" s="723"/>
      <c r="H2" s="724"/>
      <c r="I2" s="725"/>
      <c r="J2" s="725"/>
      <c r="K2" s="152"/>
    </row>
    <row r="3" spans="1:43" ht="15.95" customHeight="1" x14ac:dyDescent="0.2">
      <c r="A3" s="386" t="str">
        <f>DADOS!$A$3</f>
        <v>Ponte sobre o Rio Puitã</v>
      </c>
      <c r="B3" s="387"/>
      <c r="C3" s="387"/>
      <c r="D3" s="711" t="s">
        <v>131</v>
      </c>
      <c r="E3" s="711"/>
      <c r="F3" s="714">
        <f>'BDI SICRO'!D18/100</f>
        <v>0.28791653009942109</v>
      </c>
      <c r="G3" s="715"/>
      <c r="H3" s="724"/>
      <c r="I3" s="725"/>
      <c r="J3" s="725"/>
      <c r="K3" s="152"/>
      <c r="L3" s="154"/>
      <c r="M3" s="154"/>
    </row>
    <row r="4" spans="1:43" ht="30.75" customHeight="1" x14ac:dyDescent="0.2">
      <c r="A4" s="718" t="s">
        <v>26</v>
      </c>
      <c r="B4" s="718"/>
      <c r="C4" s="718"/>
      <c r="D4" s="718"/>
      <c r="E4" s="718"/>
      <c r="F4" s="718"/>
      <c r="G4" s="718"/>
      <c r="H4" s="718"/>
      <c r="I4" s="718"/>
      <c r="J4" s="718"/>
      <c r="K4" s="155"/>
    </row>
    <row r="5" spans="1:43" s="157" customFormat="1" ht="20.100000000000001" customHeight="1" x14ac:dyDescent="0.2">
      <c r="A5" s="719" t="s">
        <v>0</v>
      </c>
      <c r="B5" s="719" t="s">
        <v>4</v>
      </c>
      <c r="C5" s="720" t="s">
        <v>5</v>
      </c>
      <c r="D5" s="721" t="s">
        <v>1</v>
      </c>
      <c r="E5" s="721" t="s">
        <v>6</v>
      </c>
      <c r="F5" s="716" t="s">
        <v>7</v>
      </c>
      <c r="G5" s="716"/>
      <c r="H5" s="716" t="s">
        <v>8</v>
      </c>
      <c r="I5" s="716" t="s">
        <v>9</v>
      </c>
      <c r="J5" s="716" t="s">
        <v>10</v>
      </c>
      <c r="K5" s="156"/>
      <c r="L5" s="154"/>
      <c r="M5" s="154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</row>
    <row r="6" spans="1:43" s="157" customFormat="1" ht="20.100000000000001" customHeight="1" x14ac:dyDescent="0.2">
      <c r="A6" s="719"/>
      <c r="B6" s="719"/>
      <c r="C6" s="720"/>
      <c r="D6" s="721"/>
      <c r="E6" s="721"/>
      <c r="F6" s="316" t="s">
        <v>11</v>
      </c>
      <c r="G6" s="316" t="s">
        <v>12</v>
      </c>
      <c r="H6" s="716"/>
      <c r="I6" s="716"/>
      <c r="J6" s="716"/>
      <c r="K6" s="158"/>
      <c r="L6" s="159"/>
      <c r="M6" s="154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</row>
    <row r="7" spans="1:43" s="157" customFormat="1" x14ac:dyDescent="0.2">
      <c r="A7" s="317">
        <v>1</v>
      </c>
      <c r="B7" s="318"/>
      <c r="C7" s="318" t="s">
        <v>349</v>
      </c>
      <c r="D7" s="318"/>
      <c r="E7" s="318"/>
      <c r="F7" s="318"/>
      <c r="G7" s="318"/>
      <c r="H7" s="318"/>
      <c r="I7" s="318"/>
      <c r="J7" s="319"/>
      <c r="K7" s="158"/>
      <c r="L7" s="159"/>
      <c r="M7" s="154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</row>
    <row r="8" spans="1:43" s="157" customFormat="1" x14ac:dyDescent="0.2">
      <c r="A8" s="320" t="s">
        <v>13</v>
      </c>
      <c r="B8" s="321" t="s">
        <v>24</v>
      </c>
      <c r="C8" s="322" t="s">
        <v>30</v>
      </c>
      <c r="D8" s="320" t="s">
        <v>16</v>
      </c>
      <c r="E8" s="323">
        <v>1</v>
      </c>
      <c r="F8" s="324">
        <f>CANTEIRO!H93</f>
        <v>45494.45</v>
      </c>
      <c r="G8" s="325">
        <f>TRUNC(F8*(1+H8),2)</f>
        <v>58593.05</v>
      </c>
      <c r="H8" s="326">
        <f>$F$3</f>
        <v>0.28791653009942109</v>
      </c>
      <c r="I8" s="326">
        <f>J8/$J$172</f>
        <v>2.8758462365306884E-2</v>
      </c>
      <c r="J8" s="324">
        <f>TRUNC(G8*E8,2)</f>
        <v>58593.05</v>
      </c>
      <c r="K8" s="158"/>
      <c r="L8" s="161"/>
      <c r="M8" s="162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</row>
    <row r="9" spans="1:43" s="157" customFormat="1" ht="11.25" customHeight="1" x14ac:dyDescent="0.2">
      <c r="A9" s="506"/>
      <c r="B9" s="507"/>
      <c r="C9" s="708" t="str">
        <f>"TOTAL DE "&amp;C7</f>
        <v xml:space="preserve">TOTAL DE SERVIÇOS DE PRELIMINARES </v>
      </c>
      <c r="D9" s="708"/>
      <c r="E9" s="708"/>
      <c r="F9" s="708"/>
      <c r="G9" s="708"/>
      <c r="H9" s="330"/>
      <c r="I9" s="508" t="s">
        <v>1439</v>
      </c>
      <c r="J9" s="331">
        <f>SUM(J8:J8)</f>
        <v>58593.05</v>
      </c>
      <c r="K9" s="158"/>
      <c r="L9" s="159"/>
      <c r="M9" s="154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</row>
    <row r="10" spans="1:43" s="157" customFormat="1" x14ac:dyDescent="0.2">
      <c r="A10" s="332"/>
      <c r="B10" s="327"/>
      <c r="C10" s="328"/>
      <c r="D10" s="327"/>
      <c r="E10" s="329"/>
      <c r="F10" s="333"/>
      <c r="G10" s="333"/>
      <c r="H10" s="334"/>
      <c r="I10" s="334"/>
      <c r="J10" s="335"/>
      <c r="K10" s="158"/>
      <c r="L10" s="159"/>
      <c r="M10" s="154"/>
      <c r="N10" s="153"/>
      <c r="O10" s="153"/>
      <c r="P10" s="153"/>
      <c r="Q10" s="153"/>
      <c r="R10" s="153"/>
      <c r="S10" s="153"/>
      <c r="T10" s="153"/>
      <c r="U10" s="153"/>
      <c r="V10" s="153"/>
      <c r="W10" s="153"/>
      <c r="X10" s="153"/>
      <c r="Y10" s="153"/>
      <c r="Z10" s="153"/>
      <c r="AA10" s="153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</row>
    <row r="11" spans="1:43" s="157" customFormat="1" x14ac:dyDescent="0.2">
      <c r="A11" s="317">
        <v>2</v>
      </c>
      <c r="B11" s="318"/>
      <c r="C11" s="318" t="s">
        <v>346</v>
      </c>
      <c r="D11" s="318"/>
      <c r="E11" s="318"/>
      <c r="F11" s="318"/>
      <c r="G11" s="318"/>
      <c r="H11" s="318"/>
      <c r="I11" s="318"/>
      <c r="J11" s="319"/>
      <c r="K11" s="158"/>
      <c r="L11" s="159"/>
      <c r="M11" s="154"/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153"/>
      <c r="Y11" s="153"/>
      <c r="Z11" s="153"/>
      <c r="AA11" s="153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</row>
    <row r="12" spans="1:43" s="157" customFormat="1" x14ac:dyDescent="0.2">
      <c r="A12" s="320" t="s">
        <v>44</v>
      </c>
      <c r="B12" s="321" t="s">
        <v>24</v>
      </c>
      <c r="C12" s="322" t="s">
        <v>31</v>
      </c>
      <c r="D12" s="320" t="s">
        <v>16</v>
      </c>
      <c r="E12" s="323">
        <v>1</v>
      </c>
      <c r="F12" s="324">
        <f>'MOB-DESM'!P72</f>
        <v>1460.64</v>
      </c>
      <c r="G12" s="325">
        <f t="shared" ref="G12:G17" si="0">TRUNC(F12*(1+H12),2)</f>
        <v>1881.18</v>
      </c>
      <c r="H12" s="326">
        <f t="shared" ref="H12:H17" si="1">$F$3</f>
        <v>0.28791653009942109</v>
      </c>
      <c r="I12" s="326">
        <f t="shared" ref="I12:I17" si="2">J12/$J$172</f>
        <v>9.2331503876941039E-4</v>
      </c>
      <c r="J12" s="324">
        <f t="shared" ref="J12:J17" si="3">TRUNC(G12*E12,2)</f>
        <v>1881.18</v>
      </c>
      <c r="K12" s="158"/>
      <c r="L12" s="161"/>
      <c r="M12" s="162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</row>
    <row r="13" spans="1:43" s="157" customFormat="1" x14ac:dyDescent="0.2">
      <c r="A13" s="320" t="s">
        <v>46</v>
      </c>
      <c r="B13" s="321" t="s">
        <v>24</v>
      </c>
      <c r="C13" s="322" t="s">
        <v>32</v>
      </c>
      <c r="D13" s="320" t="s">
        <v>16</v>
      </c>
      <c r="E13" s="323">
        <v>1</v>
      </c>
      <c r="F13" s="324">
        <f>'MOB-DESM'!P73</f>
        <v>1460.64</v>
      </c>
      <c r="G13" s="325">
        <f t="shared" si="0"/>
        <v>1881.18</v>
      </c>
      <c r="H13" s="326">
        <f t="shared" si="1"/>
        <v>0.28791653009942109</v>
      </c>
      <c r="I13" s="326">
        <f t="shared" si="2"/>
        <v>9.2331503876941039E-4</v>
      </c>
      <c r="J13" s="324">
        <f t="shared" si="3"/>
        <v>1881.18</v>
      </c>
      <c r="K13" s="163"/>
      <c r="L13" s="161"/>
      <c r="M13" s="162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153"/>
      <c r="AO13" s="153"/>
      <c r="AP13" s="153"/>
      <c r="AQ13" s="153"/>
    </row>
    <row r="14" spans="1:43" s="157" customFormat="1" x14ac:dyDescent="0.25">
      <c r="A14" s="320" t="s">
        <v>47</v>
      </c>
      <c r="B14" s="321" t="s">
        <v>24</v>
      </c>
      <c r="C14" s="322" t="s">
        <v>33</v>
      </c>
      <c r="D14" s="320" t="s">
        <v>16</v>
      </c>
      <c r="E14" s="323">
        <v>1</v>
      </c>
      <c r="F14" s="324">
        <f>'MOB-DESM'!P20</f>
        <v>23815.100000000002</v>
      </c>
      <c r="G14" s="325">
        <f t="shared" si="0"/>
        <v>30671.86</v>
      </c>
      <c r="H14" s="326">
        <f t="shared" si="1"/>
        <v>0.28791653009942109</v>
      </c>
      <c r="I14" s="326">
        <f t="shared" si="2"/>
        <v>1.5054268918992296E-2</v>
      </c>
      <c r="J14" s="324">
        <f t="shared" si="3"/>
        <v>30671.86</v>
      </c>
    </row>
    <row r="15" spans="1:43" s="157" customFormat="1" x14ac:dyDescent="0.25">
      <c r="A15" s="320" t="s">
        <v>50</v>
      </c>
      <c r="B15" s="321" t="s">
        <v>24</v>
      </c>
      <c r="C15" s="322" t="s">
        <v>34</v>
      </c>
      <c r="D15" s="320" t="s">
        <v>16</v>
      </c>
      <c r="E15" s="323">
        <v>1</v>
      </c>
      <c r="F15" s="324">
        <f>'MOB-DESM'!P21</f>
        <v>23815.100000000002</v>
      </c>
      <c r="G15" s="325">
        <f t="shared" si="0"/>
        <v>30671.86</v>
      </c>
      <c r="H15" s="326">
        <f t="shared" si="1"/>
        <v>0.28791653009942109</v>
      </c>
      <c r="I15" s="326">
        <f t="shared" si="2"/>
        <v>1.5054268918992296E-2</v>
      </c>
      <c r="J15" s="324">
        <f t="shared" si="3"/>
        <v>30671.86</v>
      </c>
    </row>
    <row r="16" spans="1:43" s="157" customFormat="1" x14ac:dyDescent="0.25">
      <c r="A16" s="320" t="s">
        <v>226</v>
      </c>
      <c r="B16" s="321" t="s">
        <v>24</v>
      </c>
      <c r="C16" s="322" t="s">
        <v>35</v>
      </c>
      <c r="D16" s="320" t="s">
        <v>16</v>
      </c>
      <c r="E16" s="323">
        <v>1</v>
      </c>
      <c r="F16" s="324">
        <f>'MOB-DESM'!P39</f>
        <v>51750.409999999996</v>
      </c>
      <c r="G16" s="325">
        <f t="shared" si="0"/>
        <v>66650.2</v>
      </c>
      <c r="H16" s="326">
        <f t="shared" si="1"/>
        <v>0.28791653009942109</v>
      </c>
      <c r="I16" s="326">
        <f t="shared" si="2"/>
        <v>3.2713048191554746E-2</v>
      </c>
      <c r="J16" s="324">
        <f t="shared" si="3"/>
        <v>66650.2</v>
      </c>
    </row>
    <row r="17" spans="1:10" s="157" customFormat="1" x14ac:dyDescent="0.25">
      <c r="A17" s="320" t="s">
        <v>294</v>
      </c>
      <c r="B17" s="321" t="s">
        <v>24</v>
      </c>
      <c r="C17" s="322" t="s">
        <v>36</v>
      </c>
      <c r="D17" s="320" t="s">
        <v>16</v>
      </c>
      <c r="E17" s="323">
        <v>1</v>
      </c>
      <c r="F17" s="324">
        <f>'MOB-DESM'!P40</f>
        <v>51750.409999999996</v>
      </c>
      <c r="G17" s="325">
        <f t="shared" si="0"/>
        <v>66650.2</v>
      </c>
      <c r="H17" s="326">
        <f t="shared" si="1"/>
        <v>0.28791653009942109</v>
      </c>
      <c r="I17" s="326">
        <f t="shared" si="2"/>
        <v>3.2713048191554746E-2</v>
      </c>
      <c r="J17" s="324">
        <f t="shared" si="3"/>
        <v>66650.2</v>
      </c>
    </row>
    <row r="18" spans="1:10" s="157" customFormat="1" ht="11.25" customHeight="1" x14ac:dyDescent="0.25">
      <c r="A18" s="506"/>
      <c r="B18" s="507"/>
      <c r="C18" s="708" t="str">
        <f>"TOTAL DE "&amp;C11</f>
        <v>TOTAL DE MOBILIZAÇÃO E DESMOBILIZAÇÃO</v>
      </c>
      <c r="D18" s="708"/>
      <c r="E18" s="708"/>
      <c r="F18" s="708"/>
      <c r="G18" s="708"/>
      <c r="H18" s="330"/>
      <c r="I18" s="509" t="s">
        <v>347</v>
      </c>
      <c r="J18" s="331">
        <f>SUM(J12:J17)</f>
        <v>198406.47999999998</v>
      </c>
    </row>
    <row r="19" spans="1:10" s="157" customFormat="1" x14ac:dyDescent="0.25">
      <c r="A19" s="332"/>
      <c r="B19" s="321"/>
      <c r="C19" s="322"/>
      <c r="D19" s="344"/>
      <c r="E19" s="345"/>
      <c r="F19" s="325"/>
      <c r="G19" s="325"/>
      <c r="H19" s="326"/>
      <c r="I19" s="326"/>
      <c r="J19" s="324"/>
    </row>
    <row r="20" spans="1:10" s="157" customFormat="1" x14ac:dyDescent="0.25">
      <c r="A20" s="317">
        <v>3</v>
      </c>
      <c r="B20" s="318"/>
      <c r="C20" s="318" t="s">
        <v>5027</v>
      </c>
      <c r="D20" s="318"/>
      <c r="E20" s="318"/>
      <c r="F20" s="318"/>
      <c r="G20" s="318"/>
      <c r="H20" s="318"/>
      <c r="I20" s="318"/>
      <c r="J20" s="319"/>
    </row>
    <row r="21" spans="1:10" s="157" customFormat="1" x14ac:dyDescent="0.25">
      <c r="A21" s="543" t="s">
        <v>19</v>
      </c>
      <c r="B21" s="544"/>
      <c r="C21" s="382" t="s">
        <v>5029</v>
      </c>
      <c r="D21" s="545"/>
      <c r="E21" s="546"/>
      <c r="F21" s="547"/>
      <c r="G21" s="547"/>
      <c r="H21" s="548"/>
      <c r="I21" s="548"/>
      <c r="J21" s="549"/>
    </row>
    <row r="22" spans="1:10" s="157" customFormat="1" ht="18" x14ac:dyDescent="0.25">
      <c r="A22" s="332" t="s">
        <v>20</v>
      </c>
      <c r="B22" s="321">
        <v>4805757</v>
      </c>
      <c r="C22" s="322" t="s">
        <v>5030</v>
      </c>
      <c r="D22" s="344" t="s">
        <v>17</v>
      </c>
      <c r="E22" s="345">
        <v>222.29999999999998</v>
      </c>
      <c r="F22" s="325">
        <f>VLOOKUP(B22,'CPU-RES'!A:D,4,0)</f>
        <v>7.03</v>
      </c>
      <c r="G22" s="325">
        <f t="shared" ref="G22:G30" si="4">TRUNC(F22*(1+H22),2)</f>
        <v>9.0500000000000007</v>
      </c>
      <c r="H22" s="326">
        <f t="shared" ref="H22:H30" si="5">$F$3</f>
        <v>0.28791653009942109</v>
      </c>
      <c r="I22" s="326">
        <f t="shared" ref="I22:I30" si="6">J22/$J$172</f>
        <v>9.8743045755679288E-4</v>
      </c>
      <c r="J22" s="324">
        <f>TRUNC(G22*E22,2)</f>
        <v>2011.81</v>
      </c>
    </row>
    <row r="23" spans="1:10" s="157" customFormat="1" ht="18" x14ac:dyDescent="0.25">
      <c r="A23" s="332" t="s">
        <v>21</v>
      </c>
      <c r="B23" s="321">
        <v>2306122</v>
      </c>
      <c r="C23" s="322" t="s">
        <v>5031</v>
      </c>
      <c r="D23" s="344" t="s">
        <v>37</v>
      </c>
      <c r="E23" s="345">
        <v>480</v>
      </c>
      <c r="F23" s="325">
        <f>VLOOKUP(B23,'CPU-RES'!A:D,4,0)</f>
        <v>546.13</v>
      </c>
      <c r="G23" s="325">
        <f t="shared" si="4"/>
        <v>703.36</v>
      </c>
      <c r="H23" s="326">
        <f t="shared" si="5"/>
        <v>0.28791653009942109</v>
      </c>
      <c r="I23" s="326">
        <f t="shared" si="6"/>
        <v>0.16570608635061462</v>
      </c>
      <c r="J23" s="324">
        <f>TRUNC(G23*E23,2)</f>
        <v>337612.79999999999</v>
      </c>
    </row>
    <row r="24" spans="1:10" s="157" customFormat="1" ht="18" x14ac:dyDescent="0.25">
      <c r="A24" s="332" t="s">
        <v>5087</v>
      </c>
      <c r="B24" s="321">
        <v>1106057</v>
      </c>
      <c r="C24" s="322" t="s">
        <v>38</v>
      </c>
      <c r="D24" s="344" t="s">
        <v>17</v>
      </c>
      <c r="E24" s="345">
        <v>2.4000000000000004</v>
      </c>
      <c r="F24" s="325">
        <f>VLOOKUP(B24,'CPU-RES'!A:D,4,0)</f>
        <v>539.80999999999995</v>
      </c>
      <c r="G24" s="325">
        <f t="shared" si="4"/>
        <v>695.23</v>
      </c>
      <c r="H24" s="326">
        <f t="shared" si="5"/>
        <v>0.28791653009942109</v>
      </c>
      <c r="I24" s="326">
        <f t="shared" si="6"/>
        <v>8.1895262969981591E-4</v>
      </c>
      <c r="J24" s="324">
        <f t="shared" ref="J24:J30" si="7">TRUNC(G24*E24,2)</f>
        <v>1668.55</v>
      </c>
    </row>
    <row r="25" spans="1:10" s="157" customFormat="1" ht="27" x14ac:dyDescent="0.25">
      <c r="A25" s="332" t="s">
        <v>5088</v>
      </c>
      <c r="B25" s="321">
        <v>3108012</v>
      </c>
      <c r="C25" s="322" t="s">
        <v>5032</v>
      </c>
      <c r="D25" s="344" t="s">
        <v>14</v>
      </c>
      <c r="E25" s="345">
        <v>104.16</v>
      </c>
      <c r="F25" s="325">
        <f>VLOOKUP(B25,'CPU-RES'!A:D,4,0)</f>
        <v>96.98</v>
      </c>
      <c r="G25" s="325">
        <f t="shared" si="4"/>
        <v>124.9</v>
      </c>
      <c r="H25" s="326">
        <f t="shared" si="5"/>
        <v>0.28791653009942109</v>
      </c>
      <c r="I25" s="326">
        <f t="shared" si="6"/>
        <v>6.3853224370202461E-3</v>
      </c>
      <c r="J25" s="324">
        <f t="shared" si="7"/>
        <v>13009.58</v>
      </c>
    </row>
    <row r="26" spans="1:10" s="157" customFormat="1" ht="18" x14ac:dyDescent="0.25">
      <c r="A26" s="332" t="s">
        <v>5089</v>
      </c>
      <c r="B26" s="321">
        <v>407819</v>
      </c>
      <c r="C26" s="322" t="s">
        <v>39</v>
      </c>
      <c r="D26" s="344" t="s">
        <v>40</v>
      </c>
      <c r="E26" s="345">
        <v>2621</v>
      </c>
      <c r="F26" s="325">
        <f>VLOOKUP(B26,'CPU-RES'!A:D,4,0)</f>
        <v>11.76</v>
      </c>
      <c r="G26" s="325">
        <f t="shared" si="4"/>
        <v>15.14</v>
      </c>
      <c r="H26" s="326">
        <f t="shared" si="5"/>
        <v>0.28791653009942109</v>
      </c>
      <c r="I26" s="326">
        <f t="shared" si="6"/>
        <v>1.9476568945845384E-2</v>
      </c>
      <c r="J26" s="324">
        <f t="shared" si="7"/>
        <v>39681.94</v>
      </c>
    </row>
    <row r="27" spans="1:10" s="157" customFormat="1" ht="18" x14ac:dyDescent="0.25">
      <c r="A27" s="332" t="s">
        <v>5090</v>
      </c>
      <c r="B27" s="321">
        <v>1107900</v>
      </c>
      <c r="C27" s="322" t="s">
        <v>1408</v>
      </c>
      <c r="D27" s="344" t="s">
        <v>17</v>
      </c>
      <c r="E27" s="345">
        <v>30.240000000000002</v>
      </c>
      <c r="F27" s="325">
        <f>VLOOKUP(B27,'CPU-RES'!A:D,4,0)</f>
        <v>615.25</v>
      </c>
      <c r="G27" s="325">
        <f t="shared" si="4"/>
        <v>792.39</v>
      </c>
      <c r="H27" s="326">
        <f t="shared" si="5"/>
        <v>0.28791653009942109</v>
      </c>
      <c r="I27" s="326">
        <f t="shared" si="6"/>
        <v>1.1760892061385711E-2</v>
      </c>
      <c r="J27" s="324">
        <f t="shared" si="7"/>
        <v>23961.87</v>
      </c>
    </row>
    <row r="28" spans="1:10" s="157" customFormat="1" x14ac:dyDescent="0.25">
      <c r="A28" s="332" t="s">
        <v>5091</v>
      </c>
      <c r="B28" s="321">
        <v>1100657</v>
      </c>
      <c r="C28" s="322" t="s">
        <v>5033</v>
      </c>
      <c r="D28" s="344" t="s">
        <v>17</v>
      </c>
      <c r="E28" s="345">
        <v>30.240000000000002</v>
      </c>
      <c r="F28" s="325">
        <f>VLOOKUP(B28,'CPU-RES'!A:D,4,0)</f>
        <v>3.7</v>
      </c>
      <c r="G28" s="325">
        <f t="shared" si="4"/>
        <v>4.76</v>
      </c>
      <c r="H28" s="326">
        <f t="shared" si="5"/>
        <v>0.28791653009942109</v>
      </c>
      <c r="I28" s="326">
        <f t="shared" si="6"/>
        <v>7.0648192453921972E-5</v>
      </c>
      <c r="J28" s="324">
        <f t="shared" si="7"/>
        <v>143.94</v>
      </c>
    </row>
    <row r="29" spans="1:10" s="157" customFormat="1" x14ac:dyDescent="0.25">
      <c r="A29" s="332" t="s">
        <v>5092</v>
      </c>
      <c r="B29" s="321">
        <v>4815671</v>
      </c>
      <c r="C29" s="322" t="s">
        <v>5034</v>
      </c>
      <c r="D29" s="344" t="s">
        <v>17</v>
      </c>
      <c r="E29" s="345">
        <v>191.09999999999997</v>
      </c>
      <c r="F29" s="325">
        <f>VLOOKUP(B29,'CPU-RES'!A:D,4,0)</f>
        <v>19.829999999999998</v>
      </c>
      <c r="G29" s="325">
        <f t="shared" si="4"/>
        <v>25.53</v>
      </c>
      <c r="H29" s="326">
        <f t="shared" si="5"/>
        <v>0.28791653009942109</v>
      </c>
      <c r="I29" s="326">
        <f t="shared" si="6"/>
        <v>2.3945879420615912E-3</v>
      </c>
      <c r="J29" s="324">
        <f t="shared" si="7"/>
        <v>4878.78</v>
      </c>
    </row>
    <row r="30" spans="1:10" s="157" customFormat="1" x14ac:dyDescent="0.25">
      <c r="A30" s="332" t="s">
        <v>5093</v>
      </c>
      <c r="B30" s="321">
        <v>2003864</v>
      </c>
      <c r="C30" s="322" t="s">
        <v>5035</v>
      </c>
      <c r="D30" s="344" t="s">
        <v>357</v>
      </c>
      <c r="E30" s="345">
        <v>2621</v>
      </c>
      <c r="F30" s="325">
        <f>VLOOKUP(B30,'CPU-RES'!A:D,4,0)</f>
        <v>14.54</v>
      </c>
      <c r="G30" s="325">
        <f t="shared" si="4"/>
        <v>18.72</v>
      </c>
      <c r="H30" s="326">
        <f t="shared" si="5"/>
        <v>0.28791653009942109</v>
      </c>
      <c r="I30" s="326">
        <f t="shared" si="6"/>
        <v>2.4081992778482535E-2</v>
      </c>
      <c r="J30" s="324">
        <f t="shared" si="7"/>
        <v>49065.120000000003</v>
      </c>
    </row>
    <row r="31" spans="1:10" s="157" customFormat="1" ht="15" customHeight="1" x14ac:dyDescent="0.25">
      <c r="A31" s="553"/>
      <c r="B31" s="554"/>
      <c r="C31" s="710" t="str">
        <f>"TOTAL DE "&amp;C21</f>
        <v>TOTAL DE ESTACAS E BLOCOS</v>
      </c>
      <c r="D31" s="710"/>
      <c r="E31" s="710"/>
      <c r="F31" s="710"/>
      <c r="G31" s="710"/>
      <c r="H31" s="550"/>
      <c r="I31" s="552" t="s">
        <v>5159</v>
      </c>
      <c r="J31" s="551">
        <f>SUM(J22:J30)</f>
        <v>472034.39</v>
      </c>
    </row>
    <row r="32" spans="1:10" s="157" customFormat="1" x14ac:dyDescent="0.25">
      <c r="A32" s="332"/>
      <c r="B32" s="321"/>
      <c r="C32" s="322"/>
      <c r="D32" s="344"/>
      <c r="E32" s="345"/>
      <c r="F32" s="325"/>
      <c r="G32" s="325"/>
      <c r="H32" s="326"/>
      <c r="I32" s="326"/>
      <c r="J32" s="324"/>
    </row>
    <row r="33" spans="1:10" s="157" customFormat="1" x14ac:dyDescent="0.25">
      <c r="A33" s="543" t="s">
        <v>22</v>
      </c>
      <c r="B33" s="544"/>
      <c r="C33" s="382" t="s">
        <v>5036</v>
      </c>
      <c r="D33" s="545"/>
      <c r="E33" s="546"/>
      <c r="F33" s="547"/>
      <c r="G33" s="547"/>
      <c r="H33" s="548"/>
      <c r="I33" s="548"/>
      <c r="J33" s="549"/>
    </row>
    <row r="34" spans="1:10" s="157" customFormat="1" ht="27" x14ac:dyDescent="0.25">
      <c r="A34" s="332" t="s">
        <v>5094</v>
      </c>
      <c r="B34" s="321">
        <v>3108012</v>
      </c>
      <c r="C34" s="322" t="s">
        <v>5032</v>
      </c>
      <c r="D34" s="344" t="s">
        <v>14</v>
      </c>
      <c r="E34" s="345">
        <v>25.14</v>
      </c>
      <c r="F34" s="325">
        <f>VLOOKUP(B34,'CPU-RES'!A:D,4,0)</f>
        <v>96.98</v>
      </c>
      <c r="G34" s="325">
        <f t="shared" ref="G34:G37" si="8">TRUNC(F34*(1+H34),2)</f>
        <v>124.9</v>
      </c>
      <c r="H34" s="326">
        <f t="shared" ref="H34:H37" si="9">$F$3</f>
        <v>0.28791653009942109</v>
      </c>
      <c r="I34" s="326">
        <f>J34/$J$172</f>
        <v>1.5411554212968314E-3</v>
      </c>
      <c r="J34" s="324">
        <f t="shared" ref="J34:J37" si="10">TRUNC(G34*E34,2)</f>
        <v>3139.98</v>
      </c>
    </row>
    <row r="35" spans="1:10" s="157" customFormat="1" ht="18" x14ac:dyDescent="0.25">
      <c r="A35" s="332" t="s">
        <v>5150</v>
      </c>
      <c r="B35" s="321">
        <v>407819</v>
      </c>
      <c r="C35" s="322" t="s">
        <v>39</v>
      </c>
      <c r="D35" s="344" t="s">
        <v>40</v>
      </c>
      <c r="E35" s="345">
        <v>834</v>
      </c>
      <c r="F35" s="325">
        <f>VLOOKUP(B35,'CPU-RES'!A:D,4,0)</f>
        <v>11.76</v>
      </c>
      <c r="G35" s="325">
        <f t="shared" si="8"/>
        <v>15.14</v>
      </c>
      <c r="H35" s="326">
        <f t="shared" si="9"/>
        <v>0.28791653009942109</v>
      </c>
      <c r="I35" s="326">
        <f>J35/$J$172</f>
        <v>6.1974278904368754E-3</v>
      </c>
      <c r="J35" s="324">
        <f t="shared" si="10"/>
        <v>12626.76</v>
      </c>
    </row>
    <row r="36" spans="1:10" s="157" customFormat="1" ht="18" x14ac:dyDescent="0.25">
      <c r="A36" s="332" t="s">
        <v>5151</v>
      </c>
      <c r="B36" s="321">
        <v>1107900</v>
      </c>
      <c r="C36" s="322" t="s">
        <v>1408</v>
      </c>
      <c r="D36" s="344" t="s">
        <v>17</v>
      </c>
      <c r="E36" s="345">
        <v>6.2839999999999998</v>
      </c>
      <c r="F36" s="325">
        <f>VLOOKUP(B36,'CPU-RES'!A:D,4,0)</f>
        <v>615.25</v>
      </c>
      <c r="G36" s="325">
        <f t="shared" si="8"/>
        <v>792.39</v>
      </c>
      <c r="H36" s="326">
        <f t="shared" si="9"/>
        <v>0.28791653009942109</v>
      </c>
      <c r="I36" s="326">
        <f>J36/$J$172</f>
        <v>2.4439592195309536E-3</v>
      </c>
      <c r="J36" s="324">
        <f t="shared" si="10"/>
        <v>4979.37</v>
      </c>
    </row>
    <row r="37" spans="1:10" s="157" customFormat="1" x14ac:dyDescent="0.25">
      <c r="A37" s="332" t="s">
        <v>5152</v>
      </c>
      <c r="B37" s="321">
        <v>1100657</v>
      </c>
      <c r="C37" s="322" t="s">
        <v>5033</v>
      </c>
      <c r="D37" s="344" t="s">
        <v>17</v>
      </c>
      <c r="E37" s="345">
        <v>6.2839999999999998</v>
      </c>
      <c r="F37" s="325">
        <f>VLOOKUP(B37,'CPU-RES'!A:D,4,0)</f>
        <v>3.7</v>
      </c>
      <c r="G37" s="325">
        <f t="shared" si="8"/>
        <v>4.76</v>
      </c>
      <c r="H37" s="326">
        <f t="shared" si="9"/>
        <v>0.28791653009942109</v>
      </c>
      <c r="I37" s="326">
        <f>J37/$J$172</f>
        <v>1.4680335113914174E-5</v>
      </c>
      <c r="J37" s="324">
        <f t="shared" si="10"/>
        <v>29.91</v>
      </c>
    </row>
    <row r="38" spans="1:10" s="157" customFormat="1" ht="15" customHeight="1" x14ac:dyDescent="0.25">
      <c r="A38" s="553"/>
      <c r="B38" s="554"/>
      <c r="C38" s="710" t="str">
        <f>"TOTAL DE "&amp;C33</f>
        <v>TOTAL DE PILARES</v>
      </c>
      <c r="D38" s="710"/>
      <c r="E38" s="710"/>
      <c r="F38" s="710"/>
      <c r="G38" s="710"/>
      <c r="H38" s="550"/>
      <c r="I38" s="552" t="s">
        <v>5172</v>
      </c>
      <c r="J38" s="551">
        <f>SUM(J34:J37)</f>
        <v>20776.02</v>
      </c>
    </row>
    <row r="39" spans="1:10" s="157" customFormat="1" x14ac:dyDescent="0.25">
      <c r="A39" s="332"/>
      <c r="B39" s="321"/>
      <c r="C39" s="322"/>
      <c r="D39" s="344"/>
      <c r="E39" s="345"/>
      <c r="F39" s="325"/>
      <c r="G39" s="325"/>
      <c r="H39" s="326"/>
      <c r="I39" s="326"/>
      <c r="J39" s="324"/>
    </row>
    <row r="40" spans="1:10" s="157" customFormat="1" x14ac:dyDescent="0.25">
      <c r="A40" s="543" t="s">
        <v>23</v>
      </c>
      <c r="B40" s="544"/>
      <c r="C40" s="382" t="s">
        <v>5037</v>
      </c>
      <c r="D40" s="545"/>
      <c r="E40" s="546"/>
      <c r="F40" s="547"/>
      <c r="G40" s="547"/>
      <c r="H40" s="548"/>
      <c r="I40" s="548"/>
      <c r="J40" s="549"/>
    </row>
    <row r="41" spans="1:10" s="157" customFormat="1" ht="27" x14ac:dyDescent="0.25">
      <c r="A41" s="332" t="s">
        <v>5095</v>
      </c>
      <c r="B41" s="321">
        <v>3108012</v>
      </c>
      <c r="C41" s="322" t="s">
        <v>5032</v>
      </c>
      <c r="D41" s="344" t="s">
        <v>14</v>
      </c>
      <c r="E41" s="345">
        <v>126.31</v>
      </c>
      <c r="F41" s="325">
        <f>VLOOKUP(B41,'CPU-RES'!A:D,4,0)</f>
        <v>96.98</v>
      </c>
      <c r="G41" s="325">
        <f t="shared" ref="G41:G47" si="11">TRUNC(F41*(1+H41),2)</f>
        <v>124.9</v>
      </c>
      <c r="H41" s="326">
        <f t="shared" ref="H41:H47" si="12">$F$3</f>
        <v>0.28791653009942109</v>
      </c>
      <c r="I41" s="326">
        <f t="shared" ref="I41:I47" si="13">J41/$J$172</f>
        <v>7.7431822665988814E-3</v>
      </c>
      <c r="J41" s="324">
        <f t="shared" ref="J41:J47" si="14">TRUNC(G41*E41,2)</f>
        <v>15776.11</v>
      </c>
    </row>
    <row r="42" spans="1:10" s="157" customFormat="1" ht="18" x14ac:dyDescent="0.25">
      <c r="A42" s="332" t="s">
        <v>5145</v>
      </c>
      <c r="B42" s="321">
        <v>2108166</v>
      </c>
      <c r="C42" s="322" t="s">
        <v>5038</v>
      </c>
      <c r="D42" s="344" t="s">
        <v>17</v>
      </c>
      <c r="E42" s="345">
        <v>41.055</v>
      </c>
      <c r="F42" s="325">
        <f>VLOOKUP(B42,'CPU-RES'!A:D,4,0)</f>
        <v>24.91</v>
      </c>
      <c r="G42" s="325">
        <f t="shared" si="11"/>
        <v>32.08</v>
      </c>
      <c r="H42" s="326">
        <f t="shared" si="12"/>
        <v>0.28791653009942109</v>
      </c>
      <c r="I42" s="326">
        <f t="shared" si="13"/>
        <v>6.4642556196688476E-4</v>
      </c>
      <c r="J42" s="324">
        <f t="shared" si="14"/>
        <v>1317.04</v>
      </c>
    </row>
    <row r="43" spans="1:10" s="157" customFormat="1" ht="18" x14ac:dyDescent="0.25">
      <c r="A43" s="332" t="s">
        <v>5146</v>
      </c>
      <c r="B43" s="321">
        <v>407819</v>
      </c>
      <c r="C43" s="322" t="s">
        <v>39</v>
      </c>
      <c r="D43" s="344" t="s">
        <v>40</v>
      </c>
      <c r="E43" s="345">
        <v>4247</v>
      </c>
      <c r="F43" s="325">
        <f>VLOOKUP(B43,'CPU-RES'!A:D,4,0)</f>
        <v>11.76</v>
      </c>
      <c r="G43" s="325">
        <f t="shared" si="11"/>
        <v>15.14</v>
      </c>
      <c r="H43" s="326">
        <f t="shared" si="12"/>
        <v>0.28791653009942109</v>
      </c>
      <c r="I43" s="326">
        <f t="shared" si="13"/>
        <v>3.1559324041589218E-2</v>
      </c>
      <c r="J43" s="324">
        <f t="shared" si="14"/>
        <v>64299.58</v>
      </c>
    </row>
    <row r="44" spans="1:10" s="157" customFormat="1" ht="18" x14ac:dyDescent="0.25">
      <c r="A44" s="332" t="s">
        <v>5147</v>
      </c>
      <c r="B44" s="321">
        <v>1107900</v>
      </c>
      <c r="C44" s="322" t="s">
        <v>1408</v>
      </c>
      <c r="D44" s="344" t="s">
        <v>17</v>
      </c>
      <c r="E44" s="345">
        <v>46.326000000000001</v>
      </c>
      <c r="F44" s="325">
        <f>VLOOKUP(B44,'CPU-RES'!A:D,4,0)</f>
        <v>615.25</v>
      </c>
      <c r="G44" s="325">
        <f t="shared" si="11"/>
        <v>792.39</v>
      </c>
      <c r="H44" s="326">
        <f t="shared" si="12"/>
        <v>0.28791653009942109</v>
      </c>
      <c r="I44" s="326">
        <f t="shared" si="13"/>
        <v>1.8017031475939149E-2</v>
      </c>
      <c r="J44" s="324">
        <f t="shared" si="14"/>
        <v>36708.25</v>
      </c>
    </row>
    <row r="45" spans="1:10" s="157" customFormat="1" x14ac:dyDescent="0.25">
      <c r="A45" s="332" t="s">
        <v>5148</v>
      </c>
      <c r="B45" s="321">
        <v>1100657</v>
      </c>
      <c r="C45" s="322" t="s">
        <v>5033</v>
      </c>
      <c r="D45" s="344" t="s">
        <v>17</v>
      </c>
      <c r="E45" s="345">
        <v>46.326000000000001</v>
      </c>
      <c r="F45" s="325">
        <f>VLOOKUP(B45,'CPU-RES'!A:D,4,0)</f>
        <v>3.7</v>
      </c>
      <c r="G45" s="325">
        <f t="shared" si="11"/>
        <v>4.76</v>
      </c>
      <c r="H45" s="326">
        <f t="shared" si="12"/>
        <v>0.28791653009942109</v>
      </c>
      <c r="I45" s="326">
        <f t="shared" si="13"/>
        <v>1.0823004667232411E-4</v>
      </c>
      <c r="J45" s="324">
        <f t="shared" si="14"/>
        <v>220.51</v>
      </c>
    </row>
    <row r="46" spans="1:10" s="157" customFormat="1" ht="18" x14ac:dyDescent="0.25">
      <c r="A46" s="332" t="s">
        <v>5149</v>
      </c>
      <c r="B46" s="321">
        <v>1109680</v>
      </c>
      <c r="C46" s="322" t="s">
        <v>5513</v>
      </c>
      <c r="D46" s="344" t="s">
        <v>17</v>
      </c>
      <c r="E46" s="345">
        <v>9.6000000000000002E-2</v>
      </c>
      <c r="F46" s="325">
        <f>VLOOKUP(B46,'CPU-RES'!A:D,4,0)</f>
        <v>4462.09</v>
      </c>
      <c r="G46" s="325">
        <f t="shared" ref="G46" si="15">TRUNC(F46*(1+H46),2)</f>
        <v>5746.79</v>
      </c>
      <c r="H46" s="326">
        <f t="shared" si="12"/>
        <v>0.28791653009942109</v>
      </c>
      <c r="I46" s="326">
        <f t="shared" si="13"/>
        <v>2.707788057169947E-4</v>
      </c>
      <c r="J46" s="324">
        <f t="shared" ref="J46" si="16">TRUNC(G46*E46,2)</f>
        <v>551.69000000000005</v>
      </c>
    </row>
    <row r="47" spans="1:10" s="157" customFormat="1" ht="18" x14ac:dyDescent="0.25">
      <c r="A47" s="332" t="s">
        <v>5514</v>
      </c>
      <c r="B47" s="321">
        <v>307732</v>
      </c>
      <c r="C47" s="322" t="s">
        <v>5039</v>
      </c>
      <c r="D47" s="344" t="s">
        <v>41</v>
      </c>
      <c r="E47" s="345">
        <v>67.2</v>
      </c>
      <c r="F47" s="325">
        <f>VLOOKUP(B47,'CPU-RES'!A:D,4,0)</f>
        <v>126.15</v>
      </c>
      <c r="G47" s="325">
        <f t="shared" si="11"/>
        <v>162.47</v>
      </c>
      <c r="H47" s="326">
        <f t="shared" si="12"/>
        <v>0.28791653009942109</v>
      </c>
      <c r="I47" s="326">
        <f t="shared" si="13"/>
        <v>5.358729694651042E-3</v>
      </c>
      <c r="J47" s="324">
        <f t="shared" si="14"/>
        <v>10917.98</v>
      </c>
    </row>
    <row r="48" spans="1:10" s="157" customFormat="1" ht="15" customHeight="1" x14ac:dyDescent="0.25">
      <c r="A48" s="553"/>
      <c r="B48" s="554"/>
      <c r="C48" s="710" t="str">
        <f>"TOTAL DE "&amp;C40</f>
        <v>TOTAL DE TRAVESSAS, CORTINAS E BERÇOS</v>
      </c>
      <c r="D48" s="710"/>
      <c r="E48" s="710"/>
      <c r="F48" s="710"/>
      <c r="G48" s="710"/>
      <c r="H48" s="550"/>
      <c r="I48" s="552" t="s">
        <v>5171</v>
      </c>
      <c r="J48" s="551">
        <f>SUM(J41:J47)</f>
        <v>129791.16</v>
      </c>
    </row>
    <row r="49" spans="1:10" s="157" customFormat="1" x14ac:dyDescent="0.25">
      <c r="A49" s="332"/>
      <c r="B49" s="321"/>
      <c r="C49" s="322"/>
      <c r="D49" s="344"/>
      <c r="E49" s="345"/>
      <c r="F49" s="325"/>
      <c r="G49" s="325"/>
      <c r="H49" s="326"/>
      <c r="I49" s="326"/>
      <c r="J49" s="324"/>
    </row>
    <row r="50" spans="1:10" s="157" customFormat="1" x14ac:dyDescent="0.25">
      <c r="A50" s="543" t="s">
        <v>52</v>
      </c>
      <c r="B50" s="544"/>
      <c r="C50" s="382" t="s">
        <v>5040</v>
      </c>
      <c r="D50" s="545"/>
      <c r="E50" s="546"/>
      <c r="F50" s="547"/>
      <c r="G50" s="547"/>
      <c r="H50" s="548"/>
      <c r="I50" s="548"/>
      <c r="J50" s="549"/>
    </row>
    <row r="51" spans="1:10" s="157" customFormat="1" ht="27" x14ac:dyDescent="0.25">
      <c r="A51" s="332" t="s">
        <v>5096</v>
      </c>
      <c r="B51" s="321">
        <v>3108012</v>
      </c>
      <c r="C51" s="322" t="s">
        <v>5032</v>
      </c>
      <c r="D51" s="344" t="s">
        <v>14</v>
      </c>
      <c r="E51" s="345">
        <v>51.53</v>
      </c>
      <c r="F51" s="325">
        <f>VLOOKUP(B51,'CPU-RES'!A:D,4,0)</f>
        <v>96.98</v>
      </c>
      <c r="G51" s="325">
        <f t="shared" ref="G51:G54" si="17">TRUNC(F51*(1+H51),2)</f>
        <v>124.9</v>
      </c>
      <c r="H51" s="326">
        <f t="shared" ref="H51:H54" si="18">$F$3</f>
        <v>0.28791653009942109</v>
      </c>
      <c r="I51" s="326">
        <f>J51/$J$172</f>
        <v>3.1589420937249038E-3</v>
      </c>
      <c r="J51" s="324">
        <f t="shared" ref="J51:J54" si="19">TRUNC(G51*E51,2)</f>
        <v>6436.09</v>
      </c>
    </row>
    <row r="52" spans="1:10" s="157" customFormat="1" ht="18" x14ac:dyDescent="0.25">
      <c r="A52" s="332" t="s">
        <v>5142</v>
      </c>
      <c r="B52" s="321">
        <v>407819</v>
      </c>
      <c r="C52" s="322" t="s">
        <v>39</v>
      </c>
      <c r="D52" s="344" t="s">
        <v>40</v>
      </c>
      <c r="E52" s="345">
        <v>1402</v>
      </c>
      <c r="F52" s="325">
        <f>VLOOKUP(B52,'CPU-RES'!A:D,4,0)</f>
        <v>11.76</v>
      </c>
      <c r="G52" s="325">
        <f t="shared" si="17"/>
        <v>15.14</v>
      </c>
      <c r="H52" s="326">
        <f t="shared" si="18"/>
        <v>0.28791653009942109</v>
      </c>
      <c r="I52" s="326">
        <f>J52/$J$172</f>
        <v>1.0418218108384291E-2</v>
      </c>
      <c r="J52" s="324">
        <f t="shared" si="19"/>
        <v>21226.28</v>
      </c>
    </row>
    <row r="53" spans="1:10" s="157" customFormat="1" ht="18" x14ac:dyDescent="0.25">
      <c r="A53" s="332" t="s">
        <v>5143</v>
      </c>
      <c r="B53" s="321">
        <v>1107900</v>
      </c>
      <c r="C53" s="322" t="s">
        <v>1408</v>
      </c>
      <c r="D53" s="344" t="s">
        <v>17</v>
      </c>
      <c r="E53" s="345">
        <v>6.48</v>
      </c>
      <c r="F53" s="325">
        <f>VLOOKUP(B53,'CPU-RES'!A:D,4,0)</f>
        <v>615.25</v>
      </c>
      <c r="G53" s="325">
        <f t="shared" si="17"/>
        <v>792.39</v>
      </c>
      <c r="H53" s="326">
        <f t="shared" si="18"/>
        <v>0.28791653009942109</v>
      </c>
      <c r="I53" s="326">
        <f>J53/$J$172</f>
        <v>2.5201880007593726E-3</v>
      </c>
      <c r="J53" s="324">
        <f t="shared" si="19"/>
        <v>5134.68</v>
      </c>
    </row>
    <row r="54" spans="1:10" s="157" customFormat="1" x14ac:dyDescent="0.25">
      <c r="A54" s="332" t="s">
        <v>5144</v>
      </c>
      <c r="B54" s="321">
        <v>1100657</v>
      </c>
      <c r="C54" s="322" t="s">
        <v>5033</v>
      </c>
      <c r="D54" s="344" t="s">
        <v>17</v>
      </c>
      <c r="E54" s="345">
        <v>6.48</v>
      </c>
      <c r="F54" s="325">
        <f>VLOOKUP(B54,'CPU-RES'!A:D,4,0)</f>
        <v>3.7</v>
      </c>
      <c r="G54" s="325">
        <f t="shared" si="17"/>
        <v>4.76</v>
      </c>
      <c r="H54" s="326">
        <f t="shared" si="18"/>
        <v>0.28791653009942109</v>
      </c>
      <c r="I54" s="326">
        <f>J54/$J$172</f>
        <v>1.5136794881749017E-5</v>
      </c>
      <c r="J54" s="324">
        <f t="shared" si="19"/>
        <v>30.84</v>
      </c>
    </row>
    <row r="55" spans="1:10" s="157" customFormat="1" ht="15" customHeight="1" x14ac:dyDescent="0.25">
      <c r="A55" s="553"/>
      <c r="B55" s="554"/>
      <c r="C55" s="710" t="str">
        <f>"TOTAL DE "&amp;C50</f>
        <v>TOTAL DE ALAS</v>
      </c>
      <c r="D55" s="710"/>
      <c r="E55" s="710"/>
      <c r="F55" s="710"/>
      <c r="G55" s="710"/>
      <c r="H55" s="550"/>
      <c r="I55" s="552" t="s">
        <v>5170</v>
      </c>
      <c r="J55" s="551">
        <f>SUM(J51:J54)</f>
        <v>32827.89</v>
      </c>
    </row>
    <row r="56" spans="1:10" s="157" customFormat="1" x14ac:dyDescent="0.25">
      <c r="A56" s="332"/>
      <c r="B56" s="321"/>
      <c r="C56" s="322"/>
      <c r="D56" s="344"/>
      <c r="E56" s="345"/>
      <c r="F56" s="325"/>
      <c r="G56" s="325"/>
      <c r="H56" s="326"/>
      <c r="I56" s="326"/>
      <c r="J56" s="324"/>
    </row>
    <row r="57" spans="1:10" s="157" customFormat="1" x14ac:dyDescent="0.25">
      <c r="A57" s="543" t="s">
        <v>1373</v>
      </c>
      <c r="B57" s="544"/>
      <c r="C57" s="382" t="s">
        <v>5041</v>
      </c>
      <c r="D57" s="545"/>
      <c r="E57" s="546"/>
      <c r="F57" s="547"/>
      <c r="G57" s="547"/>
      <c r="H57" s="548"/>
      <c r="I57" s="548"/>
      <c r="J57" s="549"/>
    </row>
    <row r="58" spans="1:10" s="157" customFormat="1" ht="27" x14ac:dyDescent="0.25">
      <c r="A58" s="332" t="s">
        <v>5097</v>
      </c>
      <c r="B58" s="321">
        <v>3108012</v>
      </c>
      <c r="C58" s="322" t="s">
        <v>5032</v>
      </c>
      <c r="D58" s="344" t="s">
        <v>14</v>
      </c>
      <c r="E58" s="345">
        <v>65.8</v>
      </c>
      <c r="F58" s="325">
        <f>VLOOKUP(B58,'CPU-RES'!A:D,4,0)</f>
        <v>96.98</v>
      </c>
      <c r="G58" s="325">
        <f t="shared" ref="G58:G62" si="20">TRUNC(F58*(1+H58),2)</f>
        <v>124.9</v>
      </c>
      <c r="H58" s="326">
        <f t="shared" ref="H58:H62" si="21">$F$3</f>
        <v>0.28791653009942109</v>
      </c>
      <c r="I58" s="326">
        <f>J58/$J$172</f>
        <v>4.0337398765260624E-3</v>
      </c>
      <c r="J58" s="324">
        <f t="shared" ref="J58:J62" si="22">TRUNC(G58*E58,2)</f>
        <v>8218.42</v>
      </c>
    </row>
    <row r="59" spans="1:10" s="157" customFormat="1" ht="18" x14ac:dyDescent="0.25">
      <c r="A59" s="332" t="s">
        <v>5138</v>
      </c>
      <c r="B59" s="321">
        <v>407819</v>
      </c>
      <c r="C59" s="322" t="s">
        <v>39</v>
      </c>
      <c r="D59" s="344" t="s">
        <v>40</v>
      </c>
      <c r="E59" s="345">
        <v>1741</v>
      </c>
      <c r="F59" s="325">
        <f>VLOOKUP(B59,'CPU-RES'!A:D,4,0)</f>
        <v>11.76</v>
      </c>
      <c r="G59" s="325">
        <f t="shared" si="20"/>
        <v>15.14</v>
      </c>
      <c r="H59" s="326">
        <f t="shared" si="21"/>
        <v>0.28791653009942109</v>
      </c>
      <c r="I59" s="326">
        <f>J59/$J$172</f>
        <v>1.2937316495504317E-2</v>
      </c>
      <c r="J59" s="324">
        <f t="shared" si="22"/>
        <v>26358.74</v>
      </c>
    </row>
    <row r="60" spans="1:10" s="157" customFormat="1" ht="18" x14ac:dyDescent="0.25">
      <c r="A60" s="332" t="s">
        <v>5139</v>
      </c>
      <c r="B60" s="321">
        <v>1107900</v>
      </c>
      <c r="C60" s="322" t="s">
        <v>1408</v>
      </c>
      <c r="D60" s="344" t="s">
        <v>17</v>
      </c>
      <c r="E60" s="345">
        <v>15.24</v>
      </c>
      <c r="F60" s="325">
        <f>VLOOKUP(B60,'CPU-RES'!A:D,4,0)</f>
        <v>615.25</v>
      </c>
      <c r="G60" s="325">
        <f t="shared" si="20"/>
        <v>792.39</v>
      </c>
      <c r="H60" s="326">
        <f t="shared" si="21"/>
        <v>0.28791653009942109</v>
      </c>
      <c r="I60" s="326">
        <f>J60/$J$172</f>
        <v>5.9271153608268087E-3</v>
      </c>
      <c r="J60" s="324">
        <f t="shared" si="22"/>
        <v>12076.02</v>
      </c>
    </row>
    <row r="61" spans="1:10" s="157" customFormat="1" x14ac:dyDescent="0.25">
      <c r="A61" s="332" t="s">
        <v>5140</v>
      </c>
      <c r="B61" s="321">
        <v>1100657</v>
      </c>
      <c r="C61" s="322" t="s">
        <v>5033</v>
      </c>
      <c r="D61" s="344" t="s">
        <v>17</v>
      </c>
      <c r="E61" s="345">
        <v>15.24</v>
      </c>
      <c r="F61" s="325">
        <f>VLOOKUP(B61,'CPU-RES'!A:D,4,0)</f>
        <v>3.7</v>
      </c>
      <c r="G61" s="325">
        <f t="shared" si="20"/>
        <v>4.76</v>
      </c>
      <c r="H61" s="326">
        <f t="shared" si="21"/>
        <v>0.28791653009942109</v>
      </c>
      <c r="I61" s="326">
        <f>J61/$J$172</f>
        <v>3.5603861891117827E-5</v>
      </c>
      <c r="J61" s="324">
        <f t="shared" si="22"/>
        <v>72.540000000000006</v>
      </c>
    </row>
    <row r="62" spans="1:10" s="157" customFormat="1" ht="27" x14ac:dyDescent="0.25">
      <c r="A62" s="332" t="s">
        <v>5141</v>
      </c>
      <c r="B62" s="321">
        <v>2003842</v>
      </c>
      <c r="C62" s="322" t="s">
        <v>5042</v>
      </c>
      <c r="D62" s="344" t="s">
        <v>40</v>
      </c>
      <c r="E62" s="345">
        <v>40.799999999999997</v>
      </c>
      <c r="F62" s="325">
        <f>VLOOKUP(B62,'CPU-RES'!A:D,4,0)</f>
        <v>76.08</v>
      </c>
      <c r="G62" s="325">
        <f t="shared" si="20"/>
        <v>97.98</v>
      </c>
      <c r="H62" s="326">
        <f t="shared" si="21"/>
        <v>0.28791653009942109</v>
      </c>
      <c r="I62" s="326">
        <f>J62/$J$172</f>
        <v>1.9620800416142101E-3</v>
      </c>
      <c r="J62" s="324">
        <f t="shared" si="22"/>
        <v>3997.58</v>
      </c>
    </row>
    <row r="63" spans="1:10" s="157" customFormat="1" ht="15" customHeight="1" x14ac:dyDescent="0.25">
      <c r="A63" s="553"/>
      <c r="B63" s="554"/>
      <c r="C63" s="710" t="str">
        <f>"TOTAL DE "&amp;C57</f>
        <v>TOTAL DE LAJE DE TRANSIÇÃO</v>
      </c>
      <c r="D63" s="710"/>
      <c r="E63" s="710"/>
      <c r="F63" s="710"/>
      <c r="G63" s="710"/>
      <c r="H63" s="550"/>
      <c r="I63" s="552" t="s">
        <v>5169</v>
      </c>
      <c r="J63" s="551">
        <f>SUM(J58:J62)</f>
        <v>50723.30000000001</v>
      </c>
    </row>
    <row r="64" spans="1:10" s="157" customFormat="1" x14ac:dyDescent="0.25">
      <c r="A64" s="332"/>
      <c r="B64" s="321"/>
      <c r="C64" s="322"/>
      <c r="D64" s="344"/>
      <c r="E64" s="345"/>
      <c r="F64" s="325"/>
      <c r="G64" s="325"/>
      <c r="H64" s="326"/>
      <c r="I64" s="326"/>
      <c r="J64" s="324"/>
    </row>
    <row r="65" spans="1:10" s="157" customFormat="1" ht="18" x14ac:dyDescent="0.25">
      <c r="A65" s="543" t="s">
        <v>1374</v>
      </c>
      <c r="B65" s="544"/>
      <c r="C65" s="382" t="s">
        <v>5503</v>
      </c>
      <c r="D65" s="545"/>
      <c r="E65" s="546"/>
      <c r="F65" s="547"/>
      <c r="G65" s="547"/>
      <c r="H65" s="548"/>
      <c r="I65" s="548"/>
      <c r="J65" s="549"/>
    </row>
    <row r="66" spans="1:10" s="157" customFormat="1" ht="27" x14ac:dyDescent="0.25">
      <c r="A66" s="332" t="s">
        <v>5098</v>
      </c>
      <c r="B66" s="321">
        <v>1505879</v>
      </c>
      <c r="C66" s="322" t="s">
        <v>5044</v>
      </c>
      <c r="D66" s="344" t="s">
        <v>17</v>
      </c>
      <c r="E66" s="345">
        <v>59.4</v>
      </c>
      <c r="F66" s="325">
        <f>VLOOKUP(B66,'CPU-RES'!A:D,4,0)</f>
        <v>290.7</v>
      </c>
      <c r="G66" s="325">
        <f t="shared" ref="G66" si="23">TRUNC(F66*(1+H66),2)</f>
        <v>374.39</v>
      </c>
      <c r="H66" s="326">
        <f t="shared" ref="H66:H71" si="24">$F$3</f>
        <v>0.28791653009942109</v>
      </c>
      <c r="I66" s="326">
        <f t="shared" ref="I66:I71" si="25">J66/$J$172</f>
        <v>1.0915160458639583E-2</v>
      </c>
      <c r="J66" s="324">
        <f t="shared" ref="J66" si="26">TRUNC(G66*E66,2)</f>
        <v>22238.76</v>
      </c>
    </row>
    <row r="67" spans="1:10" s="157" customFormat="1" x14ac:dyDescent="0.25">
      <c r="A67" s="332" t="s">
        <v>5508</v>
      </c>
      <c r="B67" s="321">
        <v>4815671</v>
      </c>
      <c r="C67" s="322" t="s">
        <v>5034</v>
      </c>
      <c r="D67" s="344" t="s">
        <v>17</v>
      </c>
      <c r="E67" s="345">
        <v>103.63500000000001</v>
      </c>
      <c r="F67" s="325">
        <f>VLOOKUP(B67,'CPU-RES'!A:D,4,0)</f>
        <v>19.829999999999998</v>
      </c>
      <c r="G67" s="325">
        <f t="shared" ref="G67:G71" si="27">TRUNC(F67*(1+H67),2)</f>
        <v>25.53</v>
      </c>
      <c r="H67" s="326">
        <f t="shared" si="24"/>
        <v>0.28791653009942109</v>
      </c>
      <c r="I67" s="326">
        <f t="shared" si="25"/>
        <v>1.2986034986423979E-3</v>
      </c>
      <c r="J67" s="324">
        <f t="shared" ref="J67:J71" si="28">TRUNC(G67*E67,2)</f>
        <v>2645.8</v>
      </c>
    </row>
    <row r="68" spans="1:10" s="157" customFormat="1" x14ac:dyDescent="0.25">
      <c r="A68" s="332" t="s">
        <v>5509</v>
      </c>
      <c r="B68" s="321">
        <v>3816196</v>
      </c>
      <c r="C68" s="322" t="s">
        <v>5504</v>
      </c>
      <c r="D68" s="344" t="s">
        <v>17</v>
      </c>
      <c r="E68" s="345">
        <v>10.364000000000001</v>
      </c>
      <c r="F68" s="325">
        <f>VLOOKUP(B68,'CPU-RES'!A:D,4,0)</f>
        <v>1432.98</v>
      </c>
      <c r="G68" s="325">
        <f t="shared" si="27"/>
        <v>1845.55</v>
      </c>
      <c r="H68" s="326">
        <f t="shared" si="24"/>
        <v>0.28791653009942109</v>
      </c>
      <c r="I68" s="326">
        <f t="shared" si="25"/>
        <v>9.3879933205505937E-3</v>
      </c>
      <c r="J68" s="324">
        <f t="shared" si="28"/>
        <v>19127.28</v>
      </c>
    </row>
    <row r="69" spans="1:10" s="157" customFormat="1" ht="18" x14ac:dyDescent="0.25">
      <c r="A69" s="332" t="s">
        <v>5510</v>
      </c>
      <c r="B69" s="321">
        <v>2003854</v>
      </c>
      <c r="C69" s="322" t="s">
        <v>5505</v>
      </c>
      <c r="D69" s="344" t="s">
        <v>17</v>
      </c>
      <c r="E69" s="345">
        <v>23.94</v>
      </c>
      <c r="F69" s="325">
        <f>VLOOKUP(B69,'CPU-RES'!A:D,4,0)</f>
        <v>193.49</v>
      </c>
      <c r="G69" s="325">
        <f t="shared" si="27"/>
        <v>249.19</v>
      </c>
      <c r="H69" s="326">
        <f t="shared" si="24"/>
        <v>0.28791653009942109</v>
      </c>
      <c r="I69" s="326">
        <f t="shared" si="25"/>
        <v>2.9280176247263924E-3</v>
      </c>
      <c r="J69" s="324">
        <f t="shared" si="28"/>
        <v>5965.6</v>
      </c>
    </row>
    <row r="70" spans="1:10" s="157" customFormat="1" ht="18" x14ac:dyDescent="0.25">
      <c r="A70" s="332" t="s">
        <v>5511</v>
      </c>
      <c r="B70" s="321">
        <v>2003856</v>
      </c>
      <c r="C70" s="322" t="s">
        <v>5506</v>
      </c>
      <c r="D70" s="344" t="s">
        <v>17</v>
      </c>
      <c r="E70" s="345">
        <v>32.130000000000003</v>
      </c>
      <c r="F70" s="325">
        <f>VLOOKUP(B70,'CPU-RES'!A:D,4,0)</f>
        <v>146.30000000000001</v>
      </c>
      <c r="G70" s="325">
        <f t="shared" si="27"/>
        <v>188.42</v>
      </c>
      <c r="H70" s="326">
        <f t="shared" si="24"/>
        <v>0.28791653009942109</v>
      </c>
      <c r="I70" s="326">
        <f t="shared" si="25"/>
        <v>2.9713714863316095E-3</v>
      </c>
      <c r="J70" s="324">
        <f t="shared" si="28"/>
        <v>6053.93</v>
      </c>
    </row>
    <row r="71" spans="1:10" s="157" customFormat="1" ht="18" x14ac:dyDescent="0.25">
      <c r="A71" s="332" t="s">
        <v>5512</v>
      </c>
      <c r="B71" s="321">
        <v>2003866</v>
      </c>
      <c r="C71" s="322" t="s">
        <v>5507</v>
      </c>
      <c r="D71" s="344" t="s">
        <v>14</v>
      </c>
      <c r="E71" s="345">
        <v>76.23</v>
      </c>
      <c r="F71" s="325">
        <f>VLOOKUP(B71,'CPU-RES'!A:D,4,0)</f>
        <v>7.68</v>
      </c>
      <c r="G71" s="325">
        <f t="shared" si="27"/>
        <v>9.89</v>
      </c>
      <c r="H71" s="326">
        <f t="shared" si="24"/>
        <v>0.28791653009942109</v>
      </c>
      <c r="I71" s="326">
        <f t="shared" si="25"/>
        <v>3.7003181028856682E-4</v>
      </c>
      <c r="J71" s="324">
        <f t="shared" si="28"/>
        <v>753.91</v>
      </c>
    </row>
    <row r="72" spans="1:10" s="157" customFormat="1" ht="15" customHeight="1" x14ac:dyDescent="0.25">
      <c r="A72" s="553"/>
      <c r="B72" s="554"/>
      <c r="C72" s="710" t="str">
        <f>"TOTAL DE "&amp;C65</f>
        <v>TOTAL DE PROTEÇÃO DOS TALUDES E ENCONTROS</v>
      </c>
      <c r="D72" s="710"/>
      <c r="E72" s="710"/>
      <c r="F72" s="710"/>
      <c r="G72" s="710"/>
      <c r="H72" s="550"/>
      <c r="I72" s="552" t="s">
        <v>5168</v>
      </c>
      <c r="J72" s="551">
        <f>SUM(J66:J71)</f>
        <v>56785.279999999999</v>
      </c>
    </row>
    <row r="73" spans="1:10" s="157" customFormat="1" ht="15" customHeight="1" x14ac:dyDescent="0.25">
      <c r="A73" s="506"/>
      <c r="B73" s="507"/>
      <c r="C73" s="708" t="str">
        <f>"TOTAL DE "&amp;C20</f>
        <v>TOTAL DE INFRA E MESOESTRUTURA</v>
      </c>
      <c r="D73" s="708"/>
      <c r="E73" s="708"/>
      <c r="F73" s="708"/>
      <c r="G73" s="708"/>
      <c r="H73" s="330"/>
      <c r="I73" s="509" t="s">
        <v>5173</v>
      </c>
      <c r="J73" s="522">
        <f>J31+J38+J48+J55+J63+J72</f>
        <v>762938.04000000015</v>
      </c>
    </row>
    <row r="74" spans="1:10" s="157" customFormat="1" x14ac:dyDescent="0.25">
      <c r="A74" s="332"/>
      <c r="B74" s="321"/>
      <c r="C74" s="322"/>
      <c r="D74" s="344"/>
      <c r="E74" s="345"/>
      <c r="F74" s="325"/>
      <c r="G74" s="325"/>
      <c r="H74" s="326"/>
      <c r="I74" s="326"/>
      <c r="J74" s="324"/>
    </row>
    <row r="75" spans="1:10" s="157" customFormat="1" x14ac:dyDescent="0.25">
      <c r="A75" s="317">
        <v>4</v>
      </c>
      <c r="B75" s="318"/>
      <c r="C75" s="318" t="s">
        <v>5028</v>
      </c>
      <c r="D75" s="318"/>
      <c r="E75" s="318"/>
      <c r="F75" s="318"/>
      <c r="G75" s="318"/>
      <c r="H75" s="318"/>
      <c r="I75" s="318"/>
      <c r="J75" s="319"/>
    </row>
    <row r="76" spans="1:10" s="157" customFormat="1" x14ac:dyDescent="0.25">
      <c r="A76" s="543" t="s">
        <v>54</v>
      </c>
      <c r="B76" s="544"/>
      <c r="C76" s="382" t="s">
        <v>5045</v>
      </c>
      <c r="D76" s="545"/>
      <c r="E76" s="546"/>
      <c r="F76" s="547"/>
      <c r="G76" s="547"/>
      <c r="H76" s="548"/>
      <c r="I76" s="548"/>
      <c r="J76" s="549"/>
    </row>
    <row r="77" spans="1:10" s="157" customFormat="1" ht="18" x14ac:dyDescent="0.25">
      <c r="A77" s="332" t="s">
        <v>1515</v>
      </c>
      <c r="B77" s="321">
        <v>1106057</v>
      </c>
      <c r="C77" s="322" t="s">
        <v>38</v>
      </c>
      <c r="D77" s="344" t="s">
        <v>17</v>
      </c>
      <c r="E77" s="345">
        <v>3.74</v>
      </c>
      <c r="F77" s="325">
        <f>VLOOKUP(B77,'CPU-RES'!A:D,4,0)</f>
        <v>539.80999999999995</v>
      </c>
      <c r="G77" s="325">
        <f t="shared" ref="G77:G86" si="29">TRUNC(F77*(1+H77),2)</f>
        <v>695.23</v>
      </c>
      <c r="H77" s="326">
        <f t="shared" ref="H77:H86" si="30">$F$3</f>
        <v>0.28791653009942109</v>
      </c>
      <c r="I77" s="326">
        <f t="shared" ref="I77:I86" si="31">J77/$J$172</f>
        <v>1.2762026128316643E-3</v>
      </c>
      <c r="J77" s="324">
        <f t="shared" ref="J77:J86" si="32">TRUNC(G77*E77,2)</f>
        <v>2600.16</v>
      </c>
    </row>
    <row r="78" spans="1:10" s="157" customFormat="1" ht="27" x14ac:dyDescent="0.25">
      <c r="A78" s="332" t="s">
        <v>1516</v>
      </c>
      <c r="B78" s="321">
        <v>3106427</v>
      </c>
      <c r="C78" s="322" t="s">
        <v>5046</v>
      </c>
      <c r="D78" s="344" t="s">
        <v>14</v>
      </c>
      <c r="E78" s="345">
        <v>241.18</v>
      </c>
      <c r="F78" s="325">
        <f>VLOOKUP(B78,'CPU-RES'!A:D,4,0)</f>
        <v>41.39</v>
      </c>
      <c r="G78" s="325">
        <f t="shared" si="29"/>
        <v>53.3</v>
      </c>
      <c r="H78" s="326">
        <f t="shared" si="30"/>
        <v>0.28791653009942109</v>
      </c>
      <c r="I78" s="326">
        <f t="shared" si="31"/>
        <v>6.3093979623037163E-3</v>
      </c>
      <c r="J78" s="324">
        <f t="shared" si="32"/>
        <v>12854.89</v>
      </c>
    </row>
    <row r="79" spans="1:10" s="157" customFormat="1" ht="18" x14ac:dyDescent="0.25">
      <c r="A79" s="332" t="s">
        <v>1517</v>
      </c>
      <c r="B79" s="321">
        <v>407819</v>
      </c>
      <c r="C79" s="322" t="s">
        <v>39</v>
      </c>
      <c r="D79" s="344" t="s">
        <v>40</v>
      </c>
      <c r="E79" s="345">
        <v>6405</v>
      </c>
      <c r="F79" s="325">
        <f>VLOOKUP(B79,'CPU-RES'!A:D,4,0)</f>
        <v>11.76</v>
      </c>
      <c r="G79" s="325">
        <f t="shared" si="29"/>
        <v>15.14</v>
      </c>
      <c r="H79" s="326">
        <f t="shared" si="30"/>
        <v>0.28791653009942109</v>
      </c>
      <c r="I79" s="326">
        <f t="shared" si="31"/>
        <v>4.7595354482311968E-2</v>
      </c>
      <c r="J79" s="324">
        <f t="shared" si="32"/>
        <v>96971.7</v>
      </c>
    </row>
    <row r="80" spans="1:10" s="157" customFormat="1" ht="18" x14ac:dyDescent="0.25">
      <c r="A80" s="332" t="s">
        <v>1518</v>
      </c>
      <c r="B80" s="321">
        <v>4507959</v>
      </c>
      <c r="C80" s="322" t="s">
        <v>5047</v>
      </c>
      <c r="D80" s="344" t="s">
        <v>40</v>
      </c>
      <c r="E80" s="345">
        <v>978</v>
      </c>
      <c r="F80" s="325">
        <f>VLOOKUP(B80,'CPU-RES'!A:D,4,0)</f>
        <v>13.81</v>
      </c>
      <c r="G80" s="325">
        <f t="shared" si="29"/>
        <v>17.78</v>
      </c>
      <c r="H80" s="326">
        <f t="shared" si="30"/>
        <v>0.28791653009942109</v>
      </c>
      <c r="I80" s="326">
        <f t="shared" si="31"/>
        <v>8.5347374938895132E-3</v>
      </c>
      <c r="J80" s="324">
        <f t="shared" si="32"/>
        <v>17388.84</v>
      </c>
    </row>
    <row r="81" spans="1:10" s="157" customFormat="1" ht="18" x14ac:dyDescent="0.25">
      <c r="A81" s="332" t="s">
        <v>1519</v>
      </c>
      <c r="B81" s="321">
        <v>4507784</v>
      </c>
      <c r="C81" s="322" t="s">
        <v>5048</v>
      </c>
      <c r="D81" s="344" t="s">
        <v>5049</v>
      </c>
      <c r="E81" s="345">
        <v>40</v>
      </c>
      <c r="F81" s="325">
        <f>VLOOKUP(B81,'CPU-RES'!A:D,4,0)</f>
        <v>114.52</v>
      </c>
      <c r="G81" s="325">
        <f t="shared" si="29"/>
        <v>147.49</v>
      </c>
      <c r="H81" s="326">
        <f t="shared" si="30"/>
        <v>0.28791653009942109</v>
      </c>
      <c r="I81" s="326">
        <f t="shared" si="31"/>
        <v>2.8956237057187586E-3</v>
      </c>
      <c r="J81" s="324">
        <f t="shared" si="32"/>
        <v>5899.6</v>
      </c>
    </row>
    <row r="82" spans="1:10" s="157" customFormat="1" ht="18" x14ac:dyDescent="0.25">
      <c r="A82" s="332" t="s">
        <v>5133</v>
      </c>
      <c r="B82" s="321">
        <v>4507867</v>
      </c>
      <c r="C82" s="322" t="s">
        <v>5050</v>
      </c>
      <c r="D82" s="344" t="s">
        <v>5049</v>
      </c>
      <c r="E82" s="345">
        <v>40</v>
      </c>
      <c r="F82" s="325">
        <f>VLOOKUP(B82,'CPU-RES'!A:D,4,0)</f>
        <v>108.92</v>
      </c>
      <c r="G82" s="325">
        <f t="shared" si="29"/>
        <v>140.27000000000001</v>
      </c>
      <c r="H82" s="326">
        <f t="shared" si="30"/>
        <v>0.28791653009942109</v>
      </c>
      <c r="I82" s="326">
        <f t="shared" si="31"/>
        <v>2.7538757692126261E-3</v>
      </c>
      <c r="J82" s="324">
        <f t="shared" si="32"/>
        <v>5610.8</v>
      </c>
    </row>
    <row r="83" spans="1:10" s="157" customFormat="1" ht="18" x14ac:dyDescent="0.25">
      <c r="A83" s="332" t="s">
        <v>5134</v>
      </c>
      <c r="B83" s="321">
        <v>1107908</v>
      </c>
      <c r="C83" s="322" t="s">
        <v>5051</v>
      </c>
      <c r="D83" s="344" t="s">
        <v>17</v>
      </c>
      <c r="E83" s="345">
        <v>17.053999999999998</v>
      </c>
      <c r="F83" s="325">
        <f>VLOOKUP(B83,'CPU-RES'!A:D,4,0)</f>
        <v>692.73</v>
      </c>
      <c r="G83" s="325">
        <f t="shared" si="29"/>
        <v>892.17</v>
      </c>
      <c r="H83" s="326">
        <f t="shared" si="30"/>
        <v>0.28791653009942109</v>
      </c>
      <c r="I83" s="326">
        <f t="shared" si="31"/>
        <v>7.4678094141862579E-3</v>
      </c>
      <c r="J83" s="324">
        <f t="shared" si="32"/>
        <v>15215.06</v>
      </c>
    </row>
    <row r="84" spans="1:10" s="157" customFormat="1" x14ac:dyDescent="0.25">
      <c r="A84" s="332" t="s">
        <v>5135</v>
      </c>
      <c r="B84" s="321">
        <v>1100657</v>
      </c>
      <c r="C84" s="322" t="s">
        <v>5033</v>
      </c>
      <c r="D84" s="344" t="s">
        <v>17</v>
      </c>
      <c r="E84" s="345">
        <v>17.053999999999998</v>
      </c>
      <c r="F84" s="325">
        <f>VLOOKUP(B84,'CPU-RES'!A:D,4,0)</f>
        <v>3.7</v>
      </c>
      <c r="G84" s="325">
        <f t="shared" si="29"/>
        <v>4.76</v>
      </c>
      <c r="H84" s="326">
        <f t="shared" si="30"/>
        <v>0.28791653009942109</v>
      </c>
      <c r="I84" s="326">
        <f t="shared" si="31"/>
        <v>3.9839612209843316E-5</v>
      </c>
      <c r="J84" s="324">
        <f t="shared" si="32"/>
        <v>81.17</v>
      </c>
    </row>
    <row r="85" spans="1:10" s="157" customFormat="1" ht="27" x14ac:dyDescent="0.25">
      <c r="A85" s="332" t="s">
        <v>5136</v>
      </c>
      <c r="B85" s="321">
        <v>5915400</v>
      </c>
      <c r="C85" s="322" t="s">
        <v>5052</v>
      </c>
      <c r="D85" s="344" t="s">
        <v>5049</v>
      </c>
      <c r="E85" s="345">
        <v>4</v>
      </c>
      <c r="F85" s="325">
        <f>VLOOKUP(B85,'CPU-RES'!A:D,4,0)</f>
        <v>3330.13</v>
      </c>
      <c r="G85" s="325">
        <f t="shared" si="29"/>
        <v>4288.92</v>
      </c>
      <c r="H85" s="326">
        <f t="shared" si="30"/>
        <v>0.28791653009942109</v>
      </c>
      <c r="I85" s="326">
        <f t="shared" si="31"/>
        <v>8.4202986127407259E-3</v>
      </c>
      <c r="J85" s="324">
        <f t="shared" si="32"/>
        <v>17155.68</v>
      </c>
    </row>
    <row r="86" spans="1:10" s="157" customFormat="1" ht="18" x14ac:dyDescent="0.25">
      <c r="A86" s="332" t="s">
        <v>5137</v>
      </c>
      <c r="B86" s="321">
        <v>3806420</v>
      </c>
      <c r="C86" s="322" t="s">
        <v>5053</v>
      </c>
      <c r="D86" s="344" t="s">
        <v>5049</v>
      </c>
      <c r="E86" s="345">
        <v>4</v>
      </c>
      <c r="F86" s="325">
        <f>VLOOKUP(B86,'CPU-RES'!A:D,4,0)</f>
        <v>4185.25</v>
      </c>
      <c r="G86" s="325">
        <f t="shared" si="29"/>
        <v>5390.25</v>
      </c>
      <c r="H86" s="326">
        <f t="shared" si="30"/>
        <v>0.28791653009942109</v>
      </c>
      <c r="I86" s="326">
        <f t="shared" si="31"/>
        <v>1.0582504359448462E-2</v>
      </c>
      <c r="J86" s="324">
        <f t="shared" si="32"/>
        <v>21561</v>
      </c>
    </row>
    <row r="87" spans="1:10" s="157" customFormat="1" ht="15" customHeight="1" x14ac:dyDescent="0.25">
      <c r="A87" s="553"/>
      <c r="B87" s="554"/>
      <c r="C87" s="710" t="str">
        <f>"TOTAL DE "&amp;C76</f>
        <v>TOTAL DE VIGAS PRÉ-MOLDADAS 18,70M</v>
      </c>
      <c r="D87" s="710"/>
      <c r="E87" s="710"/>
      <c r="F87" s="710"/>
      <c r="G87" s="710"/>
      <c r="H87" s="550"/>
      <c r="I87" s="552" t="s">
        <v>5167</v>
      </c>
      <c r="J87" s="551">
        <f>SUM(J77:J86)</f>
        <v>195338.9</v>
      </c>
    </row>
    <row r="88" spans="1:10" s="157" customFormat="1" x14ac:dyDescent="0.25">
      <c r="A88" s="332"/>
      <c r="B88" s="321"/>
      <c r="C88" s="322"/>
      <c r="D88" s="344"/>
      <c r="E88" s="345"/>
      <c r="F88" s="325"/>
      <c r="G88" s="325"/>
      <c r="H88" s="326"/>
      <c r="I88" s="326"/>
      <c r="J88" s="324"/>
    </row>
    <row r="89" spans="1:10" s="157" customFormat="1" x14ac:dyDescent="0.25">
      <c r="A89" s="543" t="s">
        <v>5073</v>
      </c>
      <c r="B89" s="544"/>
      <c r="C89" s="382" t="s">
        <v>5054</v>
      </c>
      <c r="D89" s="545"/>
      <c r="E89" s="546"/>
      <c r="F89" s="547"/>
      <c r="G89" s="547"/>
      <c r="H89" s="548"/>
      <c r="I89" s="548"/>
      <c r="J89" s="549"/>
    </row>
    <row r="90" spans="1:10" s="157" customFormat="1" ht="18" x14ac:dyDescent="0.25">
      <c r="A90" s="332" t="s">
        <v>5099</v>
      </c>
      <c r="B90" s="321">
        <v>1106057</v>
      </c>
      <c r="C90" s="322" t="s">
        <v>38</v>
      </c>
      <c r="D90" s="344" t="s">
        <v>17</v>
      </c>
      <c r="E90" s="345">
        <v>2.94</v>
      </c>
      <c r="F90" s="325">
        <f>VLOOKUP(B90,'CPU-RES'!A:D,4,0)</f>
        <v>539.80999999999995</v>
      </c>
      <c r="G90" s="325">
        <f t="shared" ref="G90:G99" si="33">TRUNC(F90*(1+H90),2)</f>
        <v>695.23</v>
      </c>
      <c r="H90" s="326">
        <f t="shared" ref="H90:H99" si="34">$F$3</f>
        <v>0.28791653009942109</v>
      </c>
      <c r="I90" s="326">
        <f t="shared" ref="I90:I99" si="35">J90/$J$172</f>
        <v>1.0032151308186946E-3</v>
      </c>
      <c r="J90" s="324">
        <f t="shared" ref="J90:J99" si="36">TRUNC(G90*E90,2)</f>
        <v>2043.97</v>
      </c>
    </row>
    <row r="91" spans="1:10" s="157" customFormat="1" ht="27" x14ac:dyDescent="0.25">
      <c r="A91" s="332" t="s">
        <v>5124</v>
      </c>
      <c r="B91" s="321">
        <v>3106427</v>
      </c>
      <c r="C91" s="322" t="s">
        <v>5046</v>
      </c>
      <c r="D91" s="344" t="s">
        <v>14</v>
      </c>
      <c r="E91" s="345">
        <v>189.98</v>
      </c>
      <c r="F91" s="325">
        <f>VLOOKUP(B91,'CPU-RES'!A:D,4,0)</f>
        <v>41.39</v>
      </c>
      <c r="G91" s="325">
        <f t="shared" si="33"/>
        <v>53.3</v>
      </c>
      <c r="H91" s="326">
        <f t="shared" si="34"/>
        <v>0.28791653009942109</v>
      </c>
      <c r="I91" s="326">
        <f t="shared" si="35"/>
        <v>4.9699781257117005E-3</v>
      </c>
      <c r="J91" s="324">
        <f t="shared" si="36"/>
        <v>10125.93</v>
      </c>
    </row>
    <row r="92" spans="1:10" s="157" customFormat="1" ht="18" x14ac:dyDescent="0.25">
      <c r="A92" s="332" t="s">
        <v>5125</v>
      </c>
      <c r="B92" s="321">
        <v>407819</v>
      </c>
      <c r="C92" s="322" t="s">
        <v>39</v>
      </c>
      <c r="D92" s="344" t="s">
        <v>40</v>
      </c>
      <c r="E92" s="345">
        <v>5130</v>
      </c>
      <c r="F92" s="325">
        <f>VLOOKUP(B92,'CPU-RES'!A:D,4,0)</f>
        <v>11.76</v>
      </c>
      <c r="G92" s="325">
        <f t="shared" si="33"/>
        <v>15.14</v>
      </c>
      <c r="H92" s="326">
        <f t="shared" si="34"/>
        <v>0.28791653009942109</v>
      </c>
      <c r="I92" s="326">
        <f t="shared" si="35"/>
        <v>3.8120869398010994E-2</v>
      </c>
      <c r="J92" s="324">
        <f t="shared" si="36"/>
        <v>77668.2</v>
      </c>
    </row>
    <row r="93" spans="1:10" s="157" customFormat="1" ht="18" x14ac:dyDescent="0.25">
      <c r="A93" s="332" t="s">
        <v>5126</v>
      </c>
      <c r="B93" s="321">
        <v>4507959</v>
      </c>
      <c r="C93" s="322" t="s">
        <v>5047</v>
      </c>
      <c r="D93" s="344" t="s">
        <v>40</v>
      </c>
      <c r="E93" s="345">
        <v>546</v>
      </c>
      <c r="F93" s="325">
        <f>VLOOKUP(B93,'CPU-RES'!A:D,4,0)</f>
        <v>13.81</v>
      </c>
      <c r="G93" s="325">
        <f t="shared" si="33"/>
        <v>17.78</v>
      </c>
      <c r="H93" s="326">
        <f t="shared" si="34"/>
        <v>0.28791653009942109</v>
      </c>
      <c r="I93" s="326">
        <f t="shared" si="35"/>
        <v>4.7647920978156171E-3</v>
      </c>
      <c r="J93" s="324">
        <f t="shared" si="36"/>
        <v>9707.8799999999992</v>
      </c>
    </row>
    <row r="94" spans="1:10" s="157" customFormat="1" ht="18" x14ac:dyDescent="0.25">
      <c r="A94" s="332" t="s">
        <v>5127</v>
      </c>
      <c r="B94" s="321">
        <v>4507784</v>
      </c>
      <c r="C94" s="322" t="s">
        <v>5048</v>
      </c>
      <c r="D94" s="344" t="s">
        <v>5049</v>
      </c>
      <c r="E94" s="345">
        <v>28</v>
      </c>
      <c r="F94" s="325">
        <f>VLOOKUP(B94,'CPU-RES'!A:D,4,0)</f>
        <v>114.52</v>
      </c>
      <c r="G94" s="325">
        <f t="shared" si="33"/>
        <v>147.49</v>
      </c>
      <c r="H94" s="326">
        <f t="shared" si="34"/>
        <v>0.28791653009942109</v>
      </c>
      <c r="I94" s="326">
        <f t="shared" si="35"/>
        <v>2.026936594003131E-3</v>
      </c>
      <c r="J94" s="324">
        <f t="shared" si="36"/>
        <v>4129.72</v>
      </c>
    </row>
    <row r="95" spans="1:10" s="157" customFormat="1" ht="18" x14ac:dyDescent="0.25">
      <c r="A95" s="332" t="s">
        <v>5128</v>
      </c>
      <c r="B95" s="321">
        <v>4507867</v>
      </c>
      <c r="C95" s="322" t="s">
        <v>5050</v>
      </c>
      <c r="D95" s="344" t="s">
        <v>5049</v>
      </c>
      <c r="E95" s="345">
        <v>28</v>
      </c>
      <c r="F95" s="325">
        <f>VLOOKUP(B95,'CPU-RES'!A:D,4,0)</f>
        <v>108.92</v>
      </c>
      <c r="G95" s="325">
        <f t="shared" si="33"/>
        <v>140.27000000000001</v>
      </c>
      <c r="H95" s="326">
        <f t="shared" si="34"/>
        <v>0.28791653009942109</v>
      </c>
      <c r="I95" s="326">
        <f t="shared" si="35"/>
        <v>1.9277130384488382E-3</v>
      </c>
      <c r="J95" s="324">
        <f t="shared" si="36"/>
        <v>3927.56</v>
      </c>
    </row>
    <row r="96" spans="1:10" s="157" customFormat="1" ht="18" x14ac:dyDescent="0.25">
      <c r="A96" s="332" t="s">
        <v>5129</v>
      </c>
      <c r="B96" s="321">
        <v>1107908</v>
      </c>
      <c r="C96" s="322" t="s">
        <v>5051</v>
      </c>
      <c r="D96" s="344" t="s">
        <v>17</v>
      </c>
      <c r="E96" s="345">
        <v>13.406000000000001</v>
      </c>
      <c r="F96" s="325">
        <f>VLOOKUP(B96,'CPU-RES'!A:D,4,0)</f>
        <v>692.73</v>
      </c>
      <c r="G96" s="325">
        <f t="shared" si="33"/>
        <v>892.17</v>
      </c>
      <c r="H96" s="326">
        <f t="shared" si="34"/>
        <v>0.28791653009942109</v>
      </c>
      <c r="I96" s="326">
        <f t="shared" si="35"/>
        <v>5.8703818290375296E-3</v>
      </c>
      <c r="J96" s="324">
        <f t="shared" si="36"/>
        <v>11960.43</v>
      </c>
    </row>
    <row r="97" spans="1:10" s="157" customFormat="1" x14ac:dyDescent="0.25">
      <c r="A97" s="332" t="s">
        <v>5130</v>
      </c>
      <c r="B97" s="321">
        <v>1100657</v>
      </c>
      <c r="C97" s="322" t="s">
        <v>5033</v>
      </c>
      <c r="D97" s="344" t="s">
        <v>17</v>
      </c>
      <c r="E97" s="345">
        <v>13.406000000000001</v>
      </c>
      <c r="F97" s="325">
        <f>VLOOKUP(B97,'CPU-RES'!A:D,4,0)</f>
        <v>3.7</v>
      </c>
      <c r="G97" s="325">
        <f t="shared" si="33"/>
        <v>4.76</v>
      </c>
      <c r="H97" s="326">
        <f t="shared" si="34"/>
        <v>0.28791653009942109</v>
      </c>
      <c r="I97" s="326">
        <f t="shared" si="35"/>
        <v>3.1319029876926226E-5</v>
      </c>
      <c r="J97" s="324">
        <f t="shared" si="36"/>
        <v>63.81</v>
      </c>
    </row>
    <row r="98" spans="1:10" s="157" customFormat="1" ht="27" x14ac:dyDescent="0.25">
      <c r="A98" s="332" t="s">
        <v>5131</v>
      </c>
      <c r="B98" s="321">
        <v>5915400</v>
      </c>
      <c r="C98" s="322" t="s">
        <v>5052</v>
      </c>
      <c r="D98" s="344" t="s">
        <v>5049</v>
      </c>
      <c r="E98" s="345">
        <v>4</v>
      </c>
      <c r="F98" s="325">
        <f>VLOOKUP(B98,'CPU-RES'!A:D,4,0)</f>
        <v>3330.13</v>
      </c>
      <c r="G98" s="325">
        <f t="shared" si="33"/>
        <v>4288.92</v>
      </c>
      <c r="H98" s="326">
        <f t="shared" si="34"/>
        <v>0.28791653009942109</v>
      </c>
      <c r="I98" s="326">
        <f t="shared" si="35"/>
        <v>8.4202986127407259E-3</v>
      </c>
      <c r="J98" s="324">
        <f t="shared" si="36"/>
        <v>17155.68</v>
      </c>
    </row>
    <row r="99" spans="1:10" s="157" customFormat="1" ht="18" x14ac:dyDescent="0.25">
      <c r="A99" s="332" t="s">
        <v>5132</v>
      </c>
      <c r="B99" s="321">
        <v>3806420</v>
      </c>
      <c r="C99" s="322" t="s">
        <v>5053</v>
      </c>
      <c r="D99" s="344" t="s">
        <v>5049</v>
      </c>
      <c r="E99" s="345">
        <v>4</v>
      </c>
      <c r="F99" s="325">
        <f>VLOOKUP(B99,'CPU-RES'!A:D,4,0)</f>
        <v>4185.25</v>
      </c>
      <c r="G99" s="325">
        <f t="shared" si="33"/>
        <v>5390.25</v>
      </c>
      <c r="H99" s="326">
        <f t="shared" si="34"/>
        <v>0.28791653009942109</v>
      </c>
      <c r="I99" s="326">
        <f t="shared" si="35"/>
        <v>1.0582504359448462E-2</v>
      </c>
      <c r="J99" s="324">
        <f t="shared" si="36"/>
        <v>21561</v>
      </c>
    </row>
    <row r="100" spans="1:10" s="157" customFormat="1" ht="15" customHeight="1" x14ac:dyDescent="0.25">
      <c r="A100" s="553"/>
      <c r="B100" s="554"/>
      <c r="C100" s="710" t="str">
        <f>"TOTAL DE "&amp;C89</f>
        <v>TOTAL DE VIGAS PRÉ-MOLDADAS 14,70M</v>
      </c>
      <c r="D100" s="710"/>
      <c r="E100" s="710"/>
      <c r="F100" s="710"/>
      <c r="G100" s="710"/>
      <c r="H100" s="550"/>
      <c r="I100" s="552" t="s">
        <v>5166</v>
      </c>
      <c r="J100" s="551">
        <f>SUM(J90:J99)</f>
        <v>158344.18</v>
      </c>
    </row>
    <row r="101" spans="1:10" s="157" customFormat="1" x14ac:dyDescent="0.25">
      <c r="A101" s="332"/>
      <c r="B101" s="321"/>
      <c r="C101" s="322"/>
      <c r="D101" s="344"/>
      <c r="E101" s="345"/>
      <c r="F101" s="325"/>
      <c r="G101" s="325"/>
      <c r="H101" s="326"/>
      <c r="I101" s="326"/>
      <c r="J101" s="324"/>
    </row>
    <row r="102" spans="1:10" s="157" customFormat="1" x14ac:dyDescent="0.25">
      <c r="A102" s="543" t="s">
        <v>5075</v>
      </c>
      <c r="B102" s="544"/>
      <c r="C102" s="382" t="s">
        <v>5055</v>
      </c>
      <c r="D102" s="545"/>
      <c r="E102" s="546"/>
      <c r="F102" s="547"/>
      <c r="G102" s="547"/>
      <c r="H102" s="548"/>
      <c r="I102" s="548"/>
      <c r="J102" s="549"/>
    </row>
    <row r="103" spans="1:10" s="157" customFormat="1" ht="27" x14ac:dyDescent="0.25">
      <c r="A103" s="332" t="s">
        <v>5100</v>
      </c>
      <c r="B103" s="321">
        <v>3108012</v>
      </c>
      <c r="C103" s="322" t="s">
        <v>5032</v>
      </c>
      <c r="D103" s="344" t="s">
        <v>14</v>
      </c>
      <c r="E103" s="345">
        <v>190.19900000000001</v>
      </c>
      <c r="F103" s="325">
        <f>VLOOKUP(B103,'CPU-RES'!A:D,4,0)</f>
        <v>96.98</v>
      </c>
      <c r="G103" s="325">
        <f t="shared" ref="G103:G108" si="37">TRUNC(F103*(1+H103),2)</f>
        <v>124.9</v>
      </c>
      <c r="H103" s="326">
        <f t="shared" ref="H103:H108" si="38">$F$3</f>
        <v>0.28791653009942109</v>
      </c>
      <c r="I103" s="326">
        <f t="shared" ref="I103:I108" si="39">J103/$J$172</f>
        <v>1.1659773952386427E-2</v>
      </c>
      <c r="J103" s="324">
        <f t="shared" ref="J103:J108" si="40">TRUNC(G103*E103,2)</f>
        <v>23755.85</v>
      </c>
    </row>
    <row r="104" spans="1:10" s="157" customFormat="1" ht="18" x14ac:dyDescent="0.25">
      <c r="A104" s="332" t="s">
        <v>5119</v>
      </c>
      <c r="B104" s="321">
        <v>407819</v>
      </c>
      <c r="C104" s="322" t="s">
        <v>39</v>
      </c>
      <c r="D104" s="344" t="s">
        <v>40</v>
      </c>
      <c r="E104" s="345">
        <v>1123</v>
      </c>
      <c r="F104" s="325">
        <f>VLOOKUP(B104,'CPU-RES'!A:D,4,0)</f>
        <v>11.76</v>
      </c>
      <c r="G104" s="325">
        <f t="shared" si="37"/>
        <v>15.14</v>
      </c>
      <c r="H104" s="326">
        <f t="shared" si="38"/>
        <v>0.28791653009942109</v>
      </c>
      <c r="I104" s="326">
        <f t="shared" si="39"/>
        <v>8.3449778428784302E-3</v>
      </c>
      <c r="J104" s="324">
        <f t="shared" si="40"/>
        <v>17002.22</v>
      </c>
    </row>
    <row r="105" spans="1:10" s="157" customFormat="1" ht="18" x14ac:dyDescent="0.25">
      <c r="A105" s="332" t="s">
        <v>5120</v>
      </c>
      <c r="B105" s="321">
        <v>407820</v>
      </c>
      <c r="C105" s="322" t="s">
        <v>5056</v>
      </c>
      <c r="D105" s="344" t="s">
        <v>40</v>
      </c>
      <c r="E105" s="345">
        <v>453</v>
      </c>
      <c r="F105" s="325">
        <f>VLOOKUP(B105,'CPU-RES'!A:D,4,0)</f>
        <v>14.61</v>
      </c>
      <c r="G105" s="325">
        <f t="shared" si="37"/>
        <v>18.809999999999999</v>
      </c>
      <c r="H105" s="326">
        <f t="shared" si="38"/>
        <v>0.28791653009942109</v>
      </c>
      <c r="I105" s="326">
        <f t="shared" si="39"/>
        <v>4.1822169134805983E-3</v>
      </c>
      <c r="J105" s="324">
        <f t="shared" si="40"/>
        <v>8520.93</v>
      </c>
    </row>
    <row r="106" spans="1:10" s="157" customFormat="1" ht="18" x14ac:dyDescent="0.25">
      <c r="A106" s="332" t="s">
        <v>5121</v>
      </c>
      <c r="B106" s="321">
        <v>1107900</v>
      </c>
      <c r="C106" s="322" t="s">
        <v>1408</v>
      </c>
      <c r="D106" s="344" t="s">
        <v>17</v>
      </c>
      <c r="E106" s="345">
        <v>8.4819999999999993</v>
      </c>
      <c r="F106" s="325">
        <f>VLOOKUP(B106,'CPU-RES'!A:D,4,0)</f>
        <v>615.25</v>
      </c>
      <c r="G106" s="325">
        <f t="shared" si="37"/>
        <v>792.39</v>
      </c>
      <c r="H106" s="326">
        <f t="shared" si="38"/>
        <v>0.28791653009942109</v>
      </c>
      <c r="I106" s="326">
        <f t="shared" si="39"/>
        <v>3.2988052931251376E-3</v>
      </c>
      <c r="J106" s="324">
        <f t="shared" si="40"/>
        <v>6721.05</v>
      </c>
    </row>
    <row r="107" spans="1:10" s="157" customFormat="1" x14ac:dyDescent="0.25">
      <c r="A107" s="332" t="s">
        <v>5122</v>
      </c>
      <c r="B107" s="321">
        <v>1100657</v>
      </c>
      <c r="C107" s="322" t="s">
        <v>5033</v>
      </c>
      <c r="D107" s="344" t="s">
        <v>17</v>
      </c>
      <c r="E107" s="345">
        <v>8.4819999999999993</v>
      </c>
      <c r="F107" s="325">
        <f>VLOOKUP(B107,'CPU-RES'!A:D,4,0)</f>
        <v>3.7</v>
      </c>
      <c r="G107" s="325">
        <f t="shared" si="37"/>
        <v>4.76</v>
      </c>
      <c r="H107" s="326">
        <f t="shared" si="38"/>
        <v>0.28791653009942109</v>
      </c>
      <c r="I107" s="326">
        <f t="shared" si="39"/>
        <v>1.9814280459669513E-5</v>
      </c>
      <c r="J107" s="324">
        <f t="shared" si="40"/>
        <v>40.369999999999997</v>
      </c>
    </row>
    <row r="108" spans="1:10" s="157" customFormat="1" x14ac:dyDescent="0.25">
      <c r="A108" s="332" t="s">
        <v>5123</v>
      </c>
      <c r="B108" s="321">
        <v>3806426</v>
      </c>
      <c r="C108" s="322" t="s">
        <v>5057</v>
      </c>
      <c r="D108" s="344" t="s">
        <v>18</v>
      </c>
      <c r="E108" s="345">
        <v>21.204999999999998</v>
      </c>
      <c r="F108" s="325">
        <f>VLOOKUP(B108,'CPU-RES'!A:D,4,0)</f>
        <v>66.09</v>
      </c>
      <c r="G108" s="325">
        <f t="shared" si="37"/>
        <v>85.11</v>
      </c>
      <c r="H108" s="326">
        <f t="shared" si="38"/>
        <v>0.28791653009942109</v>
      </c>
      <c r="I108" s="326">
        <f t="shared" si="39"/>
        <v>8.8580189892466081E-4</v>
      </c>
      <c r="J108" s="324">
        <f t="shared" si="40"/>
        <v>1804.75</v>
      </c>
    </row>
    <row r="109" spans="1:10" s="157" customFormat="1" ht="15" customHeight="1" x14ac:dyDescent="0.25">
      <c r="A109" s="553"/>
      <c r="B109" s="554"/>
      <c r="C109" s="710" t="str">
        <f>"TOTAL DE "&amp;C102</f>
        <v>TOTAL DE PRÉ-LAJES</v>
      </c>
      <c r="D109" s="710"/>
      <c r="E109" s="710"/>
      <c r="F109" s="710"/>
      <c r="G109" s="710"/>
      <c r="H109" s="550"/>
      <c r="I109" s="552" t="s">
        <v>5165</v>
      </c>
      <c r="J109" s="551">
        <f>SUM(J103:J108)</f>
        <v>57845.170000000006</v>
      </c>
    </row>
    <row r="110" spans="1:10" s="157" customFormat="1" x14ac:dyDescent="0.25">
      <c r="A110" s="332"/>
      <c r="B110" s="321"/>
      <c r="C110" s="322"/>
      <c r="D110" s="344"/>
      <c r="E110" s="345"/>
      <c r="F110" s="325"/>
      <c r="G110" s="325"/>
      <c r="H110" s="326"/>
      <c r="I110" s="326"/>
      <c r="J110" s="324"/>
    </row>
    <row r="111" spans="1:10" s="157" customFormat="1" x14ac:dyDescent="0.25">
      <c r="A111" s="543" t="s">
        <v>5076</v>
      </c>
      <c r="B111" s="544"/>
      <c r="C111" s="382" t="s">
        <v>5058</v>
      </c>
      <c r="D111" s="545"/>
      <c r="E111" s="546"/>
      <c r="F111" s="547"/>
      <c r="G111" s="547"/>
      <c r="H111" s="548"/>
      <c r="I111" s="548"/>
      <c r="J111" s="549"/>
    </row>
    <row r="112" spans="1:10" s="157" customFormat="1" ht="27" x14ac:dyDescent="0.25">
      <c r="A112" s="332" t="s">
        <v>5101</v>
      </c>
      <c r="B112" s="321">
        <v>3108012</v>
      </c>
      <c r="C112" s="322" t="s">
        <v>5032</v>
      </c>
      <c r="D112" s="344" t="s">
        <v>14</v>
      </c>
      <c r="E112" s="345">
        <v>45.984000000000002</v>
      </c>
      <c r="F112" s="325">
        <f>VLOOKUP(B112,'CPU-RES'!A:D,4,0)</f>
        <v>96.98</v>
      </c>
      <c r="G112" s="325">
        <f t="shared" ref="G112:G115" si="41">TRUNC(F112*(1+H112),2)</f>
        <v>124.9</v>
      </c>
      <c r="H112" s="326">
        <f t="shared" ref="H112:H115" si="42">$F$3</f>
        <v>0.28791653009942109</v>
      </c>
      <c r="I112" s="326">
        <f>J112/$J$172</f>
        <v>2.8189580974006907E-3</v>
      </c>
      <c r="J112" s="324">
        <f t="shared" ref="J112:J115" si="43">TRUNC(G112*E112,2)</f>
        <v>5743.4</v>
      </c>
    </row>
    <row r="113" spans="1:10" s="157" customFormat="1" ht="18" x14ac:dyDescent="0.25">
      <c r="A113" s="332" t="s">
        <v>5116</v>
      </c>
      <c r="B113" s="321">
        <v>407819</v>
      </c>
      <c r="C113" s="322" t="s">
        <v>39</v>
      </c>
      <c r="D113" s="344" t="s">
        <v>40</v>
      </c>
      <c r="E113" s="345">
        <v>929</v>
      </c>
      <c r="F113" s="325">
        <f>VLOOKUP(B113,'CPU-RES'!A:D,4,0)</f>
        <v>11.76</v>
      </c>
      <c r="G113" s="325">
        <f t="shared" si="41"/>
        <v>15.14</v>
      </c>
      <c r="H113" s="326">
        <f t="shared" si="42"/>
        <v>0.28791653009942109</v>
      </c>
      <c r="I113" s="326">
        <f>J113/$J$172</f>
        <v>6.9033699163259677E-3</v>
      </c>
      <c r="J113" s="324">
        <f t="shared" si="43"/>
        <v>14065.06</v>
      </c>
    </row>
    <row r="114" spans="1:10" s="157" customFormat="1" ht="18" x14ac:dyDescent="0.25">
      <c r="A114" s="332" t="s">
        <v>5117</v>
      </c>
      <c r="B114" s="321">
        <v>1107900</v>
      </c>
      <c r="C114" s="322" t="s">
        <v>1408</v>
      </c>
      <c r="D114" s="344" t="s">
        <v>17</v>
      </c>
      <c r="E114" s="345">
        <v>5.8319999999999999</v>
      </c>
      <c r="F114" s="325">
        <f>VLOOKUP(B114,'CPU-RES'!A:D,4,0)</f>
        <v>615.25</v>
      </c>
      <c r="G114" s="325">
        <f t="shared" si="41"/>
        <v>792.39</v>
      </c>
      <c r="H114" s="326">
        <f t="shared" si="42"/>
        <v>0.28791653009942109</v>
      </c>
      <c r="I114" s="326">
        <f>J114/$J$172</f>
        <v>2.268168219049526E-3</v>
      </c>
      <c r="J114" s="324">
        <f t="shared" si="43"/>
        <v>4621.21</v>
      </c>
    </row>
    <row r="115" spans="1:10" s="157" customFormat="1" x14ac:dyDescent="0.25">
      <c r="A115" s="332" t="s">
        <v>5118</v>
      </c>
      <c r="B115" s="321">
        <v>1100657</v>
      </c>
      <c r="C115" s="322" t="s">
        <v>5033</v>
      </c>
      <c r="D115" s="344" t="s">
        <v>17</v>
      </c>
      <c r="E115" s="345">
        <v>5.8319999999999999</v>
      </c>
      <c r="F115" s="325">
        <f>VLOOKUP(B115,'CPU-RES'!A:D,4,0)</f>
        <v>3.7</v>
      </c>
      <c r="G115" s="325">
        <f t="shared" si="41"/>
        <v>4.76</v>
      </c>
      <c r="H115" s="326">
        <f t="shared" si="42"/>
        <v>0.28791653009942109</v>
      </c>
      <c r="I115" s="326">
        <f>J115/$J$172</f>
        <v>1.362507866139276E-5</v>
      </c>
      <c r="J115" s="324">
        <f t="shared" si="43"/>
        <v>27.76</v>
      </c>
    </row>
    <row r="116" spans="1:10" s="157" customFormat="1" ht="15" customHeight="1" x14ac:dyDescent="0.25">
      <c r="A116" s="553"/>
      <c r="B116" s="554"/>
      <c r="C116" s="710" t="str">
        <f>"TOTAL DE "&amp;C111</f>
        <v>TOTAL DE TRANSVERSINAS</v>
      </c>
      <c r="D116" s="710"/>
      <c r="E116" s="710"/>
      <c r="F116" s="710"/>
      <c r="G116" s="710"/>
      <c r="H116" s="550"/>
      <c r="I116" s="552" t="s">
        <v>5164</v>
      </c>
      <c r="J116" s="551">
        <f>SUM(J112:J115)</f>
        <v>24457.429999999997</v>
      </c>
    </row>
    <row r="117" spans="1:10" s="157" customFormat="1" x14ac:dyDescent="0.25">
      <c r="A117" s="332"/>
      <c r="B117" s="321"/>
      <c r="C117" s="322"/>
      <c r="D117" s="344"/>
      <c r="E117" s="345"/>
      <c r="F117" s="325"/>
      <c r="G117" s="325"/>
      <c r="H117" s="326"/>
      <c r="I117" s="326"/>
      <c r="J117" s="324"/>
    </row>
    <row r="118" spans="1:10" s="157" customFormat="1" x14ac:dyDescent="0.25">
      <c r="A118" s="543" t="s">
        <v>5078</v>
      </c>
      <c r="B118" s="544"/>
      <c r="C118" s="382" t="s">
        <v>5059</v>
      </c>
      <c r="D118" s="545"/>
      <c r="E118" s="546"/>
      <c r="F118" s="547"/>
      <c r="G118" s="547"/>
      <c r="H118" s="548"/>
      <c r="I118" s="548"/>
      <c r="J118" s="549"/>
    </row>
    <row r="119" spans="1:10" s="157" customFormat="1" ht="27" x14ac:dyDescent="0.25">
      <c r="A119" s="332" t="s">
        <v>5102</v>
      </c>
      <c r="B119" s="321">
        <v>3108012</v>
      </c>
      <c r="C119" s="322" t="s">
        <v>5032</v>
      </c>
      <c r="D119" s="344" t="s">
        <v>14</v>
      </c>
      <c r="E119" s="345">
        <v>128.59</v>
      </c>
      <c r="F119" s="325">
        <f>VLOOKUP(B119,'CPU-RES'!A:D,4,0)</f>
        <v>96.98</v>
      </c>
      <c r="G119" s="325">
        <f t="shared" ref="G119:G123" si="44">TRUNC(F119*(1+H119),2)</f>
        <v>124.9</v>
      </c>
      <c r="H119" s="326">
        <f t="shared" ref="H119:H123" si="45">$F$3</f>
        <v>0.28791653009942109</v>
      </c>
      <c r="I119" s="326">
        <f>J119/$J$172</f>
        <v>7.8829571189472751E-3</v>
      </c>
      <c r="J119" s="324">
        <f t="shared" ref="J119:J123" si="46">TRUNC(G119*E119,2)</f>
        <v>16060.89</v>
      </c>
    </row>
    <row r="120" spans="1:10" s="157" customFormat="1" ht="18" x14ac:dyDescent="0.25">
      <c r="A120" s="332" t="s">
        <v>5112</v>
      </c>
      <c r="B120" s="321">
        <v>407819</v>
      </c>
      <c r="C120" s="322" t="s">
        <v>39</v>
      </c>
      <c r="D120" s="344" t="s">
        <v>40</v>
      </c>
      <c r="E120" s="345">
        <v>6429</v>
      </c>
      <c r="F120" s="325">
        <f>VLOOKUP(B120,'CPU-RES'!A:D,4,0)</f>
        <v>11.76</v>
      </c>
      <c r="G120" s="325">
        <f t="shared" si="44"/>
        <v>15.14</v>
      </c>
      <c r="H120" s="326">
        <f t="shared" si="45"/>
        <v>0.28791653009942109</v>
      </c>
      <c r="I120" s="326">
        <f>J120/$J$172</f>
        <v>4.7773697730957639E-2</v>
      </c>
      <c r="J120" s="324">
        <f t="shared" si="46"/>
        <v>97335.06</v>
      </c>
    </row>
    <row r="121" spans="1:10" s="157" customFormat="1" ht="18" x14ac:dyDescent="0.25">
      <c r="A121" s="332" t="s">
        <v>5113</v>
      </c>
      <c r="B121" s="321">
        <v>1107900</v>
      </c>
      <c r="C121" s="322" t="s">
        <v>1408</v>
      </c>
      <c r="D121" s="344" t="s">
        <v>17</v>
      </c>
      <c r="E121" s="345">
        <v>43.480000000000004</v>
      </c>
      <c r="F121" s="325">
        <f>VLOOKUP(B121,'CPU-RES'!A:D,4,0)</f>
        <v>615.25</v>
      </c>
      <c r="G121" s="325">
        <f t="shared" si="44"/>
        <v>792.39</v>
      </c>
      <c r="H121" s="326">
        <f t="shared" si="45"/>
        <v>0.28791653009942109</v>
      </c>
      <c r="I121" s="326">
        <f>J121/$J$172</f>
        <v>1.6910170528804665E-2</v>
      </c>
      <c r="J121" s="324">
        <f t="shared" si="46"/>
        <v>34453.11</v>
      </c>
    </row>
    <row r="122" spans="1:10" s="157" customFormat="1" x14ac:dyDescent="0.25">
      <c r="A122" s="332" t="s">
        <v>5114</v>
      </c>
      <c r="B122" s="321">
        <v>1100657</v>
      </c>
      <c r="C122" s="322" t="s">
        <v>5033</v>
      </c>
      <c r="D122" s="344" t="s">
        <v>17</v>
      </c>
      <c r="E122" s="345">
        <v>43.480000000000004</v>
      </c>
      <c r="F122" s="325">
        <f>VLOOKUP(B122,'CPU-RES'!A:D,4,0)</f>
        <v>3.7</v>
      </c>
      <c r="G122" s="325">
        <f t="shared" si="44"/>
        <v>4.76</v>
      </c>
      <c r="H122" s="326">
        <f t="shared" si="45"/>
        <v>0.28791653009942109</v>
      </c>
      <c r="I122" s="326">
        <f>J122/$J$172</f>
        <v>1.0157947693666591E-4</v>
      </c>
      <c r="J122" s="324">
        <f t="shared" si="46"/>
        <v>206.96</v>
      </c>
    </row>
    <row r="123" spans="1:10" s="157" customFormat="1" ht="18" x14ac:dyDescent="0.25">
      <c r="A123" s="332" t="s">
        <v>5115</v>
      </c>
      <c r="B123" s="321">
        <v>2007971</v>
      </c>
      <c r="C123" s="322" t="s">
        <v>5060</v>
      </c>
      <c r="D123" s="344" t="s">
        <v>37</v>
      </c>
      <c r="E123" s="345">
        <v>12</v>
      </c>
      <c r="F123" s="325">
        <f>VLOOKUP(B123,'CPU-RES'!A:D,4,0)</f>
        <v>91.86</v>
      </c>
      <c r="G123" s="325">
        <f t="shared" si="44"/>
        <v>118.3</v>
      </c>
      <c r="H123" s="326">
        <f t="shared" si="45"/>
        <v>0.28791653009942109</v>
      </c>
      <c r="I123" s="326">
        <f>J123/$J$172</f>
        <v>6.9676374883692941E-4</v>
      </c>
      <c r="J123" s="324">
        <f t="shared" si="46"/>
        <v>1419.6</v>
      </c>
    </row>
    <row r="124" spans="1:10" s="157" customFormat="1" ht="15" customHeight="1" x14ac:dyDescent="0.25">
      <c r="A124" s="553"/>
      <c r="B124" s="554"/>
      <c r="C124" s="710" t="str">
        <f>"TOTAL DE "&amp;C118</f>
        <v>TOTAL DE LAJE E BARREIRAS RÍGIDAS</v>
      </c>
      <c r="D124" s="710"/>
      <c r="E124" s="710"/>
      <c r="F124" s="710"/>
      <c r="G124" s="710"/>
      <c r="H124" s="550"/>
      <c r="I124" s="552" t="s">
        <v>5163</v>
      </c>
      <c r="J124" s="551">
        <f>SUM(J119:J123)</f>
        <v>149475.62</v>
      </c>
    </row>
    <row r="125" spans="1:10" s="157" customFormat="1" x14ac:dyDescent="0.25">
      <c r="A125" s="332"/>
      <c r="B125" s="321"/>
      <c r="C125" s="322"/>
      <c r="D125" s="344"/>
      <c r="E125" s="345"/>
      <c r="F125" s="325"/>
      <c r="G125" s="325"/>
      <c r="H125" s="326"/>
      <c r="I125" s="326"/>
      <c r="J125" s="324"/>
    </row>
    <row r="126" spans="1:10" s="157" customFormat="1" x14ac:dyDescent="0.25">
      <c r="A126" s="543" t="s">
        <v>5103</v>
      </c>
      <c r="B126" s="544"/>
      <c r="C126" s="382" t="s">
        <v>5061</v>
      </c>
      <c r="D126" s="545"/>
      <c r="E126" s="546"/>
      <c r="F126" s="547"/>
      <c r="G126" s="547"/>
      <c r="H126" s="548"/>
      <c r="I126" s="548"/>
      <c r="J126" s="549"/>
    </row>
    <row r="127" spans="1:10" s="157" customFormat="1" ht="18" x14ac:dyDescent="0.25">
      <c r="A127" s="332" t="s">
        <v>5104</v>
      </c>
      <c r="B127" s="321">
        <v>307737</v>
      </c>
      <c r="C127" s="322" t="s">
        <v>5062</v>
      </c>
      <c r="D127" s="344" t="s">
        <v>37</v>
      </c>
      <c r="E127" s="345">
        <v>12</v>
      </c>
      <c r="F127" s="325">
        <f>VLOOKUP(B127,'CPU-RES'!A:D,4,0)</f>
        <v>619.62</v>
      </c>
      <c r="G127" s="325">
        <f t="shared" ref="G127:G128" si="47">TRUNC(F127*(1+H127),2)</f>
        <v>798.01</v>
      </c>
      <c r="H127" s="326">
        <f t="shared" ref="H127:H128" si="48">$F$3</f>
        <v>0.28791653009942109</v>
      </c>
      <c r="I127" s="326">
        <f>J127/$J$172</f>
        <v>4.7001220558694689E-3</v>
      </c>
      <c r="J127" s="324">
        <f t="shared" ref="J127:J128" si="49">TRUNC(G127*E127,2)</f>
        <v>9576.1200000000008</v>
      </c>
    </row>
    <row r="128" spans="1:10" s="157" customFormat="1" ht="27" x14ac:dyDescent="0.25">
      <c r="A128" s="332" t="s">
        <v>5111</v>
      </c>
      <c r="B128" s="321">
        <v>307084</v>
      </c>
      <c r="C128" s="322" t="s">
        <v>5063</v>
      </c>
      <c r="D128" s="344" t="s">
        <v>37</v>
      </c>
      <c r="E128" s="345">
        <v>48</v>
      </c>
      <c r="F128" s="325">
        <f>VLOOKUP(B128,'CPU-RES'!A:D,4,0)</f>
        <v>35.9</v>
      </c>
      <c r="G128" s="325">
        <f t="shared" si="47"/>
        <v>46.23</v>
      </c>
      <c r="H128" s="326">
        <f t="shared" si="48"/>
        <v>0.28791653009942109</v>
      </c>
      <c r="I128" s="326">
        <f>J128/$J$172</f>
        <v>1.0891424550712172E-3</v>
      </c>
      <c r="J128" s="324">
        <f t="shared" si="49"/>
        <v>2219.04</v>
      </c>
    </row>
    <row r="129" spans="1:10" s="157" customFormat="1" ht="15" customHeight="1" x14ac:dyDescent="0.25">
      <c r="A129" s="553"/>
      <c r="B129" s="554"/>
      <c r="C129" s="710" t="str">
        <f>"TOTAL DE "&amp;C126</f>
        <v>TOTAL DE JUNTAS DE DILATAÇÃO</v>
      </c>
      <c r="D129" s="710"/>
      <c r="E129" s="710"/>
      <c r="F129" s="710"/>
      <c r="G129" s="710"/>
      <c r="H129" s="550"/>
      <c r="I129" s="552" t="s">
        <v>5162</v>
      </c>
      <c r="J129" s="551">
        <f>SUM(J127:J128)</f>
        <v>11795.16</v>
      </c>
    </row>
    <row r="130" spans="1:10" s="157" customFormat="1" ht="15" customHeight="1" x14ac:dyDescent="0.25">
      <c r="A130" s="506"/>
      <c r="B130" s="507"/>
      <c r="C130" s="708" t="str">
        <f>"TOTAL DE "&amp;C75</f>
        <v>TOTAL DE SUPERESTRUTURA</v>
      </c>
      <c r="D130" s="708"/>
      <c r="E130" s="708"/>
      <c r="F130" s="708"/>
      <c r="G130" s="708"/>
      <c r="H130" s="330"/>
      <c r="I130" s="509" t="s">
        <v>1438</v>
      </c>
      <c r="J130" s="522">
        <f>J87+J100+J109+J116+J124+J129</f>
        <v>597256.46</v>
      </c>
    </row>
    <row r="131" spans="1:10" s="157" customFormat="1" x14ac:dyDescent="0.25">
      <c r="A131" s="332"/>
      <c r="B131" s="321"/>
      <c r="C131" s="322"/>
      <c r="D131" s="344"/>
      <c r="E131" s="345"/>
      <c r="F131" s="325"/>
      <c r="G131" s="325"/>
      <c r="H131" s="326"/>
      <c r="I131" s="326"/>
      <c r="J131" s="324"/>
    </row>
    <row r="132" spans="1:10" s="157" customFormat="1" x14ac:dyDescent="0.25">
      <c r="A132" s="317">
        <v>5</v>
      </c>
      <c r="B132" s="318"/>
      <c r="C132" s="318" t="s">
        <v>5064</v>
      </c>
      <c r="D132" s="318"/>
      <c r="E132" s="318"/>
      <c r="F132" s="318"/>
      <c r="G132" s="318"/>
      <c r="H132" s="318"/>
      <c r="I132" s="318"/>
      <c r="J132" s="319"/>
    </row>
    <row r="133" spans="1:10" s="157" customFormat="1" x14ac:dyDescent="0.25">
      <c r="A133" s="332" t="s">
        <v>296</v>
      </c>
      <c r="B133" s="321">
        <v>5502985</v>
      </c>
      <c r="C133" s="322" t="s">
        <v>5065</v>
      </c>
      <c r="D133" s="344" t="s">
        <v>14</v>
      </c>
      <c r="E133" s="345">
        <v>131.4</v>
      </c>
      <c r="F133" s="325">
        <f>VLOOKUP(B133,'CPU-RES'!A:D,4,0)</f>
        <v>0.83</v>
      </c>
      <c r="G133" s="325">
        <f t="shared" ref="G133:G139" si="50">TRUNC(F133*(1+H133),2)</f>
        <v>1.06</v>
      </c>
      <c r="H133" s="326">
        <f t="shared" ref="H133:H139" si="51">$F$3</f>
        <v>0.28791653009942109</v>
      </c>
      <c r="I133" s="326">
        <f t="shared" ref="I133:I139" si="52">J133/$J$172</f>
        <v>6.8360985445201138E-5</v>
      </c>
      <c r="J133" s="324">
        <f t="shared" ref="J133:J139" si="53">TRUNC(G133*E133,2)</f>
        <v>139.28</v>
      </c>
    </row>
    <row r="134" spans="1:10" s="157" customFormat="1" ht="36" x14ac:dyDescent="0.25">
      <c r="A134" s="332" t="s">
        <v>344</v>
      </c>
      <c r="B134" s="321">
        <v>1505877</v>
      </c>
      <c r="C134" s="322" t="s">
        <v>5066</v>
      </c>
      <c r="D134" s="344" t="s">
        <v>17</v>
      </c>
      <c r="E134" s="345">
        <v>38</v>
      </c>
      <c r="F134" s="325">
        <f>VLOOKUP(B134,'CPU-RES'!A:D,4,0)</f>
        <v>171.36</v>
      </c>
      <c r="G134" s="325">
        <f t="shared" si="50"/>
        <v>220.69</v>
      </c>
      <c r="H134" s="326">
        <f t="shared" si="51"/>
        <v>0.28791653009942109</v>
      </c>
      <c r="I134" s="326">
        <f t="shared" si="52"/>
        <v>4.1160989615181987E-3</v>
      </c>
      <c r="J134" s="324">
        <f t="shared" si="53"/>
        <v>8386.2199999999993</v>
      </c>
    </row>
    <row r="135" spans="1:10" s="157" customFormat="1" ht="18" x14ac:dyDescent="0.25">
      <c r="A135" s="332" t="s">
        <v>1520</v>
      </c>
      <c r="B135" s="321">
        <v>804035</v>
      </c>
      <c r="C135" s="322" t="s">
        <v>5067</v>
      </c>
      <c r="D135" s="344" t="s">
        <v>37</v>
      </c>
      <c r="E135" s="345">
        <v>36</v>
      </c>
      <c r="F135" s="325">
        <f>VLOOKUP(B135,'CPU-RES'!A:D,4,0)</f>
        <v>964.22</v>
      </c>
      <c r="G135" s="325">
        <f t="shared" si="50"/>
        <v>1241.83</v>
      </c>
      <c r="H135" s="326">
        <f t="shared" si="51"/>
        <v>0.28791653009942109</v>
      </c>
      <c r="I135" s="326">
        <f t="shared" si="52"/>
        <v>2.1942403877045581E-2</v>
      </c>
      <c r="J135" s="324">
        <f t="shared" si="53"/>
        <v>44705.88</v>
      </c>
    </row>
    <row r="136" spans="1:10" s="157" customFormat="1" ht="36" x14ac:dyDescent="0.25">
      <c r="A136" s="332" t="s">
        <v>1521</v>
      </c>
      <c r="B136" s="321">
        <v>5502109</v>
      </c>
      <c r="C136" s="322" t="s">
        <v>5068</v>
      </c>
      <c r="D136" s="344" t="s">
        <v>17</v>
      </c>
      <c r="E136" s="345">
        <v>113.08</v>
      </c>
      <c r="F136" s="325">
        <f>VLOOKUP(B136,'CPU-RES'!A:D,4,0)</f>
        <v>6.62</v>
      </c>
      <c r="G136" s="325">
        <f t="shared" si="50"/>
        <v>8.52</v>
      </c>
      <c r="H136" s="326">
        <f t="shared" si="51"/>
        <v>0.28791653009942109</v>
      </c>
      <c r="I136" s="326">
        <f t="shared" si="52"/>
        <v>4.7287268679871186E-4</v>
      </c>
      <c r="J136" s="324">
        <f t="shared" si="53"/>
        <v>963.44</v>
      </c>
    </row>
    <row r="137" spans="1:10" s="157" customFormat="1" x14ac:dyDescent="0.25">
      <c r="A137" s="332" t="s">
        <v>1522</v>
      </c>
      <c r="B137" s="321">
        <v>5502978</v>
      </c>
      <c r="C137" s="322" t="s">
        <v>5069</v>
      </c>
      <c r="D137" s="344" t="s">
        <v>17</v>
      </c>
      <c r="E137" s="345">
        <v>102.8</v>
      </c>
      <c r="F137" s="325">
        <f>VLOOKUP(B137,'CPU-RES'!A:D,4,0)</f>
        <v>5.99</v>
      </c>
      <c r="G137" s="325">
        <f t="shared" si="50"/>
        <v>7.71</v>
      </c>
      <c r="H137" s="326">
        <f t="shared" si="51"/>
        <v>0.28791653009942109</v>
      </c>
      <c r="I137" s="326">
        <f t="shared" si="52"/>
        <v>3.890117019253125E-4</v>
      </c>
      <c r="J137" s="324">
        <f t="shared" si="53"/>
        <v>792.58</v>
      </c>
    </row>
    <row r="138" spans="1:10" s="157" customFormat="1" ht="18" x14ac:dyDescent="0.25">
      <c r="A138" s="332" t="s">
        <v>1523</v>
      </c>
      <c r="B138" s="321">
        <v>1600404</v>
      </c>
      <c r="C138" s="322" t="s">
        <v>5070</v>
      </c>
      <c r="D138" s="344" t="s">
        <v>37</v>
      </c>
      <c r="E138" s="345">
        <v>36</v>
      </c>
      <c r="F138" s="325">
        <f>VLOOKUP(B138,'CPU-RES'!A:D,4,0)</f>
        <v>10.71</v>
      </c>
      <c r="G138" s="325">
        <f t="shared" si="50"/>
        <v>13.79</v>
      </c>
      <c r="H138" s="326">
        <f t="shared" si="51"/>
        <v>0.28791653009942109</v>
      </c>
      <c r="I138" s="326">
        <f t="shared" si="52"/>
        <v>2.4366116897196765E-4</v>
      </c>
      <c r="J138" s="324">
        <f t="shared" si="53"/>
        <v>496.44</v>
      </c>
    </row>
    <row r="139" spans="1:10" s="157" customFormat="1" ht="18" x14ac:dyDescent="0.25">
      <c r="A139" s="332" t="s">
        <v>4999</v>
      </c>
      <c r="B139" s="321">
        <v>4805757</v>
      </c>
      <c r="C139" s="322" t="s">
        <v>5030</v>
      </c>
      <c r="D139" s="344" t="s">
        <v>17</v>
      </c>
      <c r="E139" s="345">
        <v>102.8</v>
      </c>
      <c r="F139" s="325">
        <f>VLOOKUP(B139,'CPU-RES'!A:D,4,0)</f>
        <v>7.03</v>
      </c>
      <c r="G139" s="325">
        <f t="shared" si="50"/>
        <v>9.0500000000000007</v>
      </c>
      <c r="H139" s="326">
        <f t="shared" si="51"/>
        <v>0.28791653009942109</v>
      </c>
      <c r="I139" s="326">
        <f t="shared" si="52"/>
        <v>4.566266455994287E-4</v>
      </c>
      <c r="J139" s="324">
        <f t="shared" si="53"/>
        <v>930.34</v>
      </c>
    </row>
    <row r="140" spans="1:10" s="157" customFormat="1" ht="15" customHeight="1" x14ac:dyDescent="0.25">
      <c r="A140" s="518"/>
      <c r="B140" s="519"/>
      <c r="C140" s="708" t="str">
        <f>"TOTAL DE "&amp;C132</f>
        <v>TOTAL DE DESVIO PROVISÓRIO</v>
      </c>
      <c r="D140" s="708"/>
      <c r="E140" s="708"/>
      <c r="F140" s="708"/>
      <c r="G140" s="708"/>
      <c r="H140" s="520"/>
      <c r="I140" s="521" t="s">
        <v>5161</v>
      </c>
      <c r="J140" s="522">
        <f>SUM(J133:J139)</f>
        <v>56414.18</v>
      </c>
    </row>
    <row r="141" spans="1:10" s="157" customFormat="1" x14ac:dyDescent="0.25">
      <c r="A141" s="332"/>
      <c r="B141" s="321"/>
      <c r="C141" s="322"/>
      <c r="D141" s="344"/>
      <c r="E141" s="345"/>
      <c r="F141" s="325"/>
      <c r="G141" s="325"/>
      <c r="H141" s="326"/>
      <c r="I141" s="326"/>
      <c r="J141" s="324"/>
    </row>
    <row r="142" spans="1:10" s="157" customFormat="1" x14ac:dyDescent="0.25">
      <c r="A142" s="317">
        <v>6</v>
      </c>
      <c r="B142" s="318"/>
      <c r="C142" s="318" t="s">
        <v>5071</v>
      </c>
      <c r="D142" s="318"/>
      <c r="E142" s="318"/>
      <c r="F142" s="318"/>
      <c r="G142" s="318"/>
      <c r="H142" s="318"/>
      <c r="I142" s="318"/>
      <c r="J142" s="319"/>
    </row>
    <row r="143" spans="1:10" s="157" customFormat="1" x14ac:dyDescent="0.25">
      <c r="A143" s="543" t="s">
        <v>5105</v>
      </c>
      <c r="B143" s="544"/>
      <c r="C143" s="382" t="s">
        <v>5515</v>
      </c>
      <c r="D143" s="545"/>
      <c r="E143" s="546"/>
      <c r="F143" s="547"/>
      <c r="G143" s="547"/>
      <c r="H143" s="548"/>
      <c r="I143" s="548"/>
      <c r="J143" s="549"/>
    </row>
    <row r="144" spans="1:10" s="157" customFormat="1" ht="27" x14ac:dyDescent="0.25">
      <c r="A144" s="332" t="s">
        <v>5516</v>
      </c>
      <c r="B144" s="321">
        <v>5501700</v>
      </c>
      <c r="C144" s="322" t="s">
        <v>5072</v>
      </c>
      <c r="D144" s="344" t="s">
        <v>14</v>
      </c>
      <c r="E144" s="345">
        <v>3024</v>
      </c>
      <c r="F144" s="325">
        <f>VLOOKUP(B144,'CPU-RES'!A:D,4,0)</f>
        <v>0.76</v>
      </c>
      <c r="G144" s="325">
        <f t="shared" ref="G144:G148" si="54">TRUNC(F144*(1+H144),2)</f>
        <v>0.97</v>
      </c>
      <c r="H144" s="326">
        <f t="shared" ref="H144:H148" si="55">$F$3</f>
        <v>0.28791653009942109</v>
      </c>
      <c r="I144" s="326">
        <f>J144/$J$172</f>
        <v>1.4397035567683776E-3</v>
      </c>
      <c r="J144" s="324">
        <f t="shared" ref="J144:J148" si="56">TRUNC(G144*E144,2)</f>
        <v>2933.28</v>
      </c>
    </row>
    <row r="145" spans="1:10" s="157" customFormat="1" ht="36" x14ac:dyDescent="0.25">
      <c r="A145" s="332" t="s">
        <v>5517</v>
      </c>
      <c r="B145" s="321">
        <v>5502120</v>
      </c>
      <c r="C145" s="322" t="s">
        <v>5074</v>
      </c>
      <c r="D145" s="344" t="s">
        <v>17</v>
      </c>
      <c r="E145" s="345">
        <v>3767.8300000000004</v>
      </c>
      <c r="F145" s="325">
        <f>VLOOKUP(B145,'CPU-RES'!A:D,4,0)</f>
        <v>12.73</v>
      </c>
      <c r="G145" s="325">
        <f t="shared" si="54"/>
        <v>16.39</v>
      </c>
      <c r="H145" s="326">
        <f t="shared" si="55"/>
        <v>0.28791653009942109</v>
      </c>
      <c r="I145" s="326">
        <f>J145/$J$172</f>
        <v>3.0310268514519862E-2</v>
      </c>
      <c r="J145" s="324">
        <f t="shared" si="56"/>
        <v>61754.73</v>
      </c>
    </row>
    <row r="146" spans="1:10" s="157" customFormat="1" x14ac:dyDescent="0.25">
      <c r="A146" s="332" t="s">
        <v>5518</v>
      </c>
      <c r="B146" s="321">
        <v>5502978</v>
      </c>
      <c r="C146" s="322" t="s">
        <v>5069</v>
      </c>
      <c r="D146" s="344" t="s">
        <v>17</v>
      </c>
      <c r="E146" s="345">
        <v>3425.3</v>
      </c>
      <c r="F146" s="325">
        <f>VLOOKUP(B146,'CPU-RES'!A:D,4,0)</f>
        <v>5.99</v>
      </c>
      <c r="G146" s="325">
        <f t="shared" si="54"/>
        <v>7.71</v>
      </c>
      <c r="H146" s="326">
        <f t="shared" si="55"/>
        <v>0.28791653009942109</v>
      </c>
      <c r="I146" s="326">
        <f>J146/$J$172</f>
        <v>1.2962014404662865E-2</v>
      </c>
      <c r="J146" s="324">
        <f t="shared" si="56"/>
        <v>26409.06</v>
      </c>
    </row>
    <row r="147" spans="1:10" s="157" customFormat="1" x14ac:dyDescent="0.25">
      <c r="A147" s="332" t="s">
        <v>5519</v>
      </c>
      <c r="B147" s="321">
        <v>4413996</v>
      </c>
      <c r="C147" s="322" t="s">
        <v>5077</v>
      </c>
      <c r="D147" s="344" t="s">
        <v>14</v>
      </c>
      <c r="E147" s="345">
        <v>834</v>
      </c>
      <c r="F147" s="325">
        <f>VLOOKUP(B147,'CPU-RES'!A:D,4,0)</f>
        <v>14</v>
      </c>
      <c r="G147" s="325">
        <f t="shared" si="54"/>
        <v>18.03</v>
      </c>
      <c r="H147" s="326">
        <f t="shared" si="55"/>
        <v>0.28791653009942109</v>
      </c>
      <c r="I147" s="326">
        <f>J147/$J$172</f>
        <v>7.3804243635783922E-3</v>
      </c>
      <c r="J147" s="324">
        <f t="shared" si="56"/>
        <v>15037.02</v>
      </c>
    </row>
    <row r="148" spans="1:10" s="157" customFormat="1" ht="18" x14ac:dyDescent="0.25">
      <c r="A148" s="332" t="s">
        <v>5520</v>
      </c>
      <c r="B148" s="321">
        <v>4413987</v>
      </c>
      <c r="C148" s="322" t="s">
        <v>5079</v>
      </c>
      <c r="D148" s="344" t="s">
        <v>14</v>
      </c>
      <c r="E148" s="345">
        <v>834</v>
      </c>
      <c r="F148" s="325">
        <f>VLOOKUP(B148,'CPU-RES'!A:D,4,0)</f>
        <v>0.39</v>
      </c>
      <c r="G148" s="325">
        <f t="shared" si="54"/>
        <v>0.5</v>
      </c>
      <c r="H148" s="326">
        <f t="shared" si="55"/>
        <v>0.28791653009942109</v>
      </c>
      <c r="I148" s="326">
        <f>J148/$J$172</f>
        <v>2.0467067009368809E-4</v>
      </c>
      <c r="J148" s="324">
        <f t="shared" si="56"/>
        <v>417</v>
      </c>
    </row>
    <row r="149" spans="1:10" s="157" customFormat="1" ht="15" customHeight="1" x14ac:dyDescent="0.25">
      <c r="A149" s="553"/>
      <c r="B149" s="554"/>
      <c r="C149" s="710" t="str">
        <f>"TOTAL DE "&amp;C143</f>
        <v>TOTAL DE ATERRO DOS ACESSOS</v>
      </c>
      <c r="D149" s="710"/>
      <c r="E149" s="710"/>
      <c r="F149" s="710"/>
      <c r="G149" s="710"/>
      <c r="H149" s="550"/>
      <c r="I149" s="552" t="s">
        <v>5163</v>
      </c>
      <c r="J149" s="551">
        <f>SUM(J144:J148)</f>
        <v>106551.09000000001</v>
      </c>
    </row>
    <row r="150" spans="1:10" s="157" customFormat="1" x14ac:dyDescent="0.25">
      <c r="A150" s="332"/>
      <c r="B150" s="625"/>
      <c r="C150" s="328"/>
      <c r="D150" s="626"/>
      <c r="E150" s="627"/>
      <c r="F150" s="325"/>
      <c r="G150" s="325"/>
      <c r="H150" s="334"/>
      <c r="I150" s="334"/>
      <c r="J150" s="335"/>
    </row>
    <row r="151" spans="1:10" s="157" customFormat="1" ht="18" x14ac:dyDescent="0.25">
      <c r="A151" s="543" t="s">
        <v>5110</v>
      </c>
      <c r="B151" s="544"/>
      <c r="C151" s="382" t="s">
        <v>5521</v>
      </c>
      <c r="D151" s="545"/>
      <c r="E151" s="546"/>
      <c r="F151" s="547"/>
      <c r="G151" s="547"/>
      <c r="H151" s="548"/>
      <c r="I151" s="548"/>
      <c r="J151" s="549"/>
    </row>
    <row r="152" spans="1:10" s="157" customFormat="1" ht="18" x14ac:dyDescent="0.25">
      <c r="A152" s="332" t="s">
        <v>5524</v>
      </c>
      <c r="B152" s="625">
        <v>5501710</v>
      </c>
      <c r="C152" s="328" t="s">
        <v>5522</v>
      </c>
      <c r="D152" s="626" t="s">
        <v>17</v>
      </c>
      <c r="E152" s="627">
        <v>360</v>
      </c>
      <c r="F152" s="325">
        <f>VLOOKUP(B152,'CPU-RES'!A:D,4,0)</f>
        <v>3.92</v>
      </c>
      <c r="G152" s="325">
        <f t="shared" ref="G152:G153" si="57">TRUNC(F152*(1+H152),2)</f>
        <v>5.04</v>
      </c>
      <c r="H152" s="326">
        <f t="shared" ref="H152:H153" si="58">$F$3</f>
        <v>0.28791653009942109</v>
      </c>
      <c r="I152" s="326">
        <f>J152/$J$172</f>
        <v>8.9053828253714067E-4</v>
      </c>
      <c r="J152" s="324">
        <f t="shared" ref="J152:J153" si="59">TRUNC(G152*E152,2)</f>
        <v>1814.4</v>
      </c>
    </row>
    <row r="153" spans="1:10" s="157" customFormat="1" ht="18" x14ac:dyDescent="0.25">
      <c r="A153" s="332" t="s">
        <v>5525</v>
      </c>
      <c r="B153" s="625">
        <v>4915734</v>
      </c>
      <c r="C153" s="328" t="s">
        <v>5523</v>
      </c>
      <c r="D153" s="626" t="s">
        <v>17</v>
      </c>
      <c r="E153" s="627">
        <v>360</v>
      </c>
      <c r="F153" s="325">
        <f>VLOOKUP(B153,'CPU-RES'!A:D,4,0)</f>
        <v>14.58</v>
      </c>
      <c r="G153" s="325">
        <f t="shared" si="57"/>
        <v>18.77</v>
      </c>
      <c r="H153" s="326">
        <f t="shared" si="58"/>
        <v>0.28791653009942109</v>
      </c>
      <c r="I153" s="326">
        <f>J153/$J$172</f>
        <v>3.3165483260361368E-3</v>
      </c>
      <c r="J153" s="324">
        <f t="shared" si="59"/>
        <v>6757.2</v>
      </c>
    </row>
    <row r="154" spans="1:10" s="157" customFormat="1" ht="15" customHeight="1" x14ac:dyDescent="0.25">
      <c r="A154" s="553"/>
      <c r="B154" s="554"/>
      <c r="C154" s="710" t="str">
        <f>"TOTAL DE "&amp;C151</f>
        <v>TOTAL DE REFORÇO DE SOLO - APOIO GUINDASTES</v>
      </c>
      <c r="D154" s="710"/>
      <c r="E154" s="710"/>
      <c r="F154" s="710"/>
      <c r="G154" s="710"/>
      <c r="H154" s="550"/>
      <c r="I154" s="552" t="s">
        <v>5163</v>
      </c>
      <c r="J154" s="551">
        <f>SUM(J152:J153)</f>
        <v>8571.6</v>
      </c>
    </row>
    <row r="155" spans="1:10" s="157" customFormat="1" ht="15" customHeight="1" x14ac:dyDescent="0.25">
      <c r="A155" s="518"/>
      <c r="B155" s="519"/>
      <c r="C155" s="708" t="str">
        <f>"TOTAL DE "&amp;C142</f>
        <v>TOTAL DE TERRAPLENAGEM</v>
      </c>
      <c r="D155" s="708"/>
      <c r="E155" s="708"/>
      <c r="F155" s="708"/>
      <c r="G155" s="708"/>
      <c r="H155" s="520"/>
      <c r="I155" s="521" t="s">
        <v>1524</v>
      </c>
      <c r="J155" s="522">
        <f>J149+J154</f>
        <v>115122.69000000002</v>
      </c>
    </row>
    <row r="156" spans="1:10" s="157" customFormat="1" x14ac:dyDescent="0.25">
      <c r="A156" s="332"/>
      <c r="B156" s="321"/>
      <c r="C156" s="322"/>
      <c r="D156" s="344"/>
      <c r="E156" s="345"/>
      <c r="F156" s="325"/>
      <c r="G156" s="325"/>
      <c r="H156" s="326"/>
      <c r="I156" s="326"/>
      <c r="J156" s="324"/>
    </row>
    <row r="157" spans="1:10" s="157" customFormat="1" x14ac:dyDescent="0.25">
      <c r="A157" s="317">
        <v>7</v>
      </c>
      <c r="B157" s="318"/>
      <c r="C157" s="318" t="s">
        <v>5080</v>
      </c>
      <c r="D157" s="318"/>
      <c r="E157" s="318"/>
      <c r="F157" s="318"/>
      <c r="G157" s="318"/>
      <c r="H157" s="318"/>
      <c r="I157" s="318"/>
      <c r="J157" s="319"/>
    </row>
    <row r="158" spans="1:10" s="157" customFormat="1" ht="18" x14ac:dyDescent="0.25">
      <c r="A158" s="332" t="s">
        <v>1514</v>
      </c>
      <c r="B158" s="321">
        <v>5213572</v>
      </c>
      <c r="C158" s="322" t="s">
        <v>5081</v>
      </c>
      <c r="D158" s="344" t="s">
        <v>14</v>
      </c>
      <c r="E158" s="345">
        <v>11.164999999999999</v>
      </c>
      <c r="F158" s="325">
        <f>VLOOKUP(B158,'CPU-RES'!A:D,4,0)</f>
        <v>592.73</v>
      </c>
      <c r="G158" s="325">
        <f t="shared" ref="G158:G159" si="60">TRUNC(F158*(1+H158),2)</f>
        <v>763.38</v>
      </c>
      <c r="H158" s="326">
        <f t="shared" ref="H158:H159" si="61">$F$3</f>
        <v>0.28791653009942109</v>
      </c>
      <c r="I158" s="326">
        <f t="shared" ref="I158:I159" si="62">J158/$J$172</f>
        <v>4.183296710780853E-3</v>
      </c>
      <c r="J158" s="324">
        <f t="shared" ref="J158:J159" si="63">TRUNC(G158*E158,2)</f>
        <v>8523.1299999999992</v>
      </c>
    </row>
    <row r="159" spans="1:10" s="157" customFormat="1" ht="27" x14ac:dyDescent="0.25">
      <c r="A159" s="332" t="s">
        <v>5109</v>
      </c>
      <c r="B159" s="321">
        <v>5216111</v>
      </c>
      <c r="C159" s="322" t="s">
        <v>5082</v>
      </c>
      <c r="D159" s="344" t="s">
        <v>42</v>
      </c>
      <c r="E159" s="345">
        <v>26</v>
      </c>
      <c r="F159" s="325">
        <f>VLOOKUP(B159,'CPU-RES'!A:D,4,0)</f>
        <v>138.88</v>
      </c>
      <c r="G159" s="325">
        <f t="shared" si="60"/>
        <v>178.86</v>
      </c>
      <c r="H159" s="326">
        <f t="shared" si="61"/>
        <v>0.28791653009942109</v>
      </c>
      <c r="I159" s="326">
        <f t="shared" si="62"/>
        <v>2.2824755332778975E-3</v>
      </c>
      <c r="J159" s="324">
        <f t="shared" si="63"/>
        <v>4650.3599999999997</v>
      </c>
    </row>
    <row r="160" spans="1:10" s="157" customFormat="1" ht="15" customHeight="1" x14ac:dyDescent="0.25">
      <c r="A160" s="518"/>
      <c r="B160" s="519"/>
      <c r="C160" s="708" t="str">
        <f>"TOTAL DE "&amp;C157</f>
        <v>TOTAL DE SINALIZAÇÃO E SEGURANÇA VIÁRIA</v>
      </c>
      <c r="D160" s="708"/>
      <c r="E160" s="708"/>
      <c r="F160" s="708"/>
      <c r="G160" s="708"/>
      <c r="H160" s="520"/>
      <c r="I160" s="521" t="s">
        <v>5160</v>
      </c>
      <c r="J160" s="522">
        <f>SUM(J158:J159)</f>
        <v>13173.489999999998</v>
      </c>
    </row>
    <row r="161" spans="1:10" s="157" customFormat="1" x14ac:dyDescent="0.25">
      <c r="A161" s="332"/>
      <c r="B161" s="321"/>
      <c r="C161" s="322"/>
      <c r="D161" s="344"/>
      <c r="E161" s="345"/>
      <c r="F161" s="325"/>
      <c r="G161" s="325"/>
      <c r="H161" s="326"/>
      <c r="I161" s="326"/>
      <c r="J161" s="324"/>
    </row>
    <row r="162" spans="1:10" s="157" customFormat="1" ht="18" x14ac:dyDescent="0.25">
      <c r="A162" s="317">
        <v>8</v>
      </c>
      <c r="B162" s="318"/>
      <c r="C162" s="318" t="s">
        <v>5576</v>
      </c>
      <c r="D162" s="318"/>
      <c r="E162" s="318"/>
      <c r="F162" s="318"/>
      <c r="G162" s="318"/>
      <c r="H162" s="318"/>
      <c r="I162" s="318"/>
      <c r="J162" s="319"/>
    </row>
    <row r="163" spans="1:10" s="157" customFormat="1" ht="36" x14ac:dyDescent="0.25">
      <c r="A163" s="332" t="s">
        <v>5106</v>
      </c>
      <c r="B163" s="321">
        <v>5915015</v>
      </c>
      <c r="C163" s="322" t="s">
        <v>5083</v>
      </c>
      <c r="D163" s="344" t="s">
        <v>18</v>
      </c>
      <c r="E163" s="345">
        <v>28.72</v>
      </c>
      <c r="F163" s="325">
        <f>VLOOKUP(B163,'CPU-RES'!A:D,4,0)</f>
        <v>22.23</v>
      </c>
      <c r="G163" s="325">
        <f t="shared" ref="G163:G165" si="64">TRUNC(F163*(1+H163),2)</f>
        <v>28.63</v>
      </c>
      <c r="H163" s="326">
        <f t="shared" ref="H163:H165" si="65">$F$3</f>
        <v>0.28791653009942109</v>
      </c>
      <c r="I163" s="326">
        <f t="shared" ref="I163:I165" si="66">J163/$J$172</f>
        <v>4.0357424097010799E-4</v>
      </c>
      <c r="J163" s="324">
        <f t="shared" ref="J163:J165" si="67">TRUNC(G163*E163,2)</f>
        <v>822.25</v>
      </c>
    </row>
    <row r="164" spans="1:10" s="157" customFormat="1" ht="36" x14ac:dyDescent="0.25">
      <c r="A164" s="332" t="s">
        <v>5107</v>
      </c>
      <c r="B164" s="321">
        <v>5915012</v>
      </c>
      <c r="C164" s="322" t="s">
        <v>5084</v>
      </c>
      <c r="D164" s="344" t="s">
        <v>5085</v>
      </c>
      <c r="E164" s="345">
        <v>63.18</v>
      </c>
      <c r="F164" s="325">
        <f>VLOOKUP(B164,'CPU-RES'!A:D,4,0)</f>
        <v>2.09</v>
      </c>
      <c r="G164" s="325">
        <f t="shared" si="64"/>
        <v>2.69</v>
      </c>
      <c r="H164" s="326">
        <f t="shared" si="65"/>
        <v>0.28791653009942109</v>
      </c>
      <c r="I164" s="326">
        <f t="shared" si="66"/>
        <v>8.3414341444657756E-5</v>
      </c>
      <c r="J164" s="324">
        <f t="shared" si="67"/>
        <v>169.95</v>
      </c>
    </row>
    <row r="165" spans="1:10" s="157" customFormat="1" ht="36" x14ac:dyDescent="0.25">
      <c r="A165" s="332" t="s">
        <v>5108</v>
      </c>
      <c r="B165" s="321">
        <v>5915014</v>
      </c>
      <c r="C165" s="322" t="s">
        <v>5086</v>
      </c>
      <c r="D165" s="344" t="s">
        <v>5085</v>
      </c>
      <c r="E165" s="345">
        <v>1025.3</v>
      </c>
      <c r="F165" s="325">
        <f>VLOOKUP(B165,'CPU-RES'!A:D,4,0)</f>
        <v>1.37</v>
      </c>
      <c r="G165" s="325">
        <f t="shared" si="64"/>
        <v>1.76</v>
      </c>
      <c r="H165" s="326">
        <f t="shared" si="65"/>
        <v>0.28791653009942109</v>
      </c>
      <c r="I165" s="326">
        <f t="shared" si="66"/>
        <v>8.8568901102508877E-4</v>
      </c>
      <c r="J165" s="324">
        <f t="shared" si="67"/>
        <v>1804.52</v>
      </c>
    </row>
    <row r="166" spans="1:10" s="157" customFormat="1" ht="11.25" customHeight="1" x14ac:dyDescent="0.25">
      <c r="A166" s="518"/>
      <c r="B166" s="519"/>
      <c r="C166" s="708" t="str">
        <f>"TOTAL DE "&amp;C162</f>
        <v>TOTAL DE REMOÇÃO DA PONTE DE MADEIRA E RESÍDUOS SÓLIDOS</v>
      </c>
      <c r="D166" s="708"/>
      <c r="E166" s="708"/>
      <c r="F166" s="708"/>
      <c r="G166" s="708"/>
      <c r="H166" s="520"/>
      <c r="I166" s="521" t="s">
        <v>5157</v>
      </c>
      <c r="J166" s="522">
        <f>SUM(J163:J165)</f>
        <v>2796.7200000000003</v>
      </c>
    </row>
    <row r="167" spans="1:10" s="157" customFormat="1" x14ac:dyDescent="0.25">
      <c r="A167" s="332"/>
      <c r="B167" s="321"/>
      <c r="C167" s="322"/>
      <c r="D167" s="344"/>
      <c r="E167" s="345"/>
      <c r="F167" s="325"/>
      <c r="G167" s="325"/>
      <c r="H167" s="326"/>
      <c r="I167" s="326"/>
      <c r="J167" s="324"/>
    </row>
    <row r="168" spans="1:10" s="157" customFormat="1" x14ac:dyDescent="0.25">
      <c r="A168" s="317">
        <v>9</v>
      </c>
      <c r="B168" s="318"/>
      <c r="C168" s="318" t="s">
        <v>348</v>
      </c>
      <c r="D168" s="318"/>
      <c r="E168" s="318"/>
      <c r="F168" s="318"/>
      <c r="G168" s="318"/>
      <c r="H168" s="318"/>
      <c r="I168" s="318"/>
      <c r="J168" s="319"/>
    </row>
    <row r="169" spans="1:10" s="157" customFormat="1" x14ac:dyDescent="0.25">
      <c r="A169" s="510" t="s">
        <v>5153</v>
      </c>
      <c r="B169" s="511" t="s">
        <v>24</v>
      </c>
      <c r="C169" s="512" t="s">
        <v>1601</v>
      </c>
      <c r="D169" s="513" t="s">
        <v>172</v>
      </c>
      <c r="E169" s="514">
        <v>1</v>
      </c>
      <c r="F169" s="515">
        <f>'ADM-RES'!F23</f>
        <v>180693.64</v>
      </c>
      <c r="G169" s="515">
        <f t="shared" ref="G169" si="68">TRUNC(F169*(1+H169),2)</f>
        <v>232718.32</v>
      </c>
      <c r="H169" s="516">
        <f t="shared" ref="H169" si="69">$F$3</f>
        <v>0.28791653009942109</v>
      </c>
      <c r="I169" s="516">
        <f>J169/$J$172</f>
        <v>0.1142220971162526</v>
      </c>
      <c r="J169" s="517">
        <f>TRUNC(G169*E169,2)</f>
        <v>232718.32</v>
      </c>
    </row>
    <row r="170" spans="1:10" s="157" customFormat="1" ht="11.25" customHeight="1" x14ac:dyDescent="0.25">
      <c r="A170" s="518"/>
      <c r="B170" s="519"/>
      <c r="C170" s="708" t="str">
        <f>"TOTAL DE "&amp;C168</f>
        <v>TOTAL DE ADMINISTRAÇÃO LOCAL  </v>
      </c>
      <c r="D170" s="708"/>
      <c r="E170" s="708"/>
      <c r="F170" s="708"/>
      <c r="G170" s="708"/>
      <c r="H170" s="520"/>
      <c r="I170" s="521" t="s">
        <v>1525</v>
      </c>
      <c r="J170" s="522">
        <f>J169</f>
        <v>232718.32</v>
      </c>
    </row>
    <row r="171" spans="1:10" s="157" customFormat="1" x14ac:dyDescent="0.25">
      <c r="A171" s="332"/>
      <c r="B171" s="321"/>
      <c r="C171" s="322"/>
      <c r="D171" s="344"/>
      <c r="E171" s="345"/>
      <c r="F171" s="325"/>
      <c r="G171" s="325"/>
      <c r="H171" s="326"/>
      <c r="I171" s="326"/>
      <c r="J171" s="324"/>
    </row>
    <row r="172" spans="1:10" ht="34.5" customHeight="1" x14ac:dyDescent="0.2">
      <c r="A172" s="523"/>
      <c r="B172" s="524"/>
      <c r="C172" s="709" t="s">
        <v>25</v>
      </c>
      <c r="D172" s="709"/>
      <c r="E172" s="709"/>
      <c r="F172" s="709"/>
      <c r="G172" s="525"/>
      <c r="H172" s="336"/>
      <c r="I172" s="336"/>
      <c r="J172" s="337">
        <f>J9+J18+J73+J130+J140+J155+J160+J166+J170</f>
        <v>2037419.43</v>
      </c>
    </row>
  </sheetData>
  <mergeCells count="41">
    <mergeCell ref="F1:G1"/>
    <mergeCell ref="F3:G3"/>
    <mergeCell ref="J5:J6"/>
    <mergeCell ref="D2:E2"/>
    <mergeCell ref="A4:J4"/>
    <mergeCell ref="A5:A6"/>
    <mergeCell ref="B5:B6"/>
    <mergeCell ref="C5:C6"/>
    <mergeCell ref="D5:D6"/>
    <mergeCell ref="E5:E6"/>
    <mergeCell ref="F5:G5"/>
    <mergeCell ref="H5:H6"/>
    <mergeCell ref="F2:G2"/>
    <mergeCell ref="I5:I6"/>
    <mergeCell ref="H1:J3"/>
    <mergeCell ref="D1:E1"/>
    <mergeCell ref="D3:E3"/>
    <mergeCell ref="C72:G72"/>
    <mergeCell ref="C63:G63"/>
    <mergeCell ref="C55:G55"/>
    <mergeCell ref="C48:G48"/>
    <mergeCell ref="C38:G38"/>
    <mergeCell ref="C31:G31"/>
    <mergeCell ref="C18:G18"/>
    <mergeCell ref="C9:G9"/>
    <mergeCell ref="C87:G87"/>
    <mergeCell ref="C73:G73"/>
    <mergeCell ref="C130:G130"/>
    <mergeCell ref="C154:G154"/>
    <mergeCell ref="C149:G149"/>
    <mergeCell ref="C140:G140"/>
    <mergeCell ref="C129:G129"/>
    <mergeCell ref="C124:G124"/>
    <mergeCell ref="C116:G116"/>
    <mergeCell ref="C109:G109"/>
    <mergeCell ref="C100:G100"/>
    <mergeCell ref="C170:G170"/>
    <mergeCell ref="C166:G166"/>
    <mergeCell ref="C160:G160"/>
    <mergeCell ref="C155:G155"/>
    <mergeCell ref="C172:F172"/>
  </mergeCells>
  <phoneticPr fontId="20" type="noConversion"/>
  <printOptions horizontalCentered="1"/>
  <pageMargins left="0.70866141732283472" right="0.70866141732283472" top="0.39370078740157483" bottom="0.39370078740157483" header="0.31496062992125984" footer="0.31496062992125984"/>
  <pageSetup paperSize="9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CD12B-3B3D-4242-A4E9-E0BFCB7654D1}">
  <sheetPr>
    <tabColor rgb="FF00B050"/>
    <pageSetUpPr fitToPage="1"/>
  </sheetPr>
  <dimension ref="A1:AF18"/>
  <sheetViews>
    <sheetView zoomScaleNormal="100" zoomScaleSheetLayoutView="100" workbookViewId="0">
      <selection activeCell="A4" sqref="A4:M17"/>
    </sheetView>
  </sheetViews>
  <sheetFormatPr defaultRowHeight="11.25" x14ac:dyDescent="0.2"/>
  <cols>
    <col min="1" max="1" width="8.28515625" style="189" customWidth="1"/>
    <col min="2" max="2" width="24" style="190" customWidth="1"/>
    <col min="3" max="3" width="14.42578125" style="191" hidden="1" customWidth="1"/>
    <col min="4" max="4" width="6.85546875" style="188" hidden="1" customWidth="1"/>
    <col min="5" max="5" width="11.85546875" style="176" hidden="1" customWidth="1"/>
    <col min="6" max="6" width="6.85546875" style="176" hidden="1" customWidth="1"/>
    <col min="7" max="7" width="11.85546875" style="176" hidden="1" customWidth="1"/>
    <col min="8" max="8" width="6.85546875" style="176" customWidth="1"/>
    <col min="9" max="9" width="11.85546875" style="176" customWidth="1"/>
    <col min="10" max="10" width="6.85546875" style="176" customWidth="1"/>
    <col min="11" max="11" width="11.85546875" style="176" customWidth="1"/>
    <col min="12" max="12" width="6.85546875" style="176" customWidth="1"/>
    <col min="13" max="13" width="11.85546875" style="176" customWidth="1"/>
    <col min="14" max="15" width="18.85546875" style="175" customWidth="1"/>
    <col min="16" max="32" width="26.85546875" style="176" customWidth="1"/>
    <col min="33" max="179" width="9.140625" style="177"/>
    <col min="180" max="180" width="15.28515625" style="177" customWidth="1"/>
    <col min="181" max="181" width="48.7109375" style="177" bestFit="1" customWidth="1"/>
    <col min="182" max="182" width="20.28515625" style="177" customWidth="1"/>
    <col min="183" max="183" width="6.85546875" style="177" customWidth="1"/>
    <col min="184" max="184" width="13" style="177" customWidth="1"/>
    <col min="185" max="185" width="11" style="177" customWidth="1"/>
    <col min="186" max="186" width="15.7109375" style="177" bestFit="1" customWidth="1"/>
    <col min="187" max="187" width="11" style="177" customWidth="1"/>
    <col min="188" max="188" width="13" style="177" customWidth="1"/>
    <col min="189" max="189" width="8.140625" style="177" customWidth="1"/>
    <col min="190" max="190" width="14.5703125" style="177" customWidth="1"/>
    <col min="191" max="191" width="15" style="177" customWidth="1"/>
    <col min="192" max="193" width="11.42578125" style="177" customWidth="1"/>
    <col min="194" max="194" width="12.5703125" style="177" customWidth="1"/>
    <col min="195" max="435" width="9.140625" style="177"/>
    <col min="436" max="436" width="15.28515625" style="177" customWidth="1"/>
    <col min="437" max="437" width="48.7109375" style="177" bestFit="1" customWidth="1"/>
    <col min="438" max="438" width="20.28515625" style="177" customWidth="1"/>
    <col min="439" max="439" width="6.85546875" style="177" customWidth="1"/>
    <col min="440" max="440" width="13" style="177" customWidth="1"/>
    <col min="441" max="441" width="11" style="177" customWidth="1"/>
    <col min="442" max="442" width="15.7109375" style="177" bestFit="1" customWidth="1"/>
    <col min="443" max="443" width="11" style="177" customWidth="1"/>
    <col min="444" max="444" width="13" style="177" customWidth="1"/>
    <col min="445" max="445" width="8.140625" style="177" customWidth="1"/>
    <col min="446" max="446" width="14.5703125" style="177" customWidth="1"/>
    <col min="447" max="447" width="15" style="177" customWidth="1"/>
    <col min="448" max="449" width="11.42578125" style="177" customWidth="1"/>
    <col min="450" max="450" width="12.5703125" style="177" customWidth="1"/>
    <col min="451" max="691" width="9.140625" style="177"/>
    <col min="692" max="692" width="15.28515625" style="177" customWidth="1"/>
    <col min="693" max="693" width="48.7109375" style="177" bestFit="1" customWidth="1"/>
    <col min="694" max="694" width="20.28515625" style="177" customWidth="1"/>
    <col min="695" max="695" width="6.85546875" style="177" customWidth="1"/>
    <col min="696" max="696" width="13" style="177" customWidth="1"/>
    <col min="697" max="697" width="11" style="177" customWidth="1"/>
    <col min="698" max="698" width="15.7109375" style="177" bestFit="1" customWidth="1"/>
    <col min="699" max="699" width="11" style="177" customWidth="1"/>
    <col min="700" max="700" width="13" style="177" customWidth="1"/>
    <col min="701" max="701" width="8.140625" style="177" customWidth="1"/>
    <col min="702" max="702" width="14.5703125" style="177" customWidth="1"/>
    <col min="703" max="703" width="15" style="177" customWidth="1"/>
    <col min="704" max="705" width="11.42578125" style="177" customWidth="1"/>
    <col min="706" max="706" width="12.5703125" style="177" customWidth="1"/>
    <col min="707" max="947" width="9.140625" style="177"/>
    <col min="948" max="948" width="15.28515625" style="177" customWidth="1"/>
    <col min="949" max="949" width="48.7109375" style="177" bestFit="1" customWidth="1"/>
    <col min="950" max="950" width="20.28515625" style="177" customWidth="1"/>
    <col min="951" max="951" width="6.85546875" style="177" customWidth="1"/>
    <col min="952" max="952" width="13" style="177" customWidth="1"/>
    <col min="953" max="953" width="11" style="177" customWidth="1"/>
    <col min="954" max="954" width="15.7109375" style="177" bestFit="1" customWidth="1"/>
    <col min="955" max="955" width="11" style="177" customWidth="1"/>
    <col min="956" max="956" width="13" style="177" customWidth="1"/>
    <col min="957" max="957" width="8.140625" style="177" customWidth="1"/>
    <col min="958" max="958" width="14.5703125" style="177" customWidth="1"/>
    <col min="959" max="959" width="15" style="177" customWidth="1"/>
    <col min="960" max="961" width="11.42578125" style="177" customWidth="1"/>
    <col min="962" max="962" width="12.5703125" style="177" customWidth="1"/>
    <col min="963" max="1203" width="9.140625" style="177"/>
    <col min="1204" max="1204" width="15.28515625" style="177" customWidth="1"/>
    <col min="1205" max="1205" width="48.7109375" style="177" bestFit="1" customWidth="1"/>
    <col min="1206" max="1206" width="20.28515625" style="177" customWidth="1"/>
    <col min="1207" max="1207" width="6.85546875" style="177" customWidth="1"/>
    <col min="1208" max="1208" width="13" style="177" customWidth="1"/>
    <col min="1209" max="1209" width="11" style="177" customWidth="1"/>
    <col min="1210" max="1210" width="15.7109375" style="177" bestFit="1" customWidth="1"/>
    <col min="1211" max="1211" width="11" style="177" customWidth="1"/>
    <col min="1212" max="1212" width="13" style="177" customWidth="1"/>
    <col min="1213" max="1213" width="8.140625" style="177" customWidth="1"/>
    <col min="1214" max="1214" width="14.5703125" style="177" customWidth="1"/>
    <col min="1215" max="1215" width="15" style="177" customWidth="1"/>
    <col min="1216" max="1217" width="11.42578125" style="177" customWidth="1"/>
    <col min="1218" max="1218" width="12.5703125" style="177" customWidth="1"/>
    <col min="1219" max="1459" width="9.140625" style="177"/>
    <col min="1460" max="1460" width="15.28515625" style="177" customWidth="1"/>
    <col min="1461" max="1461" width="48.7109375" style="177" bestFit="1" customWidth="1"/>
    <col min="1462" max="1462" width="20.28515625" style="177" customWidth="1"/>
    <col min="1463" max="1463" width="6.85546875" style="177" customWidth="1"/>
    <col min="1464" max="1464" width="13" style="177" customWidth="1"/>
    <col min="1465" max="1465" width="11" style="177" customWidth="1"/>
    <col min="1466" max="1466" width="15.7109375" style="177" bestFit="1" customWidth="1"/>
    <col min="1467" max="1467" width="11" style="177" customWidth="1"/>
    <col min="1468" max="1468" width="13" style="177" customWidth="1"/>
    <col min="1469" max="1469" width="8.140625" style="177" customWidth="1"/>
    <col min="1470" max="1470" width="14.5703125" style="177" customWidth="1"/>
    <col min="1471" max="1471" width="15" style="177" customWidth="1"/>
    <col min="1472" max="1473" width="11.42578125" style="177" customWidth="1"/>
    <col min="1474" max="1474" width="12.5703125" style="177" customWidth="1"/>
    <col min="1475" max="1715" width="9.140625" style="177"/>
    <col min="1716" max="1716" width="15.28515625" style="177" customWidth="1"/>
    <col min="1717" max="1717" width="48.7109375" style="177" bestFit="1" customWidth="1"/>
    <col min="1718" max="1718" width="20.28515625" style="177" customWidth="1"/>
    <col min="1719" max="1719" width="6.85546875" style="177" customWidth="1"/>
    <col min="1720" max="1720" width="13" style="177" customWidth="1"/>
    <col min="1721" max="1721" width="11" style="177" customWidth="1"/>
    <col min="1722" max="1722" width="15.7109375" style="177" bestFit="1" customWidth="1"/>
    <col min="1723" max="1723" width="11" style="177" customWidth="1"/>
    <col min="1724" max="1724" width="13" style="177" customWidth="1"/>
    <col min="1725" max="1725" width="8.140625" style="177" customWidth="1"/>
    <col min="1726" max="1726" width="14.5703125" style="177" customWidth="1"/>
    <col min="1727" max="1727" width="15" style="177" customWidth="1"/>
    <col min="1728" max="1729" width="11.42578125" style="177" customWidth="1"/>
    <col min="1730" max="1730" width="12.5703125" style="177" customWidth="1"/>
    <col min="1731" max="1971" width="9.140625" style="177"/>
    <col min="1972" max="1972" width="15.28515625" style="177" customWidth="1"/>
    <col min="1973" max="1973" width="48.7109375" style="177" bestFit="1" customWidth="1"/>
    <col min="1974" max="1974" width="20.28515625" style="177" customWidth="1"/>
    <col min="1975" max="1975" width="6.85546875" style="177" customWidth="1"/>
    <col min="1976" max="1976" width="13" style="177" customWidth="1"/>
    <col min="1977" max="1977" width="11" style="177" customWidth="1"/>
    <col min="1978" max="1978" width="15.7109375" style="177" bestFit="1" customWidth="1"/>
    <col min="1979" max="1979" width="11" style="177" customWidth="1"/>
    <col min="1980" max="1980" width="13" style="177" customWidth="1"/>
    <col min="1981" max="1981" width="8.140625" style="177" customWidth="1"/>
    <col min="1982" max="1982" width="14.5703125" style="177" customWidth="1"/>
    <col min="1983" max="1983" width="15" style="177" customWidth="1"/>
    <col min="1984" max="1985" width="11.42578125" style="177" customWidth="1"/>
    <col min="1986" max="1986" width="12.5703125" style="177" customWidth="1"/>
    <col min="1987" max="2227" width="9.140625" style="177"/>
    <col min="2228" max="2228" width="15.28515625" style="177" customWidth="1"/>
    <col min="2229" max="2229" width="48.7109375" style="177" bestFit="1" customWidth="1"/>
    <col min="2230" max="2230" width="20.28515625" style="177" customWidth="1"/>
    <col min="2231" max="2231" width="6.85546875" style="177" customWidth="1"/>
    <col min="2232" max="2232" width="13" style="177" customWidth="1"/>
    <col min="2233" max="2233" width="11" style="177" customWidth="1"/>
    <col min="2234" max="2234" width="15.7109375" style="177" bestFit="1" customWidth="1"/>
    <col min="2235" max="2235" width="11" style="177" customWidth="1"/>
    <col min="2236" max="2236" width="13" style="177" customWidth="1"/>
    <col min="2237" max="2237" width="8.140625" style="177" customWidth="1"/>
    <col min="2238" max="2238" width="14.5703125" style="177" customWidth="1"/>
    <col min="2239" max="2239" width="15" style="177" customWidth="1"/>
    <col min="2240" max="2241" width="11.42578125" style="177" customWidth="1"/>
    <col min="2242" max="2242" width="12.5703125" style="177" customWidth="1"/>
    <col min="2243" max="2483" width="9.140625" style="177"/>
    <col min="2484" max="2484" width="15.28515625" style="177" customWidth="1"/>
    <col min="2485" max="2485" width="48.7109375" style="177" bestFit="1" customWidth="1"/>
    <col min="2486" max="2486" width="20.28515625" style="177" customWidth="1"/>
    <col min="2487" max="2487" width="6.85546875" style="177" customWidth="1"/>
    <col min="2488" max="2488" width="13" style="177" customWidth="1"/>
    <col min="2489" max="2489" width="11" style="177" customWidth="1"/>
    <col min="2490" max="2490" width="15.7109375" style="177" bestFit="1" customWidth="1"/>
    <col min="2491" max="2491" width="11" style="177" customWidth="1"/>
    <col min="2492" max="2492" width="13" style="177" customWidth="1"/>
    <col min="2493" max="2493" width="8.140625" style="177" customWidth="1"/>
    <col min="2494" max="2494" width="14.5703125" style="177" customWidth="1"/>
    <col min="2495" max="2495" width="15" style="177" customWidth="1"/>
    <col min="2496" max="2497" width="11.42578125" style="177" customWidth="1"/>
    <col min="2498" max="2498" width="12.5703125" style="177" customWidth="1"/>
    <col min="2499" max="2739" width="9.140625" style="177"/>
    <col min="2740" max="2740" width="15.28515625" style="177" customWidth="1"/>
    <col min="2741" max="2741" width="48.7109375" style="177" bestFit="1" customWidth="1"/>
    <col min="2742" max="2742" width="20.28515625" style="177" customWidth="1"/>
    <col min="2743" max="2743" width="6.85546875" style="177" customWidth="1"/>
    <col min="2744" max="2744" width="13" style="177" customWidth="1"/>
    <col min="2745" max="2745" width="11" style="177" customWidth="1"/>
    <col min="2746" max="2746" width="15.7109375" style="177" bestFit="1" customWidth="1"/>
    <col min="2747" max="2747" width="11" style="177" customWidth="1"/>
    <col min="2748" max="2748" width="13" style="177" customWidth="1"/>
    <col min="2749" max="2749" width="8.140625" style="177" customWidth="1"/>
    <col min="2750" max="2750" width="14.5703125" style="177" customWidth="1"/>
    <col min="2751" max="2751" width="15" style="177" customWidth="1"/>
    <col min="2752" max="2753" width="11.42578125" style="177" customWidth="1"/>
    <col min="2754" max="2754" width="12.5703125" style="177" customWidth="1"/>
    <col min="2755" max="2995" width="9.140625" style="177"/>
    <col min="2996" max="2996" width="15.28515625" style="177" customWidth="1"/>
    <col min="2997" max="2997" width="48.7109375" style="177" bestFit="1" customWidth="1"/>
    <col min="2998" max="2998" width="20.28515625" style="177" customWidth="1"/>
    <col min="2999" max="2999" width="6.85546875" style="177" customWidth="1"/>
    <col min="3000" max="3000" width="13" style="177" customWidth="1"/>
    <col min="3001" max="3001" width="11" style="177" customWidth="1"/>
    <col min="3002" max="3002" width="15.7109375" style="177" bestFit="1" customWidth="1"/>
    <col min="3003" max="3003" width="11" style="177" customWidth="1"/>
    <col min="3004" max="3004" width="13" style="177" customWidth="1"/>
    <col min="3005" max="3005" width="8.140625" style="177" customWidth="1"/>
    <col min="3006" max="3006" width="14.5703125" style="177" customWidth="1"/>
    <col min="3007" max="3007" width="15" style="177" customWidth="1"/>
    <col min="3008" max="3009" width="11.42578125" style="177" customWidth="1"/>
    <col min="3010" max="3010" width="12.5703125" style="177" customWidth="1"/>
    <col min="3011" max="3251" width="9.140625" style="177"/>
    <col min="3252" max="3252" width="15.28515625" style="177" customWidth="1"/>
    <col min="3253" max="3253" width="48.7109375" style="177" bestFit="1" customWidth="1"/>
    <col min="3254" max="3254" width="20.28515625" style="177" customWidth="1"/>
    <col min="3255" max="3255" width="6.85546875" style="177" customWidth="1"/>
    <col min="3256" max="3256" width="13" style="177" customWidth="1"/>
    <col min="3257" max="3257" width="11" style="177" customWidth="1"/>
    <col min="3258" max="3258" width="15.7109375" style="177" bestFit="1" customWidth="1"/>
    <col min="3259" max="3259" width="11" style="177" customWidth="1"/>
    <col min="3260" max="3260" width="13" style="177" customWidth="1"/>
    <col min="3261" max="3261" width="8.140625" style="177" customWidth="1"/>
    <col min="3262" max="3262" width="14.5703125" style="177" customWidth="1"/>
    <col min="3263" max="3263" width="15" style="177" customWidth="1"/>
    <col min="3264" max="3265" width="11.42578125" style="177" customWidth="1"/>
    <col min="3266" max="3266" width="12.5703125" style="177" customWidth="1"/>
    <col min="3267" max="3507" width="9.140625" style="177"/>
    <col min="3508" max="3508" width="15.28515625" style="177" customWidth="1"/>
    <col min="3509" max="3509" width="48.7109375" style="177" bestFit="1" customWidth="1"/>
    <col min="3510" max="3510" width="20.28515625" style="177" customWidth="1"/>
    <col min="3511" max="3511" width="6.85546875" style="177" customWidth="1"/>
    <col min="3512" max="3512" width="13" style="177" customWidth="1"/>
    <col min="3513" max="3513" width="11" style="177" customWidth="1"/>
    <col min="3514" max="3514" width="15.7109375" style="177" bestFit="1" customWidth="1"/>
    <col min="3515" max="3515" width="11" style="177" customWidth="1"/>
    <col min="3516" max="3516" width="13" style="177" customWidth="1"/>
    <col min="3517" max="3517" width="8.140625" style="177" customWidth="1"/>
    <col min="3518" max="3518" width="14.5703125" style="177" customWidth="1"/>
    <col min="3519" max="3519" width="15" style="177" customWidth="1"/>
    <col min="3520" max="3521" width="11.42578125" style="177" customWidth="1"/>
    <col min="3522" max="3522" width="12.5703125" style="177" customWidth="1"/>
    <col min="3523" max="3763" width="9.140625" style="177"/>
    <col min="3764" max="3764" width="15.28515625" style="177" customWidth="1"/>
    <col min="3765" max="3765" width="48.7109375" style="177" bestFit="1" customWidth="1"/>
    <col min="3766" max="3766" width="20.28515625" style="177" customWidth="1"/>
    <col min="3767" max="3767" width="6.85546875" style="177" customWidth="1"/>
    <col min="3768" max="3768" width="13" style="177" customWidth="1"/>
    <col min="3769" max="3769" width="11" style="177" customWidth="1"/>
    <col min="3770" max="3770" width="15.7109375" style="177" bestFit="1" customWidth="1"/>
    <col min="3771" max="3771" width="11" style="177" customWidth="1"/>
    <col min="3772" max="3772" width="13" style="177" customWidth="1"/>
    <col min="3773" max="3773" width="8.140625" style="177" customWidth="1"/>
    <col min="3774" max="3774" width="14.5703125" style="177" customWidth="1"/>
    <col min="3775" max="3775" width="15" style="177" customWidth="1"/>
    <col min="3776" max="3777" width="11.42578125" style="177" customWidth="1"/>
    <col min="3778" max="3778" width="12.5703125" style="177" customWidth="1"/>
    <col min="3779" max="4019" width="9.140625" style="177"/>
    <col min="4020" max="4020" width="15.28515625" style="177" customWidth="1"/>
    <col min="4021" max="4021" width="48.7109375" style="177" bestFit="1" customWidth="1"/>
    <col min="4022" max="4022" width="20.28515625" style="177" customWidth="1"/>
    <col min="4023" max="4023" width="6.85546875" style="177" customWidth="1"/>
    <col min="4024" max="4024" width="13" style="177" customWidth="1"/>
    <col min="4025" max="4025" width="11" style="177" customWidth="1"/>
    <col min="4026" max="4026" width="15.7109375" style="177" bestFit="1" customWidth="1"/>
    <col min="4027" max="4027" width="11" style="177" customWidth="1"/>
    <col min="4028" max="4028" width="13" style="177" customWidth="1"/>
    <col min="4029" max="4029" width="8.140625" style="177" customWidth="1"/>
    <col min="4030" max="4030" width="14.5703125" style="177" customWidth="1"/>
    <col min="4031" max="4031" width="15" style="177" customWidth="1"/>
    <col min="4032" max="4033" width="11.42578125" style="177" customWidth="1"/>
    <col min="4034" max="4034" width="12.5703125" style="177" customWidth="1"/>
    <col min="4035" max="4275" width="9.140625" style="177"/>
    <col min="4276" max="4276" width="15.28515625" style="177" customWidth="1"/>
    <col min="4277" max="4277" width="48.7109375" style="177" bestFit="1" customWidth="1"/>
    <col min="4278" max="4278" width="20.28515625" style="177" customWidth="1"/>
    <col min="4279" max="4279" width="6.85546875" style="177" customWidth="1"/>
    <col min="4280" max="4280" width="13" style="177" customWidth="1"/>
    <col min="4281" max="4281" width="11" style="177" customWidth="1"/>
    <col min="4282" max="4282" width="15.7109375" style="177" bestFit="1" customWidth="1"/>
    <col min="4283" max="4283" width="11" style="177" customWidth="1"/>
    <col min="4284" max="4284" width="13" style="177" customWidth="1"/>
    <col min="4285" max="4285" width="8.140625" style="177" customWidth="1"/>
    <col min="4286" max="4286" width="14.5703125" style="177" customWidth="1"/>
    <col min="4287" max="4287" width="15" style="177" customWidth="1"/>
    <col min="4288" max="4289" width="11.42578125" style="177" customWidth="1"/>
    <col min="4290" max="4290" width="12.5703125" style="177" customWidth="1"/>
    <col min="4291" max="4531" width="9.140625" style="177"/>
    <col min="4532" max="4532" width="15.28515625" style="177" customWidth="1"/>
    <col min="4533" max="4533" width="48.7109375" style="177" bestFit="1" customWidth="1"/>
    <col min="4534" max="4534" width="20.28515625" style="177" customWidth="1"/>
    <col min="4535" max="4535" width="6.85546875" style="177" customWidth="1"/>
    <col min="4536" max="4536" width="13" style="177" customWidth="1"/>
    <col min="4537" max="4537" width="11" style="177" customWidth="1"/>
    <col min="4538" max="4538" width="15.7109375" style="177" bestFit="1" customWidth="1"/>
    <col min="4539" max="4539" width="11" style="177" customWidth="1"/>
    <col min="4540" max="4540" width="13" style="177" customWidth="1"/>
    <col min="4541" max="4541" width="8.140625" style="177" customWidth="1"/>
    <col min="4542" max="4542" width="14.5703125" style="177" customWidth="1"/>
    <col min="4543" max="4543" width="15" style="177" customWidth="1"/>
    <col min="4544" max="4545" width="11.42578125" style="177" customWidth="1"/>
    <col min="4546" max="4546" width="12.5703125" style="177" customWidth="1"/>
    <col min="4547" max="4787" width="9.140625" style="177"/>
    <col min="4788" max="4788" width="15.28515625" style="177" customWidth="1"/>
    <col min="4789" max="4789" width="48.7109375" style="177" bestFit="1" customWidth="1"/>
    <col min="4790" max="4790" width="20.28515625" style="177" customWidth="1"/>
    <col min="4791" max="4791" width="6.85546875" style="177" customWidth="1"/>
    <col min="4792" max="4792" width="13" style="177" customWidth="1"/>
    <col min="4793" max="4793" width="11" style="177" customWidth="1"/>
    <col min="4794" max="4794" width="15.7109375" style="177" bestFit="1" customWidth="1"/>
    <col min="4795" max="4795" width="11" style="177" customWidth="1"/>
    <col min="4796" max="4796" width="13" style="177" customWidth="1"/>
    <col min="4797" max="4797" width="8.140625" style="177" customWidth="1"/>
    <col min="4798" max="4798" width="14.5703125" style="177" customWidth="1"/>
    <col min="4799" max="4799" width="15" style="177" customWidth="1"/>
    <col min="4800" max="4801" width="11.42578125" style="177" customWidth="1"/>
    <col min="4802" max="4802" width="12.5703125" style="177" customWidth="1"/>
    <col min="4803" max="5043" width="9.140625" style="177"/>
    <col min="5044" max="5044" width="15.28515625" style="177" customWidth="1"/>
    <col min="5045" max="5045" width="48.7109375" style="177" bestFit="1" customWidth="1"/>
    <col min="5046" max="5046" width="20.28515625" style="177" customWidth="1"/>
    <col min="5047" max="5047" width="6.85546875" style="177" customWidth="1"/>
    <col min="5048" max="5048" width="13" style="177" customWidth="1"/>
    <col min="5049" max="5049" width="11" style="177" customWidth="1"/>
    <col min="5050" max="5050" width="15.7109375" style="177" bestFit="1" customWidth="1"/>
    <col min="5051" max="5051" width="11" style="177" customWidth="1"/>
    <col min="5052" max="5052" width="13" style="177" customWidth="1"/>
    <col min="5053" max="5053" width="8.140625" style="177" customWidth="1"/>
    <col min="5054" max="5054" width="14.5703125" style="177" customWidth="1"/>
    <col min="5055" max="5055" width="15" style="177" customWidth="1"/>
    <col min="5056" max="5057" width="11.42578125" style="177" customWidth="1"/>
    <col min="5058" max="5058" width="12.5703125" style="177" customWidth="1"/>
    <col min="5059" max="5299" width="9.140625" style="177"/>
    <col min="5300" max="5300" width="15.28515625" style="177" customWidth="1"/>
    <col min="5301" max="5301" width="48.7109375" style="177" bestFit="1" customWidth="1"/>
    <col min="5302" max="5302" width="20.28515625" style="177" customWidth="1"/>
    <col min="5303" max="5303" width="6.85546875" style="177" customWidth="1"/>
    <col min="5304" max="5304" width="13" style="177" customWidth="1"/>
    <col min="5305" max="5305" width="11" style="177" customWidth="1"/>
    <col min="5306" max="5306" width="15.7109375" style="177" bestFit="1" customWidth="1"/>
    <col min="5307" max="5307" width="11" style="177" customWidth="1"/>
    <col min="5308" max="5308" width="13" style="177" customWidth="1"/>
    <col min="5309" max="5309" width="8.140625" style="177" customWidth="1"/>
    <col min="5310" max="5310" width="14.5703125" style="177" customWidth="1"/>
    <col min="5311" max="5311" width="15" style="177" customWidth="1"/>
    <col min="5312" max="5313" width="11.42578125" style="177" customWidth="1"/>
    <col min="5314" max="5314" width="12.5703125" style="177" customWidth="1"/>
    <col min="5315" max="5555" width="9.140625" style="177"/>
    <col min="5556" max="5556" width="15.28515625" style="177" customWidth="1"/>
    <col min="5557" max="5557" width="48.7109375" style="177" bestFit="1" customWidth="1"/>
    <col min="5558" max="5558" width="20.28515625" style="177" customWidth="1"/>
    <col min="5559" max="5559" width="6.85546875" style="177" customWidth="1"/>
    <col min="5560" max="5560" width="13" style="177" customWidth="1"/>
    <col min="5561" max="5561" width="11" style="177" customWidth="1"/>
    <col min="5562" max="5562" width="15.7109375" style="177" bestFit="1" customWidth="1"/>
    <col min="5563" max="5563" width="11" style="177" customWidth="1"/>
    <col min="5564" max="5564" width="13" style="177" customWidth="1"/>
    <col min="5565" max="5565" width="8.140625" style="177" customWidth="1"/>
    <col min="5566" max="5566" width="14.5703125" style="177" customWidth="1"/>
    <col min="5567" max="5567" width="15" style="177" customWidth="1"/>
    <col min="5568" max="5569" width="11.42578125" style="177" customWidth="1"/>
    <col min="5570" max="5570" width="12.5703125" style="177" customWidth="1"/>
    <col min="5571" max="5811" width="9.140625" style="177"/>
    <col min="5812" max="5812" width="15.28515625" style="177" customWidth="1"/>
    <col min="5813" max="5813" width="48.7109375" style="177" bestFit="1" customWidth="1"/>
    <col min="5814" max="5814" width="20.28515625" style="177" customWidth="1"/>
    <col min="5815" max="5815" width="6.85546875" style="177" customWidth="1"/>
    <col min="5816" max="5816" width="13" style="177" customWidth="1"/>
    <col min="5817" max="5817" width="11" style="177" customWidth="1"/>
    <col min="5818" max="5818" width="15.7109375" style="177" bestFit="1" customWidth="1"/>
    <col min="5819" max="5819" width="11" style="177" customWidth="1"/>
    <col min="5820" max="5820" width="13" style="177" customWidth="1"/>
    <col min="5821" max="5821" width="8.140625" style="177" customWidth="1"/>
    <col min="5822" max="5822" width="14.5703125" style="177" customWidth="1"/>
    <col min="5823" max="5823" width="15" style="177" customWidth="1"/>
    <col min="5824" max="5825" width="11.42578125" style="177" customWidth="1"/>
    <col min="5826" max="5826" width="12.5703125" style="177" customWidth="1"/>
    <col min="5827" max="6067" width="9.140625" style="177"/>
    <col min="6068" max="6068" width="15.28515625" style="177" customWidth="1"/>
    <col min="6069" max="6069" width="48.7109375" style="177" bestFit="1" customWidth="1"/>
    <col min="6070" max="6070" width="20.28515625" style="177" customWidth="1"/>
    <col min="6071" max="6071" width="6.85546875" style="177" customWidth="1"/>
    <col min="6072" max="6072" width="13" style="177" customWidth="1"/>
    <col min="6073" max="6073" width="11" style="177" customWidth="1"/>
    <col min="6074" max="6074" width="15.7109375" style="177" bestFit="1" customWidth="1"/>
    <col min="6075" max="6075" width="11" style="177" customWidth="1"/>
    <col min="6076" max="6076" width="13" style="177" customWidth="1"/>
    <col min="6077" max="6077" width="8.140625" style="177" customWidth="1"/>
    <col min="6078" max="6078" width="14.5703125" style="177" customWidth="1"/>
    <col min="6079" max="6079" width="15" style="177" customWidth="1"/>
    <col min="6080" max="6081" width="11.42578125" style="177" customWidth="1"/>
    <col min="6082" max="6082" width="12.5703125" style="177" customWidth="1"/>
    <col min="6083" max="6323" width="9.140625" style="177"/>
    <col min="6324" max="6324" width="15.28515625" style="177" customWidth="1"/>
    <col min="6325" max="6325" width="48.7109375" style="177" bestFit="1" customWidth="1"/>
    <col min="6326" max="6326" width="20.28515625" style="177" customWidth="1"/>
    <col min="6327" max="6327" width="6.85546875" style="177" customWidth="1"/>
    <col min="6328" max="6328" width="13" style="177" customWidth="1"/>
    <col min="6329" max="6329" width="11" style="177" customWidth="1"/>
    <col min="6330" max="6330" width="15.7109375" style="177" bestFit="1" customWidth="1"/>
    <col min="6331" max="6331" width="11" style="177" customWidth="1"/>
    <col min="6332" max="6332" width="13" style="177" customWidth="1"/>
    <col min="6333" max="6333" width="8.140625" style="177" customWidth="1"/>
    <col min="6334" max="6334" width="14.5703125" style="177" customWidth="1"/>
    <col min="6335" max="6335" width="15" style="177" customWidth="1"/>
    <col min="6336" max="6337" width="11.42578125" style="177" customWidth="1"/>
    <col min="6338" max="6338" width="12.5703125" style="177" customWidth="1"/>
    <col min="6339" max="6579" width="9.140625" style="177"/>
    <col min="6580" max="6580" width="15.28515625" style="177" customWidth="1"/>
    <col min="6581" max="6581" width="48.7109375" style="177" bestFit="1" customWidth="1"/>
    <col min="6582" max="6582" width="20.28515625" style="177" customWidth="1"/>
    <col min="6583" max="6583" width="6.85546875" style="177" customWidth="1"/>
    <col min="6584" max="6584" width="13" style="177" customWidth="1"/>
    <col min="6585" max="6585" width="11" style="177" customWidth="1"/>
    <col min="6586" max="6586" width="15.7109375" style="177" bestFit="1" customWidth="1"/>
    <col min="6587" max="6587" width="11" style="177" customWidth="1"/>
    <col min="6588" max="6588" width="13" style="177" customWidth="1"/>
    <col min="6589" max="6589" width="8.140625" style="177" customWidth="1"/>
    <col min="6590" max="6590" width="14.5703125" style="177" customWidth="1"/>
    <col min="6591" max="6591" width="15" style="177" customWidth="1"/>
    <col min="6592" max="6593" width="11.42578125" style="177" customWidth="1"/>
    <col min="6594" max="6594" width="12.5703125" style="177" customWidth="1"/>
    <col min="6595" max="6835" width="9.140625" style="177"/>
    <col min="6836" max="6836" width="15.28515625" style="177" customWidth="1"/>
    <col min="6837" max="6837" width="48.7109375" style="177" bestFit="1" customWidth="1"/>
    <col min="6838" max="6838" width="20.28515625" style="177" customWidth="1"/>
    <col min="6839" max="6839" width="6.85546875" style="177" customWidth="1"/>
    <col min="6840" max="6840" width="13" style="177" customWidth="1"/>
    <col min="6841" max="6841" width="11" style="177" customWidth="1"/>
    <col min="6842" max="6842" width="15.7109375" style="177" bestFit="1" customWidth="1"/>
    <col min="6843" max="6843" width="11" style="177" customWidth="1"/>
    <col min="6844" max="6844" width="13" style="177" customWidth="1"/>
    <col min="6845" max="6845" width="8.140625" style="177" customWidth="1"/>
    <col min="6846" max="6846" width="14.5703125" style="177" customWidth="1"/>
    <col min="6847" max="6847" width="15" style="177" customWidth="1"/>
    <col min="6848" max="6849" width="11.42578125" style="177" customWidth="1"/>
    <col min="6850" max="6850" width="12.5703125" style="177" customWidth="1"/>
    <col min="6851" max="7091" width="9.140625" style="177"/>
    <col min="7092" max="7092" width="15.28515625" style="177" customWidth="1"/>
    <col min="7093" max="7093" width="48.7109375" style="177" bestFit="1" customWidth="1"/>
    <col min="7094" max="7094" width="20.28515625" style="177" customWidth="1"/>
    <col min="7095" max="7095" width="6.85546875" style="177" customWidth="1"/>
    <col min="7096" max="7096" width="13" style="177" customWidth="1"/>
    <col min="7097" max="7097" width="11" style="177" customWidth="1"/>
    <col min="7098" max="7098" width="15.7109375" style="177" bestFit="1" customWidth="1"/>
    <col min="7099" max="7099" width="11" style="177" customWidth="1"/>
    <col min="7100" max="7100" width="13" style="177" customWidth="1"/>
    <col min="7101" max="7101" width="8.140625" style="177" customWidth="1"/>
    <col min="7102" max="7102" width="14.5703125" style="177" customWidth="1"/>
    <col min="7103" max="7103" width="15" style="177" customWidth="1"/>
    <col min="7104" max="7105" width="11.42578125" style="177" customWidth="1"/>
    <col min="7106" max="7106" width="12.5703125" style="177" customWidth="1"/>
    <col min="7107" max="7347" width="9.140625" style="177"/>
    <col min="7348" max="7348" width="15.28515625" style="177" customWidth="1"/>
    <col min="7349" max="7349" width="48.7109375" style="177" bestFit="1" customWidth="1"/>
    <col min="7350" max="7350" width="20.28515625" style="177" customWidth="1"/>
    <col min="7351" max="7351" width="6.85546875" style="177" customWidth="1"/>
    <col min="7352" max="7352" width="13" style="177" customWidth="1"/>
    <col min="7353" max="7353" width="11" style="177" customWidth="1"/>
    <col min="7354" max="7354" width="15.7109375" style="177" bestFit="1" customWidth="1"/>
    <col min="7355" max="7355" width="11" style="177" customWidth="1"/>
    <col min="7356" max="7356" width="13" style="177" customWidth="1"/>
    <col min="7357" max="7357" width="8.140625" style="177" customWidth="1"/>
    <col min="7358" max="7358" width="14.5703125" style="177" customWidth="1"/>
    <col min="7359" max="7359" width="15" style="177" customWidth="1"/>
    <col min="7360" max="7361" width="11.42578125" style="177" customWidth="1"/>
    <col min="7362" max="7362" width="12.5703125" style="177" customWidth="1"/>
    <col min="7363" max="7603" width="9.140625" style="177"/>
    <col min="7604" max="7604" width="15.28515625" style="177" customWidth="1"/>
    <col min="7605" max="7605" width="48.7109375" style="177" bestFit="1" customWidth="1"/>
    <col min="7606" max="7606" width="20.28515625" style="177" customWidth="1"/>
    <col min="7607" max="7607" width="6.85546875" style="177" customWidth="1"/>
    <col min="7608" max="7608" width="13" style="177" customWidth="1"/>
    <col min="7609" max="7609" width="11" style="177" customWidth="1"/>
    <col min="7610" max="7610" width="15.7109375" style="177" bestFit="1" customWidth="1"/>
    <col min="7611" max="7611" width="11" style="177" customWidth="1"/>
    <col min="7612" max="7612" width="13" style="177" customWidth="1"/>
    <col min="7613" max="7613" width="8.140625" style="177" customWidth="1"/>
    <col min="7614" max="7614" width="14.5703125" style="177" customWidth="1"/>
    <col min="7615" max="7615" width="15" style="177" customWidth="1"/>
    <col min="7616" max="7617" width="11.42578125" style="177" customWidth="1"/>
    <col min="7618" max="7618" width="12.5703125" style="177" customWidth="1"/>
    <col min="7619" max="7859" width="9.140625" style="177"/>
    <col min="7860" max="7860" width="15.28515625" style="177" customWidth="1"/>
    <col min="7861" max="7861" width="48.7109375" style="177" bestFit="1" customWidth="1"/>
    <col min="7862" max="7862" width="20.28515625" style="177" customWidth="1"/>
    <col min="7863" max="7863" width="6.85546875" style="177" customWidth="1"/>
    <col min="7864" max="7864" width="13" style="177" customWidth="1"/>
    <col min="7865" max="7865" width="11" style="177" customWidth="1"/>
    <col min="7866" max="7866" width="15.7109375" style="177" bestFit="1" customWidth="1"/>
    <col min="7867" max="7867" width="11" style="177" customWidth="1"/>
    <col min="7868" max="7868" width="13" style="177" customWidth="1"/>
    <col min="7869" max="7869" width="8.140625" style="177" customWidth="1"/>
    <col min="7870" max="7870" width="14.5703125" style="177" customWidth="1"/>
    <col min="7871" max="7871" width="15" style="177" customWidth="1"/>
    <col min="7872" max="7873" width="11.42578125" style="177" customWidth="1"/>
    <col min="7874" max="7874" width="12.5703125" style="177" customWidth="1"/>
    <col min="7875" max="8115" width="9.140625" style="177"/>
    <col min="8116" max="8116" width="15.28515625" style="177" customWidth="1"/>
    <col min="8117" max="8117" width="48.7109375" style="177" bestFit="1" customWidth="1"/>
    <col min="8118" max="8118" width="20.28515625" style="177" customWidth="1"/>
    <col min="8119" max="8119" width="6.85546875" style="177" customWidth="1"/>
    <col min="8120" max="8120" width="13" style="177" customWidth="1"/>
    <col min="8121" max="8121" width="11" style="177" customWidth="1"/>
    <col min="8122" max="8122" width="15.7109375" style="177" bestFit="1" customWidth="1"/>
    <col min="8123" max="8123" width="11" style="177" customWidth="1"/>
    <col min="8124" max="8124" width="13" style="177" customWidth="1"/>
    <col min="8125" max="8125" width="8.140625" style="177" customWidth="1"/>
    <col min="8126" max="8126" width="14.5703125" style="177" customWidth="1"/>
    <col min="8127" max="8127" width="15" style="177" customWidth="1"/>
    <col min="8128" max="8129" width="11.42578125" style="177" customWidth="1"/>
    <col min="8130" max="8130" width="12.5703125" style="177" customWidth="1"/>
    <col min="8131" max="8371" width="9.140625" style="177"/>
    <col min="8372" max="8372" width="15.28515625" style="177" customWidth="1"/>
    <col min="8373" max="8373" width="48.7109375" style="177" bestFit="1" customWidth="1"/>
    <col min="8374" max="8374" width="20.28515625" style="177" customWidth="1"/>
    <col min="8375" max="8375" width="6.85546875" style="177" customWidth="1"/>
    <col min="8376" max="8376" width="13" style="177" customWidth="1"/>
    <col min="8377" max="8377" width="11" style="177" customWidth="1"/>
    <col min="8378" max="8378" width="15.7109375" style="177" bestFit="1" customWidth="1"/>
    <col min="8379" max="8379" width="11" style="177" customWidth="1"/>
    <col min="8380" max="8380" width="13" style="177" customWidth="1"/>
    <col min="8381" max="8381" width="8.140625" style="177" customWidth="1"/>
    <col min="8382" max="8382" width="14.5703125" style="177" customWidth="1"/>
    <col min="8383" max="8383" width="15" style="177" customWidth="1"/>
    <col min="8384" max="8385" width="11.42578125" style="177" customWidth="1"/>
    <col min="8386" max="8386" width="12.5703125" style="177" customWidth="1"/>
    <col min="8387" max="8627" width="9.140625" style="177"/>
    <col min="8628" max="8628" width="15.28515625" style="177" customWidth="1"/>
    <col min="8629" max="8629" width="48.7109375" style="177" bestFit="1" customWidth="1"/>
    <col min="8630" max="8630" width="20.28515625" style="177" customWidth="1"/>
    <col min="8631" max="8631" width="6.85546875" style="177" customWidth="1"/>
    <col min="8632" max="8632" width="13" style="177" customWidth="1"/>
    <col min="8633" max="8633" width="11" style="177" customWidth="1"/>
    <col min="8634" max="8634" width="15.7109375" style="177" bestFit="1" customWidth="1"/>
    <col min="8635" max="8635" width="11" style="177" customWidth="1"/>
    <col min="8636" max="8636" width="13" style="177" customWidth="1"/>
    <col min="8637" max="8637" width="8.140625" style="177" customWidth="1"/>
    <col min="8638" max="8638" width="14.5703125" style="177" customWidth="1"/>
    <col min="8639" max="8639" width="15" style="177" customWidth="1"/>
    <col min="8640" max="8641" width="11.42578125" style="177" customWidth="1"/>
    <col min="8642" max="8642" width="12.5703125" style="177" customWidth="1"/>
    <col min="8643" max="8883" width="9.140625" style="177"/>
    <col min="8884" max="8884" width="15.28515625" style="177" customWidth="1"/>
    <col min="8885" max="8885" width="48.7109375" style="177" bestFit="1" customWidth="1"/>
    <col min="8886" max="8886" width="20.28515625" style="177" customWidth="1"/>
    <col min="8887" max="8887" width="6.85546875" style="177" customWidth="1"/>
    <col min="8888" max="8888" width="13" style="177" customWidth="1"/>
    <col min="8889" max="8889" width="11" style="177" customWidth="1"/>
    <col min="8890" max="8890" width="15.7109375" style="177" bestFit="1" customWidth="1"/>
    <col min="8891" max="8891" width="11" style="177" customWidth="1"/>
    <col min="8892" max="8892" width="13" style="177" customWidth="1"/>
    <col min="8893" max="8893" width="8.140625" style="177" customWidth="1"/>
    <col min="8894" max="8894" width="14.5703125" style="177" customWidth="1"/>
    <col min="8895" max="8895" width="15" style="177" customWidth="1"/>
    <col min="8896" max="8897" width="11.42578125" style="177" customWidth="1"/>
    <col min="8898" max="8898" width="12.5703125" style="177" customWidth="1"/>
    <col min="8899" max="9139" width="9.140625" style="177"/>
    <col min="9140" max="9140" width="15.28515625" style="177" customWidth="1"/>
    <col min="9141" max="9141" width="48.7109375" style="177" bestFit="1" customWidth="1"/>
    <col min="9142" max="9142" width="20.28515625" style="177" customWidth="1"/>
    <col min="9143" max="9143" width="6.85546875" style="177" customWidth="1"/>
    <col min="9144" max="9144" width="13" style="177" customWidth="1"/>
    <col min="9145" max="9145" width="11" style="177" customWidth="1"/>
    <col min="9146" max="9146" width="15.7109375" style="177" bestFit="1" customWidth="1"/>
    <col min="9147" max="9147" width="11" style="177" customWidth="1"/>
    <col min="9148" max="9148" width="13" style="177" customWidth="1"/>
    <col min="9149" max="9149" width="8.140625" style="177" customWidth="1"/>
    <col min="9150" max="9150" width="14.5703125" style="177" customWidth="1"/>
    <col min="9151" max="9151" width="15" style="177" customWidth="1"/>
    <col min="9152" max="9153" width="11.42578125" style="177" customWidth="1"/>
    <col min="9154" max="9154" width="12.5703125" style="177" customWidth="1"/>
    <col min="9155" max="9395" width="9.140625" style="177"/>
    <col min="9396" max="9396" width="15.28515625" style="177" customWidth="1"/>
    <col min="9397" max="9397" width="48.7109375" style="177" bestFit="1" customWidth="1"/>
    <col min="9398" max="9398" width="20.28515625" style="177" customWidth="1"/>
    <col min="9399" max="9399" width="6.85546875" style="177" customWidth="1"/>
    <col min="9400" max="9400" width="13" style="177" customWidth="1"/>
    <col min="9401" max="9401" width="11" style="177" customWidth="1"/>
    <col min="9402" max="9402" width="15.7109375" style="177" bestFit="1" customWidth="1"/>
    <col min="9403" max="9403" width="11" style="177" customWidth="1"/>
    <col min="9404" max="9404" width="13" style="177" customWidth="1"/>
    <col min="9405" max="9405" width="8.140625" style="177" customWidth="1"/>
    <col min="9406" max="9406" width="14.5703125" style="177" customWidth="1"/>
    <col min="9407" max="9407" width="15" style="177" customWidth="1"/>
    <col min="9408" max="9409" width="11.42578125" style="177" customWidth="1"/>
    <col min="9410" max="9410" width="12.5703125" style="177" customWidth="1"/>
    <col min="9411" max="9651" width="9.140625" style="177"/>
    <col min="9652" max="9652" width="15.28515625" style="177" customWidth="1"/>
    <col min="9653" max="9653" width="48.7109375" style="177" bestFit="1" customWidth="1"/>
    <col min="9654" max="9654" width="20.28515625" style="177" customWidth="1"/>
    <col min="9655" max="9655" width="6.85546875" style="177" customWidth="1"/>
    <col min="9656" max="9656" width="13" style="177" customWidth="1"/>
    <col min="9657" max="9657" width="11" style="177" customWidth="1"/>
    <col min="9658" max="9658" width="15.7109375" style="177" bestFit="1" customWidth="1"/>
    <col min="9659" max="9659" width="11" style="177" customWidth="1"/>
    <col min="9660" max="9660" width="13" style="177" customWidth="1"/>
    <col min="9661" max="9661" width="8.140625" style="177" customWidth="1"/>
    <col min="9662" max="9662" width="14.5703125" style="177" customWidth="1"/>
    <col min="9663" max="9663" width="15" style="177" customWidth="1"/>
    <col min="9664" max="9665" width="11.42578125" style="177" customWidth="1"/>
    <col min="9666" max="9666" width="12.5703125" style="177" customWidth="1"/>
    <col min="9667" max="9907" width="9.140625" style="177"/>
    <col min="9908" max="9908" width="15.28515625" style="177" customWidth="1"/>
    <col min="9909" max="9909" width="48.7109375" style="177" bestFit="1" customWidth="1"/>
    <col min="9910" max="9910" width="20.28515625" style="177" customWidth="1"/>
    <col min="9911" max="9911" width="6.85546875" style="177" customWidth="1"/>
    <col min="9912" max="9912" width="13" style="177" customWidth="1"/>
    <col min="9913" max="9913" width="11" style="177" customWidth="1"/>
    <col min="9914" max="9914" width="15.7109375" style="177" bestFit="1" customWidth="1"/>
    <col min="9915" max="9915" width="11" style="177" customWidth="1"/>
    <col min="9916" max="9916" width="13" style="177" customWidth="1"/>
    <col min="9917" max="9917" width="8.140625" style="177" customWidth="1"/>
    <col min="9918" max="9918" width="14.5703125" style="177" customWidth="1"/>
    <col min="9919" max="9919" width="15" style="177" customWidth="1"/>
    <col min="9920" max="9921" width="11.42578125" style="177" customWidth="1"/>
    <col min="9922" max="9922" width="12.5703125" style="177" customWidth="1"/>
    <col min="9923" max="10163" width="9.140625" style="177"/>
    <col min="10164" max="10164" width="15.28515625" style="177" customWidth="1"/>
    <col min="10165" max="10165" width="48.7109375" style="177" bestFit="1" customWidth="1"/>
    <col min="10166" max="10166" width="20.28515625" style="177" customWidth="1"/>
    <col min="10167" max="10167" width="6.85546875" style="177" customWidth="1"/>
    <col min="10168" max="10168" width="13" style="177" customWidth="1"/>
    <col min="10169" max="10169" width="11" style="177" customWidth="1"/>
    <col min="10170" max="10170" width="15.7109375" style="177" bestFit="1" customWidth="1"/>
    <col min="10171" max="10171" width="11" style="177" customWidth="1"/>
    <col min="10172" max="10172" width="13" style="177" customWidth="1"/>
    <col min="10173" max="10173" width="8.140625" style="177" customWidth="1"/>
    <col min="10174" max="10174" width="14.5703125" style="177" customWidth="1"/>
    <col min="10175" max="10175" width="15" style="177" customWidth="1"/>
    <col min="10176" max="10177" width="11.42578125" style="177" customWidth="1"/>
    <col min="10178" max="10178" width="12.5703125" style="177" customWidth="1"/>
    <col min="10179" max="10419" width="9.140625" style="177"/>
    <col min="10420" max="10420" width="15.28515625" style="177" customWidth="1"/>
    <col min="10421" max="10421" width="48.7109375" style="177" bestFit="1" customWidth="1"/>
    <col min="10422" max="10422" width="20.28515625" style="177" customWidth="1"/>
    <col min="10423" max="10423" width="6.85546875" style="177" customWidth="1"/>
    <col min="10424" max="10424" width="13" style="177" customWidth="1"/>
    <col min="10425" max="10425" width="11" style="177" customWidth="1"/>
    <col min="10426" max="10426" width="15.7109375" style="177" bestFit="1" customWidth="1"/>
    <col min="10427" max="10427" width="11" style="177" customWidth="1"/>
    <col min="10428" max="10428" width="13" style="177" customWidth="1"/>
    <col min="10429" max="10429" width="8.140625" style="177" customWidth="1"/>
    <col min="10430" max="10430" width="14.5703125" style="177" customWidth="1"/>
    <col min="10431" max="10431" width="15" style="177" customWidth="1"/>
    <col min="10432" max="10433" width="11.42578125" style="177" customWidth="1"/>
    <col min="10434" max="10434" width="12.5703125" style="177" customWidth="1"/>
    <col min="10435" max="10675" width="9.140625" style="177"/>
    <col min="10676" max="10676" width="15.28515625" style="177" customWidth="1"/>
    <col min="10677" max="10677" width="48.7109375" style="177" bestFit="1" customWidth="1"/>
    <col min="10678" max="10678" width="20.28515625" style="177" customWidth="1"/>
    <col min="10679" max="10679" width="6.85546875" style="177" customWidth="1"/>
    <col min="10680" max="10680" width="13" style="177" customWidth="1"/>
    <col min="10681" max="10681" width="11" style="177" customWidth="1"/>
    <col min="10682" max="10682" width="15.7109375" style="177" bestFit="1" customWidth="1"/>
    <col min="10683" max="10683" width="11" style="177" customWidth="1"/>
    <col min="10684" max="10684" width="13" style="177" customWidth="1"/>
    <col min="10685" max="10685" width="8.140625" style="177" customWidth="1"/>
    <col min="10686" max="10686" width="14.5703125" style="177" customWidth="1"/>
    <col min="10687" max="10687" width="15" style="177" customWidth="1"/>
    <col min="10688" max="10689" width="11.42578125" style="177" customWidth="1"/>
    <col min="10690" max="10690" width="12.5703125" style="177" customWidth="1"/>
    <col min="10691" max="10931" width="9.140625" style="177"/>
    <col min="10932" max="10932" width="15.28515625" style="177" customWidth="1"/>
    <col min="10933" max="10933" width="48.7109375" style="177" bestFit="1" customWidth="1"/>
    <col min="10934" max="10934" width="20.28515625" style="177" customWidth="1"/>
    <col min="10935" max="10935" width="6.85546875" style="177" customWidth="1"/>
    <col min="10936" max="10936" width="13" style="177" customWidth="1"/>
    <col min="10937" max="10937" width="11" style="177" customWidth="1"/>
    <col min="10938" max="10938" width="15.7109375" style="177" bestFit="1" customWidth="1"/>
    <col min="10939" max="10939" width="11" style="177" customWidth="1"/>
    <col min="10940" max="10940" width="13" style="177" customWidth="1"/>
    <col min="10941" max="10941" width="8.140625" style="177" customWidth="1"/>
    <col min="10942" max="10942" width="14.5703125" style="177" customWidth="1"/>
    <col min="10943" max="10943" width="15" style="177" customWidth="1"/>
    <col min="10944" max="10945" width="11.42578125" style="177" customWidth="1"/>
    <col min="10946" max="10946" width="12.5703125" style="177" customWidth="1"/>
    <col min="10947" max="11187" width="9.140625" style="177"/>
    <col min="11188" max="11188" width="15.28515625" style="177" customWidth="1"/>
    <col min="11189" max="11189" width="48.7109375" style="177" bestFit="1" customWidth="1"/>
    <col min="11190" max="11190" width="20.28515625" style="177" customWidth="1"/>
    <col min="11191" max="11191" width="6.85546875" style="177" customWidth="1"/>
    <col min="11192" max="11192" width="13" style="177" customWidth="1"/>
    <col min="11193" max="11193" width="11" style="177" customWidth="1"/>
    <col min="11194" max="11194" width="15.7109375" style="177" bestFit="1" customWidth="1"/>
    <col min="11195" max="11195" width="11" style="177" customWidth="1"/>
    <col min="11196" max="11196" width="13" style="177" customWidth="1"/>
    <col min="11197" max="11197" width="8.140625" style="177" customWidth="1"/>
    <col min="11198" max="11198" width="14.5703125" style="177" customWidth="1"/>
    <col min="11199" max="11199" width="15" style="177" customWidth="1"/>
    <col min="11200" max="11201" width="11.42578125" style="177" customWidth="1"/>
    <col min="11202" max="11202" width="12.5703125" style="177" customWidth="1"/>
    <col min="11203" max="11443" width="9.140625" style="177"/>
    <col min="11444" max="11444" width="15.28515625" style="177" customWidth="1"/>
    <col min="11445" max="11445" width="48.7109375" style="177" bestFit="1" customWidth="1"/>
    <col min="11446" max="11446" width="20.28515625" style="177" customWidth="1"/>
    <col min="11447" max="11447" width="6.85546875" style="177" customWidth="1"/>
    <col min="11448" max="11448" width="13" style="177" customWidth="1"/>
    <col min="11449" max="11449" width="11" style="177" customWidth="1"/>
    <col min="11450" max="11450" width="15.7109375" style="177" bestFit="1" customWidth="1"/>
    <col min="11451" max="11451" width="11" style="177" customWidth="1"/>
    <col min="11452" max="11452" width="13" style="177" customWidth="1"/>
    <col min="11453" max="11453" width="8.140625" style="177" customWidth="1"/>
    <col min="11454" max="11454" width="14.5703125" style="177" customWidth="1"/>
    <col min="11455" max="11455" width="15" style="177" customWidth="1"/>
    <col min="11456" max="11457" width="11.42578125" style="177" customWidth="1"/>
    <col min="11458" max="11458" width="12.5703125" style="177" customWidth="1"/>
    <col min="11459" max="11699" width="9.140625" style="177"/>
    <col min="11700" max="11700" width="15.28515625" style="177" customWidth="1"/>
    <col min="11701" max="11701" width="48.7109375" style="177" bestFit="1" customWidth="1"/>
    <col min="11702" max="11702" width="20.28515625" style="177" customWidth="1"/>
    <col min="11703" max="11703" width="6.85546875" style="177" customWidth="1"/>
    <col min="11704" max="11704" width="13" style="177" customWidth="1"/>
    <col min="11705" max="11705" width="11" style="177" customWidth="1"/>
    <col min="11706" max="11706" width="15.7109375" style="177" bestFit="1" customWidth="1"/>
    <col min="11707" max="11707" width="11" style="177" customWidth="1"/>
    <col min="11708" max="11708" width="13" style="177" customWidth="1"/>
    <col min="11709" max="11709" width="8.140625" style="177" customWidth="1"/>
    <col min="11710" max="11710" width="14.5703125" style="177" customWidth="1"/>
    <col min="11711" max="11711" width="15" style="177" customWidth="1"/>
    <col min="11712" max="11713" width="11.42578125" style="177" customWidth="1"/>
    <col min="11714" max="11714" width="12.5703125" style="177" customWidth="1"/>
    <col min="11715" max="11955" width="9.140625" style="177"/>
    <col min="11956" max="11956" width="15.28515625" style="177" customWidth="1"/>
    <col min="11957" max="11957" width="48.7109375" style="177" bestFit="1" customWidth="1"/>
    <col min="11958" max="11958" width="20.28515625" style="177" customWidth="1"/>
    <col min="11959" max="11959" width="6.85546875" style="177" customWidth="1"/>
    <col min="11960" max="11960" width="13" style="177" customWidth="1"/>
    <col min="11961" max="11961" width="11" style="177" customWidth="1"/>
    <col min="11962" max="11962" width="15.7109375" style="177" bestFit="1" customWidth="1"/>
    <col min="11963" max="11963" width="11" style="177" customWidth="1"/>
    <col min="11964" max="11964" width="13" style="177" customWidth="1"/>
    <col min="11965" max="11965" width="8.140625" style="177" customWidth="1"/>
    <col min="11966" max="11966" width="14.5703125" style="177" customWidth="1"/>
    <col min="11967" max="11967" width="15" style="177" customWidth="1"/>
    <col min="11968" max="11969" width="11.42578125" style="177" customWidth="1"/>
    <col min="11970" max="11970" width="12.5703125" style="177" customWidth="1"/>
    <col min="11971" max="12211" width="9.140625" style="177"/>
    <col min="12212" max="12212" width="15.28515625" style="177" customWidth="1"/>
    <col min="12213" max="12213" width="48.7109375" style="177" bestFit="1" customWidth="1"/>
    <col min="12214" max="12214" width="20.28515625" style="177" customWidth="1"/>
    <col min="12215" max="12215" width="6.85546875" style="177" customWidth="1"/>
    <col min="12216" max="12216" width="13" style="177" customWidth="1"/>
    <col min="12217" max="12217" width="11" style="177" customWidth="1"/>
    <col min="12218" max="12218" width="15.7109375" style="177" bestFit="1" customWidth="1"/>
    <col min="12219" max="12219" width="11" style="177" customWidth="1"/>
    <col min="12220" max="12220" width="13" style="177" customWidth="1"/>
    <col min="12221" max="12221" width="8.140625" style="177" customWidth="1"/>
    <col min="12222" max="12222" width="14.5703125" style="177" customWidth="1"/>
    <col min="12223" max="12223" width="15" style="177" customWidth="1"/>
    <col min="12224" max="12225" width="11.42578125" style="177" customWidth="1"/>
    <col min="12226" max="12226" width="12.5703125" style="177" customWidth="1"/>
    <col min="12227" max="12467" width="9.140625" style="177"/>
    <col min="12468" max="12468" width="15.28515625" style="177" customWidth="1"/>
    <col min="12469" max="12469" width="48.7109375" style="177" bestFit="1" customWidth="1"/>
    <col min="12470" max="12470" width="20.28515625" style="177" customWidth="1"/>
    <col min="12471" max="12471" width="6.85546875" style="177" customWidth="1"/>
    <col min="12472" max="12472" width="13" style="177" customWidth="1"/>
    <col min="12473" max="12473" width="11" style="177" customWidth="1"/>
    <col min="12474" max="12474" width="15.7109375" style="177" bestFit="1" customWidth="1"/>
    <col min="12475" max="12475" width="11" style="177" customWidth="1"/>
    <col min="12476" max="12476" width="13" style="177" customWidth="1"/>
    <col min="12477" max="12477" width="8.140625" style="177" customWidth="1"/>
    <col min="12478" max="12478" width="14.5703125" style="177" customWidth="1"/>
    <col min="12479" max="12479" width="15" style="177" customWidth="1"/>
    <col min="12480" max="12481" width="11.42578125" style="177" customWidth="1"/>
    <col min="12482" max="12482" width="12.5703125" style="177" customWidth="1"/>
    <col min="12483" max="12723" width="9.140625" style="177"/>
    <col min="12724" max="12724" width="15.28515625" style="177" customWidth="1"/>
    <col min="12725" max="12725" width="48.7109375" style="177" bestFit="1" customWidth="1"/>
    <col min="12726" max="12726" width="20.28515625" style="177" customWidth="1"/>
    <col min="12727" max="12727" width="6.85546875" style="177" customWidth="1"/>
    <col min="12728" max="12728" width="13" style="177" customWidth="1"/>
    <col min="12729" max="12729" width="11" style="177" customWidth="1"/>
    <col min="12730" max="12730" width="15.7109375" style="177" bestFit="1" customWidth="1"/>
    <col min="12731" max="12731" width="11" style="177" customWidth="1"/>
    <col min="12732" max="12732" width="13" style="177" customWidth="1"/>
    <col min="12733" max="12733" width="8.140625" style="177" customWidth="1"/>
    <col min="12734" max="12734" width="14.5703125" style="177" customWidth="1"/>
    <col min="12735" max="12735" width="15" style="177" customWidth="1"/>
    <col min="12736" max="12737" width="11.42578125" style="177" customWidth="1"/>
    <col min="12738" max="12738" width="12.5703125" style="177" customWidth="1"/>
    <col min="12739" max="12979" width="9.140625" style="177"/>
    <col min="12980" max="12980" width="15.28515625" style="177" customWidth="1"/>
    <col min="12981" max="12981" width="48.7109375" style="177" bestFit="1" customWidth="1"/>
    <col min="12982" max="12982" width="20.28515625" style="177" customWidth="1"/>
    <col min="12983" max="12983" width="6.85546875" style="177" customWidth="1"/>
    <col min="12984" max="12984" width="13" style="177" customWidth="1"/>
    <col min="12985" max="12985" width="11" style="177" customWidth="1"/>
    <col min="12986" max="12986" width="15.7109375" style="177" bestFit="1" customWidth="1"/>
    <col min="12987" max="12987" width="11" style="177" customWidth="1"/>
    <col min="12988" max="12988" width="13" style="177" customWidth="1"/>
    <col min="12989" max="12989" width="8.140625" style="177" customWidth="1"/>
    <col min="12990" max="12990" width="14.5703125" style="177" customWidth="1"/>
    <col min="12991" max="12991" width="15" style="177" customWidth="1"/>
    <col min="12992" max="12993" width="11.42578125" style="177" customWidth="1"/>
    <col min="12994" max="12994" width="12.5703125" style="177" customWidth="1"/>
    <col min="12995" max="13235" width="9.140625" style="177"/>
    <col min="13236" max="13236" width="15.28515625" style="177" customWidth="1"/>
    <col min="13237" max="13237" width="48.7109375" style="177" bestFit="1" customWidth="1"/>
    <col min="13238" max="13238" width="20.28515625" style="177" customWidth="1"/>
    <col min="13239" max="13239" width="6.85546875" style="177" customWidth="1"/>
    <col min="13240" max="13240" width="13" style="177" customWidth="1"/>
    <col min="13241" max="13241" width="11" style="177" customWidth="1"/>
    <col min="13242" max="13242" width="15.7109375" style="177" bestFit="1" customWidth="1"/>
    <col min="13243" max="13243" width="11" style="177" customWidth="1"/>
    <col min="13244" max="13244" width="13" style="177" customWidth="1"/>
    <col min="13245" max="13245" width="8.140625" style="177" customWidth="1"/>
    <col min="13246" max="13246" width="14.5703125" style="177" customWidth="1"/>
    <col min="13247" max="13247" width="15" style="177" customWidth="1"/>
    <col min="13248" max="13249" width="11.42578125" style="177" customWidth="1"/>
    <col min="13250" max="13250" width="12.5703125" style="177" customWidth="1"/>
    <col min="13251" max="13491" width="9.140625" style="177"/>
    <col min="13492" max="13492" width="15.28515625" style="177" customWidth="1"/>
    <col min="13493" max="13493" width="48.7109375" style="177" bestFit="1" customWidth="1"/>
    <col min="13494" max="13494" width="20.28515625" style="177" customWidth="1"/>
    <col min="13495" max="13495" width="6.85546875" style="177" customWidth="1"/>
    <col min="13496" max="13496" width="13" style="177" customWidth="1"/>
    <col min="13497" max="13497" width="11" style="177" customWidth="1"/>
    <col min="13498" max="13498" width="15.7109375" style="177" bestFit="1" customWidth="1"/>
    <col min="13499" max="13499" width="11" style="177" customWidth="1"/>
    <col min="13500" max="13500" width="13" style="177" customWidth="1"/>
    <col min="13501" max="13501" width="8.140625" style="177" customWidth="1"/>
    <col min="13502" max="13502" width="14.5703125" style="177" customWidth="1"/>
    <col min="13503" max="13503" width="15" style="177" customWidth="1"/>
    <col min="13504" max="13505" width="11.42578125" style="177" customWidth="1"/>
    <col min="13506" max="13506" width="12.5703125" style="177" customWidth="1"/>
    <col min="13507" max="13747" width="9.140625" style="177"/>
    <col min="13748" max="13748" width="15.28515625" style="177" customWidth="1"/>
    <col min="13749" max="13749" width="48.7109375" style="177" bestFit="1" customWidth="1"/>
    <col min="13750" max="13750" width="20.28515625" style="177" customWidth="1"/>
    <col min="13751" max="13751" width="6.85546875" style="177" customWidth="1"/>
    <col min="13752" max="13752" width="13" style="177" customWidth="1"/>
    <col min="13753" max="13753" width="11" style="177" customWidth="1"/>
    <col min="13754" max="13754" width="15.7109375" style="177" bestFit="1" customWidth="1"/>
    <col min="13755" max="13755" width="11" style="177" customWidth="1"/>
    <col min="13756" max="13756" width="13" style="177" customWidth="1"/>
    <col min="13757" max="13757" width="8.140625" style="177" customWidth="1"/>
    <col min="13758" max="13758" width="14.5703125" style="177" customWidth="1"/>
    <col min="13759" max="13759" width="15" style="177" customWidth="1"/>
    <col min="13760" max="13761" width="11.42578125" style="177" customWidth="1"/>
    <col min="13762" max="13762" width="12.5703125" style="177" customWidth="1"/>
    <col min="13763" max="14003" width="9.140625" style="177"/>
    <col min="14004" max="14004" width="15.28515625" style="177" customWidth="1"/>
    <col min="14005" max="14005" width="48.7109375" style="177" bestFit="1" customWidth="1"/>
    <col min="14006" max="14006" width="20.28515625" style="177" customWidth="1"/>
    <col min="14007" max="14007" width="6.85546875" style="177" customWidth="1"/>
    <col min="14008" max="14008" width="13" style="177" customWidth="1"/>
    <col min="14009" max="14009" width="11" style="177" customWidth="1"/>
    <col min="14010" max="14010" width="15.7109375" style="177" bestFit="1" customWidth="1"/>
    <col min="14011" max="14011" width="11" style="177" customWidth="1"/>
    <col min="14012" max="14012" width="13" style="177" customWidth="1"/>
    <col min="14013" max="14013" width="8.140625" style="177" customWidth="1"/>
    <col min="14014" max="14014" width="14.5703125" style="177" customWidth="1"/>
    <col min="14015" max="14015" width="15" style="177" customWidth="1"/>
    <col min="14016" max="14017" width="11.42578125" style="177" customWidth="1"/>
    <col min="14018" max="14018" width="12.5703125" style="177" customWidth="1"/>
    <col min="14019" max="14259" width="9.140625" style="177"/>
    <col min="14260" max="14260" width="15.28515625" style="177" customWidth="1"/>
    <col min="14261" max="14261" width="48.7109375" style="177" bestFit="1" customWidth="1"/>
    <col min="14262" max="14262" width="20.28515625" style="177" customWidth="1"/>
    <col min="14263" max="14263" width="6.85546875" style="177" customWidth="1"/>
    <col min="14264" max="14264" width="13" style="177" customWidth="1"/>
    <col min="14265" max="14265" width="11" style="177" customWidth="1"/>
    <col min="14266" max="14266" width="15.7109375" style="177" bestFit="1" customWidth="1"/>
    <col min="14267" max="14267" width="11" style="177" customWidth="1"/>
    <col min="14268" max="14268" width="13" style="177" customWidth="1"/>
    <col min="14269" max="14269" width="8.140625" style="177" customWidth="1"/>
    <col min="14270" max="14270" width="14.5703125" style="177" customWidth="1"/>
    <col min="14271" max="14271" width="15" style="177" customWidth="1"/>
    <col min="14272" max="14273" width="11.42578125" style="177" customWidth="1"/>
    <col min="14274" max="14274" width="12.5703125" style="177" customWidth="1"/>
    <col min="14275" max="14515" width="9.140625" style="177"/>
    <col min="14516" max="14516" width="15.28515625" style="177" customWidth="1"/>
    <col min="14517" max="14517" width="48.7109375" style="177" bestFit="1" customWidth="1"/>
    <col min="14518" max="14518" width="20.28515625" style="177" customWidth="1"/>
    <col min="14519" max="14519" width="6.85546875" style="177" customWidth="1"/>
    <col min="14520" max="14520" width="13" style="177" customWidth="1"/>
    <col min="14521" max="14521" width="11" style="177" customWidth="1"/>
    <col min="14522" max="14522" width="15.7109375" style="177" bestFit="1" customWidth="1"/>
    <col min="14523" max="14523" width="11" style="177" customWidth="1"/>
    <col min="14524" max="14524" width="13" style="177" customWidth="1"/>
    <col min="14525" max="14525" width="8.140625" style="177" customWidth="1"/>
    <col min="14526" max="14526" width="14.5703125" style="177" customWidth="1"/>
    <col min="14527" max="14527" width="15" style="177" customWidth="1"/>
    <col min="14528" max="14529" width="11.42578125" style="177" customWidth="1"/>
    <col min="14530" max="14530" width="12.5703125" style="177" customWidth="1"/>
    <col min="14531" max="14771" width="9.140625" style="177"/>
    <col min="14772" max="14772" width="15.28515625" style="177" customWidth="1"/>
    <col min="14773" max="14773" width="48.7109375" style="177" bestFit="1" customWidth="1"/>
    <col min="14774" max="14774" width="20.28515625" style="177" customWidth="1"/>
    <col min="14775" max="14775" width="6.85546875" style="177" customWidth="1"/>
    <col min="14776" max="14776" width="13" style="177" customWidth="1"/>
    <col min="14777" max="14777" width="11" style="177" customWidth="1"/>
    <col min="14778" max="14778" width="15.7109375" style="177" bestFit="1" customWidth="1"/>
    <col min="14779" max="14779" width="11" style="177" customWidth="1"/>
    <col min="14780" max="14780" width="13" style="177" customWidth="1"/>
    <col min="14781" max="14781" width="8.140625" style="177" customWidth="1"/>
    <col min="14782" max="14782" width="14.5703125" style="177" customWidth="1"/>
    <col min="14783" max="14783" width="15" style="177" customWidth="1"/>
    <col min="14784" max="14785" width="11.42578125" style="177" customWidth="1"/>
    <col min="14786" max="14786" width="12.5703125" style="177" customWidth="1"/>
    <col min="14787" max="15027" width="9.140625" style="177"/>
    <col min="15028" max="15028" width="15.28515625" style="177" customWidth="1"/>
    <col min="15029" max="15029" width="48.7109375" style="177" bestFit="1" customWidth="1"/>
    <col min="15030" max="15030" width="20.28515625" style="177" customWidth="1"/>
    <col min="15031" max="15031" width="6.85546875" style="177" customWidth="1"/>
    <col min="15032" max="15032" width="13" style="177" customWidth="1"/>
    <col min="15033" max="15033" width="11" style="177" customWidth="1"/>
    <col min="15034" max="15034" width="15.7109375" style="177" bestFit="1" customWidth="1"/>
    <col min="15035" max="15035" width="11" style="177" customWidth="1"/>
    <col min="15036" max="15036" width="13" style="177" customWidth="1"/>
    <col min="15037" max="15037" width="8.140625" style="177" customWidth="1"/>
    <col min="15038" max="15038" width="14.5703125" style="177" customWidth="1"/>
    <col min="15039" max="15039" width="15" style="177" customWidth="1"/>
    <col min="15040" max="15041" width="11.42578125" style="177" customWidth="1"/>
    <col min="15042" max="15042" width="12.5703125" style="177" customWidth="1"/>
    <col min="15043" max="15283" width="9.140625" style="177"/>
    <col min="15284" max="15284" width="15.28515625" style="177" customWidth="1"/>
    <col min="15285" max="15285" width="48.7109375" style="177" bestFit="1" customWidth="1"/>
    <col min="15286" max="15286" width="20.28515625" style="177" customWidth="1"/>
    <col min="15287" max="15287" width="6.85546875" style="177" customWidth="1"/>
    <col min="15288" max="15288" width="13" style="177" customWidth="1"/>
    <col min="15289" max="15289" width="11" style="177" customWidth="1"/>
    <col min="15290" max="15290" width="15.7109375" style="177" bestFit="1" customWidth="1"/>
    <col min="15291" max="15291" width="11" style="177" customWidth="1"/>
    <col min="15292" max="15292" width="13" style="177" customWidth="1"/>
    <col min="15293" max="15293" width="8.140625" style="177" customWidth="1"/>
    <col min="15294" max="15294" width="14.5703125" style="177" customWidth="1"/>
    <col min="15295" max="15295" width="15" style="177" customWidth="1"/>
    <col min="15296" max="15297" width="11.42578125" style="177" customWidth="1"/>
    <col min="15298" max="15298" width="12.5703125" style="177" customWidth="1"/>
    <col min="15299" max="15539" width="9.140625" style="177"/>
    <col min="15540" max="15540" width="15.28515625" style="177" customWidth="1"/>
    <col min="15541" max="15541" width="48.7109375" style="177" bestFit="1" customWidth="1"/>
    <col min="15542" max="15542" width="20.28515625" style="177" customWidth="1"/>
    <col min="15543" max="15543" width="6.85546875" style="177" customWidth="1"/>
    <col min="15544" max="15544" width="13" style="177" customWidth="1"/>
    <col min="15545" max="15545" width="11" style="177" customWidth="1"/>
    <col min="15546" max="15546" width="15.7109375" style="177" bestFit="1" customWidth="1"/>
    <col min="15547" max="15547" width="11" style="177" customWidth="1"/>
    <col min="15548" max="15548" width="13" style="177" customWidth="1"/>
    <col min="15549" max="15549" width="8.140625" style="177" customWidth="1"/>
    <col min="15550" max="15550" width="14.5703125" style="177" customWidth="1"/>
    <col min="15551" max="15551" width="15" style="177" customWidth="1"/>
    <col min="15552" max="15553" width="11.42578125" style="177" customWidth="1"/>
    <col min="15554" max="15554" width="12.5703125" style="177" customWidth="1"/>
    <col min="15555" max="15795" width="9.140625" style="177"/>
    <col min="15796" max="15796" width="15.28515625" style="177" customWidth="1"/>
    <col min="15797" max="15797" width="48.7109375" style="177" bestFit="1" customWidth="1"/>
    <col min="15798" max="15798" width="20.28515625" style="177" customWidth="1"/>
    <col min="15799" max="15799" width="6.85546875" style="177" customWidth="1"/>
    <col min="15800" max="15800" width="13" style="177" customWidth="1"/>
    <col min="15801" max="15801" width="11" style="177" customWidth="1"/>
    <col min="15802" max="15802" width="15.7109375" style="177" bestFit="1" customWidth="1"/>
    <col min="15803" max="15803" width="11" style="177" customWidth="1"/>
    <col min="15804" max="15804" width="13" style="177" customWidth="1"/>
    <col min="15805" max="15805" width="8.140625" style="177" customWidth="1"/>
    <col min="15806" max="15806" width="14.5703125" style="177" customWidth="1"/>
    <col min="15807" max="15807" width="15" style="177" customWidth="1"/>
    <col min="15808" max="15809" width="11.42578125" style="177" customWidth="1"/>
    <col min="15810" max="15810" width="12.5703125" style="177" customWidth="1"/>
    <col min="15811" max="16051" width="9.140625" style="177"/>
    <col min="16052" max="16052" width="15.28515625" style="177" customWidth="1"/>
    <col min="16053" max="16053" width="48.7109375" style="177" bestFit="1" customWidth="1"/>
    <col min="16054" max="16054" width="20.28515625" style="177" customWidth="1"/>
    <col min="16055" max="16055" width="6.85546875" style="177" customWidth="1"/>
    <col min="16056" max="16056" width="13" style="177" customWidth="1"/>
    <col min="16057" max="16057" width="11" style="177" customWidth="1"/>
    <col min="16058" max="16058" width="15.7109375" style="177" bestFit="1" customWidth="1"/>
    <col min="16059" max="16059" width="11" style="177" customWidth="1"/>
    <col min="16060" max="16060" width="13" style="177" customWidth="1"/>
    <col min="16061" max="16061" width="8.140625" style="177" customWidth="1"/>
    <col min="16062" max="16062" width="14.5703125" style="177" customWidth="1"/>
    <col min="16063" max="16063" width="15" style="177" customWidth="1"/>
    <col min="16064" max="16065" width="11.42578125" style="177" customWidth="1"/>
    <col min="16066" max="16066" width="12.5703125" style="177" customWidth="1"/>
    <col min="16067" max="16366" width="9.140625" style="177"/>
    <col min="16367" max="16384" width="8.85546875" style="177" customWidth="1"/>
  </cols>
  <sheetData>
    <row r="1" spans="1:32" ht="20.100000000000001" customHeight="1" x14ac:dyDescent="0.2">
      <c r="A1" s="170" t="str">
        <f>DADOS!$A$1</f>
        <v>Obra: Construção de Obra de Arte Especial</v>
      </c>
      <c r="B1" s="171"/>
      <c r="C1" s="172"/>
      <c r="D1" s="173"/>
      <c r="E1" s="174"/>
      <c r="F1" s="174"/>
      <c r="G1" s="380" t="s">
        <v>129</v>
      </c>
      <c r="H1" s="380"/>
      <c r="I1" s="729" t="str">
        <f>ORCAMENTO!F1</f>
        <v>Outubro/2025</v>
      </c>
      <c r="J1" s="729"/>
      <c r="K1" s="729"/>
      <c r="L1" s="730"/>
      <c r="M1" s="174"/>
    </row>
    <row r="2" spans="1:32" ht="20.100000000000001" customHeight="1" x14ac:dyDescent="0.2">
      <c r="A2" s="170" t="str">
        <f>DADOS!$A$2</f>
        <v>Rodovia Vicinal - Tacuru/MS</v>
      </c>
      <c r="B2" s="171"/>
      <c r="C2" s="172"/>
      <c r="D2" s="173"/>
      <c r="E2" s="174"/>
      <c r="F2" s="174"/>
      <c r="G2" s="380" t="s">
        <v>130</v>
      </c>
      <c r="H2" s="380"/>
      <c r="I2" s="729" t="str">
        <f>ORCAMENTO!F2</f>
        <v>Sem Desoneração</v>
      </c>
      <c r="J2" s="729"/>
      <c r="K2" s="729"/>
      <c r="L2" s="730"/>
      <c r="M2" s="174"/>
    </row>
    <row r="3" spans="1:32" ht="20.100000000000001" customHeight="1" x14ac:dyDescent="0.2">
      <c r="A3" s="170" t="str">
        <f>DADOS!$A$3</f>
        <v>Ponte sobre o Rio Puitã</v>
      </c>
      <c r="B3" s="171"/>
      <c r="C3" s="172"/>
      <c r="D3" s="173"/>
      <c r="E3" s="178"/>
      <c r="F3" s="178"/>
      <c r="G3" s="380" t="s">
        <v>131</v>
      </c>
      <c r="H3" s="380"/>
      <c r="I3" s="728">
        <f>ORCAMENTO!F3</f>
        <v>0.28791653009942109</v>
      </c>
      <c r="J3" s="728"/>
      <c r="K3" s="728"/>
      <c r="L3" s="728"/>
      <c r="M3" s="174"/>
    </row>
    <row r="4" spans="1:32" ht="30.75" customHeight="1" x14ac:dyDescent="0.2">
      <c r="A4" s="726" t="s">
        <v>298</v>
      </c>
      <c r="B4" s="727"/>
      <c r="C4" s="727"/>
      <c r="D4" s="727"/>
      <c r="E4" s="727"/>
      <c r="F4" s="727"/>
      <c r="G4" s="727"/>
      <c r="H4" s="727"/>
      <c r="I4" s="727"/>
      <c r="J4" s="727"/>
      <c r="K4" s="727"/>
      <c r="L4" s="727"/>
      <c r="M4" s="727"/>
    </row>
    <row r="5" spans="1:32" s="179" customFormat="1" ht="20.100000000000001" customHeight="1" x14ac:dyDescent="0.2">
      <c r="A5" s="737" t="s">
        <v>0</v>
      </c>
      <c r="B5" s="738" t="s">
        <v>5</v>
      </c>
      <c r="C5" s="739" t="s">
        <v>10</v>
      </c>
      <c r="D5" s="733" t="s">
        <v>299</v>
      </c>
      <c r="E5" s="734"/>
      <c r="F5" s="733" t="s">
        <v>300</v>
      </c>
      <c r="G5" s="734"/>
      <c r="H5" s="733" t="s">
        <v>301</v>
      </c>
      <c r="I5" s="734"/>
      <c r="J5" s="733" t="s">
        <v>302</v>
      </c>
      <c r="K5" s="734"/>
      <c r="L5" s="733" t="s">
        <v>5175</v>
      </c>
      <c r="M5" s="734"/>
      <c r="N5" s="175"/>
      <c r="O5" s="175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</row>
    <row r="6" spans="1:32" s="179" customFormat="1" ht="20.100000000000001" customHeight="1" x14ac:dyDescent="0.2">
      <c r="A6" s="737"/>
      <c r="B6" s="738"/>
      <c r="C6" s="739"/>
      <c r="D6" s="735"/>
      <c r="E6" s="736"/>
      <c r="F6" s="735"/>
      <c r="G6" s="736"/>
      <c r="H6" s="735"/>
      <c r="I6" s="736"/>
      <c r="J6" s="735"/>
      <c r="K6" s="736"/>
      <c r="L6" s="735"/>
      <c r="M6" s="736"/>
      <c r="N6" s="175"/>
      <c r="O6" s="175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</row>
    <row r="7" spans="1:32" s="179" customFormat="1" ht="25.5" customHeight="1" x14ac:dyDescent="0.2">
      <c r="A7" s="180" t="s">
        <v>293</v>
      </c>
      <c r="B7" s="181" t="s">
        <v>350</v>
      </c>
      <c r="C7" s="388">
        <f>RESUMO!D7</f>
        <v>58593.05</v>
      </c>
      <c r="D7" s="398">
        <v>1</v>
      </c>
      <c r="E7" s="399">
        <f>D7*$C7</f>
        <v>58593.05</v>
      </c>
      <c r="F7" s="398"/>
      <c r="G7" s="399">
        <f>F7*$C7</f>
        <v>0</v>
      </c>
      <c r="H7" s="398"/>
      <c r="I7" s="399">
        <f>H7*$C7</f>
        <v>0</v>
      </c>
      <c r="J7" s="398"/>
      <c r="K7" s="399">
        <f>J7*$C7</f>
        <v>0</v>
      </c>
      <c r="L7" s="398"/>
      <c r="M7" s="399">
        <f>L7*$C7</f>
        <v>0</v>
      </c>
      <c r="N7" s="182"/>
      <c r="O7" s="182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176"/>
    </row>
    <row r="8" spans="1:32" s="179" customFormat="1" ht="25.5" customHeight="1" x14ac:dyDescent="0.2">
      <c r="A8" s="180" t="s">
        <v>43</v>
      </c>
      <c r="B8" s="181" t="s">
        <v>346</v>
      </c>
      <c r="C8" s="388">
        <f>RESUMO!D9</f>
        <v>198406.47999999998</v>
      </c>
      <c r="D8" s="398">
        <v>0.5</v>
      </c>
      <c r="E8" s="399">
        <f>D8*$C8</f>
        <v>99203.239999999991</v>
      </c>
      <c r="F8" s="398"/>
      <c r="G8" s="399"/>
      <c r="H8" s="398"/>
      <c r="I8" s="399"/>
      <c r="J8" s="398"/>
      <c r="K8" s="399"/>
      <c r="L8" s="398">
        <v>0.5</v>
      </c>
      <c r="M8" s="399">
        <f>L8*$C8</f>
        <v>99203.239999999991</v>
      </c>
      <c r="N8" s="182"/>
      <c r="O8" s="182"/>
      <c r="P8" s="176"/>
      <c r="Q8" s="176"/>
      <c r="R8" s="176"/>
      <c r="S8" s="176"/>
      <c r="T8" s="176"/>
      <c r="U8" s="176"/>
      <c r="V8" s="176"/>
      <c r="W8" s="176"/>
      <c r="X8" s="176"/>
      <c r="Y8" s="176"/>
      <c r="Z8" s="176"/>
      <c r="AA8" s="176"/>
      <c r="AB8" s="176"/>
      <c r="AC8" s="176"/>
      <c r="AD8" s="176"/>
      <c r="AE8" s="176"/>
      <c r="AF8" s="176"/>
    </row>
    <row r="9" spans="1:32" s="179" customFormat="1" ht="25.5" customHeight="1" x14ac:dyDescent="0.2">
      <c r="A9" s="180" t="s">
        <v>51</v>
      </c>
      <c r="B9" s="181" t="s">
        <v>5027</v>
      </c>
      <c r="C9" s="388">
        <f>RESUMO!D11</f>
        <v>762938.04000000015</v>
      </c>
      <c r="D9" s="398"/>
      <c r="E9" s="399">
        <f>D9*$C9</f>
        <v>0</v>
      </c>
      <c r="F9" s="398">
        <v>0.7</v>
      </c>
      <c r="G9" s="399">
        <f>F9*$C9</f>
        <v>534056.62800000003</v>
      </c>
      <c r="H9" s="398">
        <v>0.3</v>
      </c>
      <c r="I9" s="399">
        <f>H9*$C9</f>
        <v>228881.41200000004</v>
      </c>
      <c r="J9" s="398"/>
      <c r="K9" s="399">
        <f>J9*$C9</f>
        <v>0</v>
      </c>
      <c r="L9" s="398"/>
      <c r="M9" s="399">
        <f>L9*$C9</f>
        <v>0</v>
      </c>
      <c r="N9" s="182"/>
      <c r="O9" s="182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</row>
    <row r="10" spans="1:32" s="179" customFormat="1" ht="25.5" customHeight="1" x14ac:dyDescent="0.2">
      <c r="A10" s="180" t="s">
        <v>53</v>
      </c>
      <c r="B10" s="181" t="s">
        <v>5028</v>
      </c>
      <c r="C10" s="388">
        <f>RESUMO!D13</f>
        <v>597256.46</v>
      </c>
      <c r="D10" s="398"/>
      <c r="E10" s="399"/>
      <c r="F10" s="398"/>
      <c r="G10" s="399">
        <f>F10*$C10</f>
        <v>0</v>
      </c>
      <c r="H10" s="398">
        <v>0.24</v>
      </c>
      <c r="I10" s="399">
        <f>H10*$C10</f>
        <v>143341.55039999998</v>
      </c>
      <c r="J10" s="398">
        <v>0.56000000000000005</v>
      </c>
      <c r="K10" s="399">
        <f>J10*$C10</f>
        <v>334463.6176</v>
      </c>
      <c r="L10" s="398">
        <v>0.2</v>
      </c>
      <c r="M10" s="399">
        <f>L10*$C10</f>
        <v>119451.292</v>
      </c>
      <c r="N10" s="182"/>
      <c r="O10" s="182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</row>
    <row r="11" spans="1:32" ht="25.5" customHeight="1" x14ac:dyDescent="0.2">
      <c r="A11" s="180" t="s">
        <v>297</v>
      </c>
      <c r="B11" s="181" t="s">
        <v>5064</v>
      </c>
      <c r="C11" s="388">
        <f>RESUMO!D15</f>
        <v>56414.18</v>
      </c>
      <c r="D11" s="398"/>
      <c r="E11" s="399">
        <f t="shared" ref="E11:E15" si="0">D11*$C11</f>
        <v>0</v>
      </c>
      <c r="F11" s="398">
        <v>1</v>
      </c>
      <c r="G11" s="399">
        <f t="shared" ref="G11:G15" si="1">F11*$C11</f>
        <v>56414.18</v>
      </c>
      <c r="H11" s="398"/>
      <c r="I11" s="399">
        <f t="shared" ref="I11:I15" si="2">H11*$C11</f>
        <v>0</v>
      </c>
      <c r="J11" s="398"/>
      <c r="K11" s="399">
        <f t="shared" ref="K11" si="3">J11*$C11</f>
        <v>0</v>
      </c>
      <c r="L11" s="398"/>
      <c r="M11" s="399"/>
      <c r="N11" s="182"/>
      <c r="O11" s="182"/>
    </row>
    <row r="12" spans="1:32" ht="25.5" customHeight="1" x14ac:dyDescent="0.2">
      <c r="A12" s="180" t="s">
        <v>345</v>
      </c>
      <c r="B12" s="181" t="s">
        <v>5071</v>
      </c>
      <c r="C12" s="388">
        <f>RESUMO!D17</f>
        <v>115122.69000000002</v>
      </c>
      <c r="D12" s="398"/>
      <c r="E12" s="399"/>
      <c r="F12" s="398"/>
      <c r="G12" s="399"/>
      <c r="H12" s="398"/>
      <c r="I12" s="399"/>
      <c r="J12" s="398"/>
      <c r="K12" s="399"/>
      <c r="L12" s="398">
        <v>1</v>
      </c>
      <c r="M12" s="399">
        <f>L12*$C12</f>
        <v>115122.69000000002</v>
      </c>
      <c r="N12" s="182"/>
      <c r="O12" s="182"/>
    </row>
    <row r="13" spans="1:32" ht="25.5" customHeight="1" x14ac:dyDescent="0.2">
      <c r="A13" s="180" t="s">
        <v>5155</v>
      </c>
      <c r="B13" s="181" t="s">
        <v>5080</v>
      </c>
      <c r="C13" s="388">
        <f>RESUMO!D19</f>
        <v>13173.489999999998</v>
      </c>
      <c r="D13" s="398"/>
      <c r="E13" s="399"/>
      <c r="F13" s="398"/>
      <c r="G13" s="399"/>
      <c r="H13" s="398"/>
      <c r="I13" s="399"/>
      <c r="J13" s="398"/>
      <c r="K13" s="399"/>
      <c r="L13" s="398">
        <v>1</v>
      </c>
      <c r="M13" s="399">
        <f>L13*$C13</f>
        <v>13173.489999999998</v>
      </c>
      <c r="N13" s="182"/>
      <c r="O13" s="182"/>
    </row>
    <row r="14" spans="1:32" ht="25.5" customHeight="1" x14ac:dyDescent="0.2">
      <c r="A14" s="180" t="s">
        <v>5156</v>
      </c>
      <c r="B14" s="181" t="s">
        <v>5576</v>
      </c>
      <c r="C14" s="388">
        <f>RESUMO!D21</f>
        <v>2796.7200000000003</v>
      </c>
      <c r="D14" s="398"/>
      <c r="E14" s="399"/>
      <c r="F14" s="398">
        <v>1</v>
      </c>
      <c r="G14" s="399">
        <f t="shared" si="1"/>
        <v>2796.7200000000003</v>
      </c>
      <c r="H14" s="398"/>
      <c r="I14" s="399"/>
      <c r="J14" s="398"/>
      <c r="K14" s="399"/>
      <c r="L14" s="398"/>
      <c r="M14" s="399"/>
      <c r="N14" s="182"/>
      <c r="O14" s="182"/>
    </row>
    <row r="15" spans="1:32" ht="25.5" customHeight="1" x14ac:dyDescent="0.2">
      <c r="A15" s="180" t="s">
        <v>5154</v>
      </c>
      <c r="B15" s="181" t="s">
        <v>348</v>
      </c>
      <c r="C15" s="388">
        <f>RESUMO!D23</f>
        <v>232718.32</v>
      </c>
      <c r="D15" s="398"/>
      <c r="E15" s="399">
        <f t="shared" si="0"/>
        <v>0</v>
      </c>
      <c r="F15" s="398">
        <v>0.25</v>
      </c>
      <c r="G15" s="399">
        <f t="shared" si="1"/>
        <v>58179.58</v>
      </c>
      <c r="H15" s="398">
        <v>0.25</v>
      </c>
      <c r="I15" s="399">
        <f t="shared" si="2"/>
        <v>58179.58</v>
      </c>
      <c r="J15" s="398">
        <v>0.25</v>
      </c>
      <c r="K15" s="399">
        <f t="shared" ref="K15:M15" si="4">J15*$C15</f>
        <v>58179.58</v>
      </c>
      <c r="L15" s="398">
        <v>0.25</v>
      </c>
      <c r="M15" s="399">
        <f t="shared" si="4"/>
        <v>58179.58</v>
      </c>
      <c r="N15" s="182"/>
      <c r="O15" s="182"/>
    </row>
    <row r="16" spans="1:32" ht="25.5" customHeight="1" x14ac:dyDescent="0.2">
      <c r="A16" s="731" t="s">
        <v>25</v>
      </c>
      <c r="B16" s="732"/>
      <c r="C16" s="476">
        <f>SUM(C7:C15)</f>
        <v>2037419.43</v>
      </c>
      <c r="D16" s="477">
        <f>E16/$C16</f>
        <v>7.7449094514623326E-2</v>
      </c>
      <c r="E16" s="476">
        <f>SUM(E7:E15)</f>
        <v>157796.28999999998</v>
      </c>
      <c r="F16" s="477">
        <f>G16/$C16</f>
        <v>0.31974128567135535</v>
      </c>
      <c r="G16" s="476">
        <f>SUM(G7:G15)</f>
        <v>651447.10800000001</v>
      </c>
      <c r="H16" s="477">
        <f>I16/$C16</f>
        <v>0.21124886513917268</v>
      </c>
      <c r="I16" s="476">
        <f>SUM(I7:I15)</f>
        <v>430402.54240000003</v>
      </c>
      <c r="J16" s="477">
        <f>K16/$C16</f>
        <v>0.19271593851443736</v>
      </c>
      <c r="K16" s="476">
        <f>SUM(K7:K15)</f>
        <v>392643.19760000001</v>
      </c>
      <c r="L16" s="477">
        <f>M16/$C16</f>
        <v>0.19884481616041133</v>
      </c>
      <c r="M16" s="476">
        <f>SUM(M7:M15)</f>
        <v>405130.29200000002</v>
      </c>
    </row>
    <row r="17" spans="1:15" ht="25.5" customHeight="1" x14ac:dyDescent="0.2">
      <c r="A17" s="731" t="s">
        <v>304</v>
      </c>
      <c r="B17" s="732"/>
      <c r="C17" s="476"/>
      <c r="D17" s="477">
        <f>D16</f>
        <v>7.7449094514623326E-2</v>
      </c>
      <c r="E17" s="476">
        <f>E16</f>
        <v>157796.28999999998</v>
      </c>
      <c r="F17" s="477">
        <f>F16+D17</f>
        <v>0.39719038018597869</v>
      </c>
      <c r="G17" s="476">
        <f>G16+E17</f>
        <v>809243.39800000004</v>
      </c>
      <c r="H17" s="477">
        <f t="shared" ref="H17" si="5">H16+F17</f>
        <v>0.60843924532515137</v>
      </c>
      <c r="I17" s="476">
        <f>I16+G17</f>
        <v>1239645.9404000002</v>
      </c>
      <c r="J17" s="477">
        <f t="shared" ref="J17" si="6">J16+H17</f>
        <v>0.80115518383958872</v>
      </c>
      <c r="K17" s="476">
        <f>K16+I17</f>
        <v>1632289.1380000003</v>
      </c>
      <c r="L17" s="477">
        <f t="shared" ref="L17" si="7">L16+J17</f>
        <v>1</v>
      </c>
      <c r="M17" s="476">
        <f>M16+K17</f>
        <v>2037419.4300000002</v>
      </c>
    </row>
    <row r="18" spans="1:15" s="188" customFormat="1" ht="25.5" customHeight="1" x14ac:dyDescent="0.2">
      <c r="A18" s="183"/>
      <c r="B18" s="184"/>
      <c r="C18" s="185"/>
      <c r="D18" s="186"/>
      <c r="E18" s="187"/>
      <c r="F18" s="187"/>
      <c r="G18" s="187"/>
      <c r="H18" s="187"/>
      <c r="I18" s="187"/>
      <c r="J18" s="187"/>
      <c r="K18" s="187"/>
      <c r="L18" s="187"/>
      <c r="M18" s="187"/>
      <c r="N18" s="175"/>
      <c r="O18" s="175"/>
    </row>
  </sheetData>
  <mergeCells count="14">
    <mergeCell ref="A4:M4"/>
    <mergeCell ref="I3:L3"/>
    <mergeCell ref="I1:L1"/>
    <mergeCell ref="I2:L2"/>
    <mergeCell ref="A17:B17"/>
    <mergeCell ref="D5:E6"/>
    <mergeCell ref="F5:G6"/>
    <mergeCell ref="H5:I6"/>
    <mergeCell ref="A5:A6"/>
    <mergeCell ref="B5:B6"/>
    <mergeCell ref="C5:C6"/>
    <mergeCell ref="A16:B16"/>
    <mergeCell ref="L5:M6"/>
    <mergeCell ref="J5:K6"/>
  </mergeCells>
  <phoneticPr fontId="20" type="noConversion"/>
  <conditionalFormatting sqref="D7:M15">
    <cfRule type="cellIs" dxfId="14" priority="9" operator="equal">
      <formula>0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66" fitToHeight="0" orientation="landscape" horizontalDpi="300" verticalDpi="300" r:id="rId1"/>
  <colBreaks count="1" manualBreakCount="1">
    <brk id="3" max="4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21546-699E-4CF5-B58A-E12DD93A9E76}">
  <sheetPr>
    <tabColor rgb="FF00B050"/>
    <pageSetUpPr fitToPage="1"/>
  </sheetPr>
  <dimension ref="A1:R147"/>
  <sheetViews>
    <sheetView zoomScale="130" zoomScaleNormal="130" zoomScaleSheetLayoutView="85" workbookViewId="0">
      <selection activeCell="C142" sqref="C142"/>
    </sheetView>
  </sheetViews>
  <sheetFormatPr defaultRowHeight="11.25" x14ac:dyDescent="0.2"/>
  <cols>
    <col min="1" max="1" width="5.42578125" style="189" customWidth="1"/>
    <col min="2" max="2" width="8" style="189" bestFit="1" customWidth="1"/>
    <col min="3" max="3" width="53.5703125" style="190" customWidth="1"/>
    <col min="4" max="4" width="4.28515625" style="192" bestFit="1" customWidth="1"/>
    <col min="5" max="5" width="10.140625" style="193" bestFit="1" customWidth="1"/>
    <col min="6" max="18" width="26.85546875" style="176" customWidth="1"/>
    <col min="19" max="165" width="9.140625" style="177"/>
    <col min="166" max="166" width="15.28515625" style="177" customWidth="1"/>
    <col min="167" max="167" width="48.7109375" style="177" bestFit="1" customWidth="1"/>
    <col min="168" max="168" width="20.28515625" style="177" customWidth="1"/>
    <col min="169" max="169" width="6.85546875" style="177" customWidth="1"/>
    <col min="170" max="170" width="13" style="177" customWidth="1"/>
    <col min="171" max="171" width="11" style="177" customWidth="1"/>
    <col min="172" max="172" width="15.7109375" style="177" bestFit="1" customWidth="1"/>
    <col min="173" max="173" width="11" style="177" customWidth="1"/>
    <col min="174" max="174" width="13" style="177" customWidth="1"/>
    <col min="175" max="175" width="8.140625" style="177" customWidth="1"/>
    <col min="176" max="176" width="14.5703125" style="177" customWidth="1"/>
    <col min="177" max="177" width="15" style="177" customWidth="1"/>
    <col min="178" max="179" width="11.42578125" style="177" customWidth="1"/>
    <col min="180" max="180" width="12.5703125" style="177" customWidth="1"/>
    <col min="181" max="421" width="9.140625" style="177"/>
    <col min="422" max="422" width="15.28515625" style="177" customWidth="1"/>
    <col min="423" max="423" width="48.7109375" style="177" bestFit="1" customWidth="1"/>
    <col min="424" max="424" width="20.28515625" style="177" customWidth="1"/>
    <col min="425" max="425" width="6.85546875" style="177" customWidth="1"/>
    <col min="426" max="426" width="13" style="177" customWidth="1"/>
    <col min="427" max="427" width="11" style="177" customWidth="1"/>
    <col min="428" max="428" width="15.7109375" style="177" bestFit="1" customWidth="1"/>
    <col min="429" max="429" width="11" style="177" customWidth="1"/>
    <col min="430" max="430" width="13" style="177" customWidth="1"/>
    <col min="431" max="431" width="8.140625" style="177" customWidth="1"/>
    <col min="432" max="432" width="14.5703125" style="177" customWidth="1"/>
    <col min="433" max="433" width="15" style="177" customWidth="1"/>
    <col min="434" max="435" width="11.42578125" style="177" customWidth="1"/>
    <col min="436" max="436" width="12.5703125" style="177" customWidth="1"/>
    <col min="437" max="677" width="9.140625" style="177"/>
    <col min="678" max="678" width="15.28515625" style="177" customWidth="1"/>
    <col min="679" max="679" width="48.7109375" style="177" bestFit="1" customWidth="1"/>
    <col min="680" max="680" width="20.28515625" style="177" customWidth="1"/>
    <col min="681" max="681" width="6.85546875" style="177" customWidth="1"/>
    <col min="682" max="682" width="13" style="177" customWidth="1"/>
    <col min="683" max="683" width="11" style="177" customWidth="1"/>
    <col min="684" max="684" width="15.7109375" style="177" bestFit="1" customWidth="1"/>
    <col min="685" max="685" width="11" style="177" customWidth="1"/>
    <col min="686" max="686" width="13" style="177" customWidth="1"/>
    <col min="687" max="687" width="8.140625" style="177" customWidth="1"/>
    <col min="688" max="688" width="14.5703125" style="177" customWidth="1"/>
    <col min="689" max="689" width="15" style="177" customWidth="1"/>
    <col min="690" max="691" width="11.42578125" style="177" customWidth="1"/>
    <col min="692" max="692" width="12.5703125" style="177" customWidth="1"/>
    <col min="693" max="933" width="9.140625" style="177"/>
    <col min="934" max="934" width="15.28515625" style="177" customWidth="1"/>
    <col min="935" max="935" width="48.7109375" style="177" bestFit="1" customWidth="1"/>
    <col min="936" max="936" width="20.28515625" style="177" customWidth="1"/>
    <col min="937" max="937" width="6.85546875" style="177" customWidth="1"/>
    <col min="938" max="938" width="13" style="177" customWidth="1"/>
    <col min="939" max="939" width="11" style="177" customWidth="1"/>
    <col min="940" max="940" width="15.7109375" style="177" bestFit="1" customWidth="1"/>
    <col min="941" max="941" width="11" style="177" customWidth="1"/>
    <col min="942" max="942" width="13" style="177" customWidth="1"/>
    <col min="943" max="943" width="8.140625" style="177" customWidth="1"/>
    <col min="944" max="944" width="14.5703125" style="177" customWidth="1"/>
    <col min="945" max="945" width="15" style="177" customWidth="1"/>
    <col min="946" max="947" width="11.42578125" style="177" customWidth="1"/>
    <col min="948" max="948" width="12.5703125" style="177" customWidth="1"/>
    <col min="949" max="1189" width="9.140625" style="177"/>
    <col min="1190" max="1190" width="15.28515625" style="177" customWidth="1"/>
    <col min="1191" max="1191" width="48.7109375" style="177" bestFit="1" customWidth="1"/>
    <col min="1192" max="1192" width="20.28515625" style="177" customWidth="1"/>
    <col min="1193" max="1193" width="6.85546875" style="177" customWidth="1"/>
    <col min="1194" max="1194" width="13" style="177" customWidth="1"/>
    <col min="1195" max="1195" width="11" style="177" customWidth="1"/>
    <col min="1196" max="1196" width="15.7109375" style="177" bestFit="1" customWidth="1"/>
    <col min="1197" max="1197" width="11" style="177" customWidth="1"/>
    <col min="1198" max="1198" width="13" style="177" customWidth="1"/>
    <col min="1199" max="1199" width="8.140625" style="177" customWidth="1"/>
    <col min="1200" max="1200" width="14.5703125" style="177" customWidth="1"/>
    <col min="1201" max="1201" width="15" style="177" customWidth="1"/>
    <col min="1202" max="1203" width="11.42578125" style="177" customWidth="1"/>
    <col min="1204" max="1204" width="12.5703125" style="177" customWidth="1"/>
    <col min="1205" max="1445" width="9.140625" style="177"/>
    <col min="1446" max="1446" width="15.28515625" style="177" customWidth="1"/>
    <col min="1447" max="1447" width="48.7109375" style="177" bestFit="1" customWidth="1"/>
    <col min="1448" max="1448" width="20.28515625" style="177" customWidth="1"/>
    <col min="1449" max="1449" width="6.85546875" style="177" customWidth="1"/>
    <col min="1450" max="1450" width="13" style="177" customWidth="1"/>
    <col min="1451" max="1451" width="11" style="177" customWidth="1"/>
    <col min="1452" max="1452" width="15.7109375" style="177" bestFit="1" customWidth="1"/>
    <col min="1453" max="1453" width="11" style="177" customWidth="1"/>
    <col min="1454" max="1454" width="13" style="177" customWidth="1"/>
    <col min="1455" max="1455" width="8.140625" style="177" customWidth="1"/>
    <col min="1456" max="1456" width="14.5703125" style="177" customWidth="1"/>
    <col min="1457" max="1457" width="15" style="177" customWidth="1"/>
    <col min="1458" max="1459" width="11.42578125" style="177" customWidth="1"/>
    <col min="1460" max="1460" width="12.5703125" style="177" customWidth="1"/>
    <col min="1461" max="1701" width="9.140625" style="177"/>
    <col min="1702" max="1702" width="15.28515625" style="177" customWidth="1"/>
    <col min="1703" max="1703" width="48.7109375" style="177" bestFit="1" customWidth="1"/>
    <col min="1704" max="1704" width="20.28515625" style="177" customWidth="1"/>
    <col min="1705" max="1705" width="6.85546875" style="177" customWidth="1"/>
    <col min="1706" max="1706" width="13" style="177" customWidth="1"/>
    <col min="1707" max="1707" width="11" style="177" customWidth="1"/>
    <col min="1708" max="1708" width="15.7109375" style="177" bestFit="1" customWidth="1"/>
    <col min="1709" max="1709" width="11" style="177" customWidth="1"/>
    <col min="1710" max="1710" width="13" style="177" customWidth="1"/>
    <col min="1711" max="1711" width="8.140625" style="177" customWidth="1"/>
    <col min="1712" max="1712" width="14.5703125" style="177" customWidth="1"/>
    <col min="1713" max="1713" width="15" style="177" customWidth="1"/>
    <col min="1714" max="1715" width="11.42578125" style="177" customWidth="1"/>
    <col min="1716" max="1716" width="12.5703125" style="177" customWidth="1"/>
    <col min="1717" max="1957" width="9.140625" style="177"/>
    <col min="1958" max="1958" width="15.28515625" style="177" customWidth="1"/>
    <col min="1959" max="1959" width="48.7109375" style="177" bestFit="1" customWidth="1"/>
    <col min="1960" max="1960" width="20.28515625" style="177" customWidth="1"/>
    <col min="1961" max="1961" width="6.85546875" style="177" customWidth="1"/>
    <col min="1962" max="1962" width="13" style="177" customWidth="1"/>
    <col min="1963" max="1963" width="11" style="177" customWidth="1"/>
    <col min="1964" max="1964" width="15.7109375" style="177" bestFit="1" customWidth="1"/>
    <col min="1965" max="1965" width="11" style="177" customWidth="1"/>
    <col min="1966" max="1966" width="13" style="177" customWidth="1"/>
    <col min="1967" max="1967" width="8.140625" style="177" customWidth="1"/>
    <col min="1968" max="1968" width="14.5703125" style="177" customWidth="1"/>
    <col min="1969" max="1969" width="15" style="177" customWidth="1"/>
    <col min="1970" max="1971" width="11.42578125" style="177" customWidth="1"/>
    <col min="1972" max="1972" width="12.5703125" style="177" customWidth="1"/>
    <col min="1973" max="2213" width="9.140625" style="177"/>
    <col min="2214" max="2214" width="15.28515625" style="177" customWidth="1"/>
    <col min="2215" max="2215" width="48.7109375" style="177" bestFit="1" customWidth="1"/>
    <col min="2216" max="2216" width="20.28515625" style="177" customWidth="1"/>
    <col min="2217" max="2217" width="6.85546875" style="177" customWidth="1"/>
    <col min="2218" max="2218" width="13" style="177" customWidth="1"/>
    <col min="2219" max="2219" width="11" style="177" customWidth="1"/>
    <col min="2220" max="2220" width="15.7109375" style="177" bestFit="1" customWidth="1"/>
    <col min="2221" max="2221" width="11" style="177" customWidth="1"/>
    <col min="2222" max="2222" width="13" style="177" customWidth="1"/>
    <col min="2223" max="2223" width="8.140625" style="177" customWidth="1"/>
    <col min="2224" max="2224" width="14.5703125" style="177" customWidth="1"/>
    <col min="2225" max="2225" width="15" style="177" customWidth="1"/>
    <col min="2226" max="2227" width="11.42578125" style="177" customWidth="1"/>
    <col min="2228" max="2228" width="12.5703125" style="177" customWidth="1"/>
    <col min="2229" max="2469" width="9.140625" style="177"/>
    <col min="2470" max="2470" width="15.28515625" style="177" customWidth="1"/>
    <col min="2471" max="2471" width="48.7109375" style="177" bestFit="1" customWidth="1"/>
    <col min="2472" max="2472" width="20.28515625" style="177" customWidth="1"/>
    <col min="2473" max="2473" width="6.85546875" style="177" customWidth="1"/>
    <col min="2474" max="2474" width="13" style="177" customWidth="1"/>
    <col min="2475" max="2475" width="11" style="177" customWidth="1"/>
    <col min="2476" max="2476" width="15.7109375" style="177" bestFit="1" customWidth="1"/>
    <col min="2477" max="2477" width="11" style="177" customWidth="1"/>
    <col min="2478" max="2478" width="13" style="177" customWidth="1"/>
    <col min="2479" max="2479" width="8.140625" style="177" customWidth="1"/>
    <col min="2480" max="2480" width="14.5703125" style="177" customWidth="1"/>
    <col min="2481" max="2481" width="15" style="177" customWidth="1"/>
    <col min="2482" max="2483" width="11.42578125" style="177" customWidth="1"/>
    <col min="2484" max="2484" width="12.5703125" style="177" customWidth="1"/>
    <col min="2485" max="2725" width="9.140625" style="177"/>
    <col min="2726" max="2726" width="15.28515625" style="177" customWidth="1"/>
    <col min="2727" max="2727" width="48.7109375" style="177" bestFit="1" customWidth="1"/>
    <col min="2728" max="2728" width="20.28515625" style="177" customWidth="1"/>
    <col min="2729" max="2729" width="6.85546875" style="177" customWidth="1"/>
    <col min="2730" max="2730" width="13" style="177" customWidth="1"/>
    <col min="2731" max="2731" width="11" style="177" customWidth="1"/>
    <col min="2732" max="2732" width="15.7109375" style="177" bestFit="1" customWidth="1"/>
    <col min="2733" max="2733" width="11" style="177" customWidth="1"/>
    <col min="2734" max="2734" width="13" style="177" customWidth="1"/>
    <col min="2735" max="2735" width="8.140625" style="177" customWidth="1"/>
    <col min="2736" max="2736" width="14.5703125" style="177" customWidth="1"/>
    <col min="2737" max="2737" width="15" style="177" customWidth="1"/>
    <col min="2738" max="2739" width="11.42578125" style="177" customWidth="1"/>
    <col min="2740" max="2740" width="12.5703125" style="177" customWidth="1"/>
    <col min="2741" max="2981" width="9.140625" style="177"/>
    <col min="2982" max="2982" width="15.28515625" style="177" customWidth="1"/>
    <col min="2983" max="2983" width="48.7109375" style="177" bestFit="1" customWidth="1"/>
    <col min="2984" max="2984" width="20.28515625" style="177" customWidth="1"/>
    <col min="2985" max="2985" width="6.85546875" style="177" customWidth="1"/>
    <col min="2986" max="2986" width="13" style="177" customWidth="1"/>
    <col min="2987" max="2987" width="11" style="177" customWidth="1"/>
    <col min="2988" max="2988" width="15.7109375" style="177" bestFit="1" customWidth="1"/>
    <col min="2989" max="2989" width="11" style="177" customWidth="1"/>
    <col min="2990" max="2990" width="13" style="177" customWidth="1"/>
    <col min="2991" max="2991" width="8.140625" style="177" customWidth="1"/>
    <col min="2992" max="2992" width="14.5703125" style="177" customWidth="1"/>
    <col min="2993" max="2993" width="15" style="177" customWidth="1"/>
    <col min="2994" max="2995" width="11.42578125" style="177" customWidth="1"/>
    <col min="2996" max="2996" width="12.5703125" style="177" customWidth="1"/>
    <col min="2997" max="3237" width="9.140625" style="177"/>
    <col min="3238" max="3238" width="15.28515625" style="177" customWidth="1"/>
    <col min="3239" max="3239" width="48.7109375" style="177" bestFit="1" customWidth="1"/>
    <col min="3240" max="3240" width="20.28515625" style="177" customWidth="1"/>
    <col min="3241" max="3241" width="6.85546875" style="177" customWidth="1"/>
    <col min="3242" max="3242" width="13" style="177" customWidth="1"/>
    <col min="3243" max="3243" width="11" style="177" customWidth="1"/>
    <col min="3244" max="3244" width="15.7109375" style="177" bestFit="1" customWidth="1"/>
    <col min="3245" max="3245" width="11" style="177" customWidth="1"/>
    <col min="3246" max="3246" width="13" style="177" customWidth="1"/>
    <col min="3247" max="3247" width="8.140625" style="177" customWidth="1"/>
    <col min="3248" max="3248" width="14.5703125" style="177" customWidth="1"/>
    <col min="3249" max="3249" width="15" style="177" customWidth="1"/>
    <col min="3250" max="3251" width="11.42578125" style="177" customWidth="1"/>
    <col min="3252" max="3252" width="12.5703125" style="177" customWidth="1"/>
    <col min="3253" max="3493" width="9.140625" style="177"/>
    <col min="3494" max="3494" width="15.28515625" style="177" customWidth="1"/>
    <col min="3495" max="3495" width="48.7109375" style="177" bestFit="1" customWidth="1"/>
    <col min="3496" max="3496" width="20.28515625" style="177" customWidth="1"/>
    <col min="3497" max="3497" width="6.85546875" style="177" customWidth="1"/>
    <col min="3498" max="3498" width="13" style="177" customWidth="1"/>
    <col min="3499" max="3499" width="11" style="177" customWidth="1"/>
    <col min="3500" max="3500" width="15.7109375" style="177" bestFit="1" customWidth="1"/>
    <col min="3501" max="3501" width="11" style="177" customWidth="1"/>
    <col min="3502" max="3502" width="13" style="177" customWidth="1"/>
    <col min="3503" max="3503" width="8.140625" style="177" customWidth="1"/>
    <col min="3504" max="3504" width="14.5703125" style="177" customWidth="1"/>
    <col min="3505" max="3505" width="15" style="177" customWidth="1"/>
    <col min="3506" max="3507" width="11.42578125" style="177" customWidth="1"/>
    <col min="3508" max="3508" width="12.5703125" style="177" customWidth="1"/>
    <col min="3509" max="3749" width="9.140625" style="177"/>
    <col min="3750" max="3750" width="15.28515625" style="177" customWidth="1"/>
    <col min="3751" max="3751" width="48.7109375" style="177" bestFit="1" customWidth="1"/>
    <col min="3752" max="3752" width="20.28515625" style="177" customWidth="1"/>
    <col min="3753" max="3753" width="6.85546875" style="177" customWidth="1"/>
    <col min="3754" max="3754" width="13" style="177" customWidth="1"/>
    <col min="3755" max="3755" width="11" style="177" customWidth="1"/>
    <col min="3756" max="3756" width="15.7109375" style="177" bestFit="1" customWidth="1"/>
    <col min="3757" max="3757" width="11" style="177" customWidth="1"/>
    <col min="3758" max="3758" width="13" style="177" customWidth="1"/>
    <col min="3759" max="3759" width="8.140625" style="177" customWidth="1"/>
    <col min="3760" max="3760" width="14.5703125" style="177" customWidth="1"/>
    <col min="3761" max="3761" width="15" style="177" customWidth="1"/>
    <col min="3762" max="3763" width="11.42578125" style="177" customWidth="1"/>
    <col min="3764" max="3764" width="12.5703125" style="177" customWidth="1"/>
    <col min="3765" max="4005" width="9.140625" style="177"/>
    <col min="4006" max="4006" width="15.28515625" style="177" customWidth="1"/>
    <col min="4007" max="4007" width="48.7109375" style="177" bestFit="1" customWidth="1"/>
    <col min="4008" max="4008" width="20.28515625" style="177" customWidth="1"/>
    <col min="4009" max="4009" width="6.85546875" style="177" customWidth="1"/>
    <col min="4010" max="4010" width="13" style="177" customWidth="1"/>
    <col min="4011" max="4011" width="11" style="177" customWidth="1"/>
    <col min="4012" max="4012" width="15.7109375" style="177" bestFit="1" customWidth="1"/>
    <col min="4013" max="4013" width="11" style="177" customWidth="1"/>
    <col min="4014" max="4014" width="13" style="177" customWidth="1"/>
    <col min="4015" max="4015" width="8.140625" style="177" customWidth="1"/>
    <col min="4016" max="4016" width="14.5703125" style="177" customWidth="1"/>
    <col min="4017" max="4017" width="15" style="177" customWidth="1"/>
    <col min="4018" max="4019" width="11.42578125" style="177" customWidth="1"/>
    <col min="4020" max="4020" width="12.5703125" style="177" customWidth="1"/>
    <col min="4021" max="4261" width="9.140625" style="177"/>
    <col min="4262" max="4262" width="15.28515625" style="177" customWidth="1"/>
    <col min="4263" max="4263" width="48.7109375" style="177" bestFit="1" customWidth="1"/>
    <col min="4264" max="4264" width="20.28515625" style="177" customWidth="1"/>
    <col min="4265" max="4265" width="6.85546875" style="177" customWidth="1"/>
    <col min="4266" max="4266" width="13" style="177" customWidth="1"/>
    <col min="4267" max="4267" width="11" style="177" customWidth="1"/>
    <col min="4268" max="4268" width="15.7109375" style="177" bestFit="1" customWidth="1"/>
    <col min="4269" max="4269" width="11" style="177" customWidth="1"/>
    <col min="4270" max="4270" width="13" style="177" customWidth="1"/>
    <col min="4271" max="4271" width="8.140625" style="177" customWidth="1"/>
    <col min="4272" max="4272" width="14.5703125" style="177" customWidth="1"/>
    <col min="4273" max="4273" width="15" style="177" customWidth="1"/>
    <col min="4274" max="4275" width="11.42578125" style="177" customWidth="1"/>
    <col min="4276" max="4276" width="12.5703125" style="177" customWidth="1"/>
    <col min="4277" max="4517" width="9.140625" style="177"/>
    <col min="4518" max="4518" width="15.28515625" style="177" customWidth="1"/>
    <col min="4519" max="4519" width="48.7109375" style="177" bestFit="1" customWidth="1"/>
    <col min="4520" max="4520" width="20.28515625" style="177" customWidth="1"/>
    <col min="4521" max="4521" width="6.85546875" style="177" customWidth="1"/>
    <col min="4522" max="4522" width="13" style="177" customWidth="1"/>
    <col min="4523" max="4523" width="11" style="177" customWidth="1"/>
    <col min="4524" max="4524" width="15.7109375" style="177" bestFit="1" customWidth="1"/>
    <col min="4525" max="4525" width="11" style="177" customWidth="1"/>
    <col min="4526" max="4526" width="13" style="177" customWidth="1"/>
    <col min="4527" max="4527" width="8.140625" style="177" customWidth="1"/>
    <col min="4528" max="4528" width="14.5703125" style="177" customWidth="1"/>
    <col min="4529" max="4529" width="15" style="177" customWidth="1"/>
    <col min="4530" max="4531" width="11.42578125" style="177" customWidth="1"/>
    <col min="4532" max="4532" width="12.5703125" style="177" customWidth="1"/>
    <col min="4533" max="4773" width="9.140625" style="177"/>
    <col min="4774" max="4774" width="15.28515625" style="177" customWidth="1"/>
    <col min="4775" max="4775" width="48.7109375" style="177" bestFit="1" customWidth="1"/>
    <col min="4776" max="4776" width="20.28515625" style="177" customWidth="1"/>
    <col min="4777" max="4777" width="6.85546875" style="177" customWidth="1"/>
    <col min="4778" max="4778" width="13" style="177" customWidth="1"/>
    <col min="4779" max="4779" width="11" style="177" customWidth="1"/>
    <col min="4780" max="4780" width="15.7109375" style="177" bestFit="1" customWidth="1"/>
    <col min="4781" max="4781" width="11" style="177" customWidth="1"/>
    <col min="4782" max="4782" width="13" style="177" customWidth="1"/>
    <col min="4783" max="4783" width="8.140625" style="177" customWidth="1"/>
    <col min="4784" max="4784" width="14.5703125" style="177" customWidth="1"/>
    <col min="4785" max="4785" width="15" style="177" customWidth="1"/>
    <col min="4786" max="4787" width="11.42578125" style="177" customWidth="1"/>
    <col min="4788" max="4788" width="12.5703125" style="177" customWidth="1"/>
    <col min="4789" max="5029" width="9.140625" style="177"/>
    <col min="5030" max="5030" width="15.28515625" style="177" customWidth="1"/>
    <col min="5031" max="5031" width="48.7109375" style="177" bestFit="1" customWidth="1"/>
    <col min="5032" max="5032" width="20.28515625" style="177" customWidth="1"/>
    <col min="5033" max="5033" width="6.85546875" style="177" customWidth="1"/>
    <col min="5034" max="5034" width="13" style="177" customWidth="1"/>
    <col min="5035" max="5035" width="11" style="177" customWidth="1"/>
    <col min="5036" max="5036" width="15.7109375" style="177" bestFit="1" customWidth="1"/>
    <col min="5037" max="5037" width="11" style="177" customWidth="1"/>
    <col min="5038" max="5038" width="13" style="177" customWidth="1"/>
    <col min="5039" max="5039" width="8.140625" style="177" customWidth="1"/>
    <col min="5040" max="5040" width="14.5703125" style="177" customWidth="1"/>
    <col min="5041" max="5041" width="15" style="177" customWidth="1"/>
    <col min="5042" max="5043" width="11.42578125" style="177" customWidth="1"/>
    <col min="5044" max="5044" width="12.5703125" style="177" customWidth="1"/>
    <col min="5045" max="5285" width="9.140625" style="177"/>
    <col min="5286" max="5286" width="15.28515625" style="177" customWidth="1"/>
    <col min="5287" max="5287" width="48.7109375" style="177" bestFit="1" customWidth="1"/>
    <col min="5288" max="5288" width="20.28515625" style="177" customWidth="1"/>
    <col min="5289" max="5289" width="6.85546875" style="177" customWidth="1"/>
    <col min="5290" max="5290" width="13" style="177" customWidth="1"/>
    <col min="5291" max="5291" width="11" style="177" customWidth="1"/>
    <col min="5292" max="5292" width="15.7109375" style="177" bestFit="1" customWidth="1"/>
    <col min="5293" max="5293" width="11" style="177" customWidth="1"/>
    <col min="5294" max="5294" width="13" style="177" customWidth="1"/>
    <col min="5295" max="5295" width="8.140625" style="177" customWidth="1"/>
    <col min="5296" max="5296" width="14.5703125" style="177" customWidth="1"/>
    <col min="5297" max="5297" width="15" style="177" customWidth="1"/>
    <col min="5298" max="5299" width="11.42578125" style="177" customWidth="1"/>
    <col min="5300" max="5300" width="12.5703125" style="177" customWidth="1"/>
    <col min="5301" max="5541" width="9.140625" style="177"/>
    <col min="5542" max="5542" width="15.28515625" style="177" customWidth="1"/>
    <col min="5543" max="5543" width="48.7109375" style="177" bestFit="1" customWidth="1"/>
    <col min="5544" max="5544" width="20.28515625" style="177" customWidth="1"/>
    <col min="5545" max="5545" width="6.85546875" style="177" customWidth="1"/>
    <col min="5546" max="5546" width="13" style="177" customWidth="1"/>
    <col min="5547" max="5547" width="11" style="177" customWidth="1"/>
    <col min="5548" max="5548" width="15.7109375" style="177" bestFit="1" customWidth="1"/>
    <col min="5549" max="5549" width="11" style="177" customWidth="1"/>
    <col min="5550" max="5550" width="13" style="177" customWidth="1"/>
    <col min="5551" max="5551" width="8.140625" style="177" customWidth="1"/>
    <col min="5552" max="5552" width="14.5703125" style="177" customWidth="1"/>
    <col min="5553" max="5553" width="15" style="177" customWidth="1"/>
    <col min="5554" max="5555" width="11.42578125" style="177" customWidth="1"/>
    <col min="5556" max="5556" width="12.5703125" style="177" customWidth="1"/>
    <col min="5557" max="5797" width="9.140625" style="177"/>
    <col min="5798" max="5798" width="15.28515625" style="177" customWidth="1"/>
    <col min="5799" max="5799" width="48.7109375" style="177" bestFit="1" customWidth="1"/>
    <col min="5800" max="5800" width="20.28515625" style="177" customWidth="1"/>
    <col min="5801" max="5801" width="6.85546875" style="177" customWidth="1"/>
    <col min="5802" max="5802" width="13" style="177" customWidth="1"/>
    <col min="5803" max="5803" width="11" style="177" customWidth="1"/>
    <col min="5804" max="5804" width="15.7109375" style="177" bestFit="1" customWidth="1"/>
    <col min="5805" max="5805" width="11" style="177" customWidth="1"/>
    <col min="5806" max="5806" width="13" style="177" customWidth="1"/>
    <col min="5807" max="5807" width="8.140625" style="177" customWidth="1"/>
    <col min="5808" max="5808" width="14.5703125" style="177" customWidth="1"/>
    <col min="5809" max="5809" width="15" style="177" customWidth="1"/>
    <col min="5810" max="5811" width="11.42578125" style="177" customWidth="1"/>
    <col min="5812" max="5812" width="12.5703125" style="177" customWidth="1"/>
    <col min="5813" max="6053" width="9.140625" style="177"/>
    <col min="6054" max="6054" width="15.28515625" style="177" customWidth="1"/>
    <col min="6055" max="6055" width="48.7109375" style="177" bestFit="1" customWidth="1"/>
    <col min="6056" max="6056" width="20.28515625" style="177" customWidth="1"/>
    <col min="6057" max="6057" width="6.85546875" style="177" customWidth="1"/>
    <col min="6058" max="6058" width="13" style="177" customWidth="1"/>
    <col min="6059" max="6059" width="11" style="177" customWidth="1"/>
    <col min="6060" max="6060" width="15.7109375" style="177" bestFit="1" customWidth="1"/>
    <col min="6061" max="6061" width="11" style="177" customWidth="1"/>
    <col min="6062" max="6062" width="13" style="177" customWidth="1"/>
    <col min="6063" max="6063" width="8.140625" style="177" customWidth="1"/>
    <col min="6064" max="6064" width="14.5703125" style="177" customWidth="1"/>
    <col min="6065" max="6065" width="15" style="177" customWidth="1"/>
    <col min="6066" max="6067" width="11.42578125" style="177" customWidth="1"/>
    <col min="6068" max="6068" width="12.5703125" style="177" customWidth="1"/>
    <col min="6069" max="6309" width="9.140625" style="177"/>
    <col min="6310" max="6310" width="15.28515625" style="177" customWidth="1"/>
    <col min="6311" max="6311" width="48.7109375" style="177" bestFit="1" customWidth="1"/>
    <col min="6312" max="6312" width="20.28515625" style="177" customWidth="1"/>
    <col min="6313" max="6313" width="6.85546875" style="177" customWidth="1"/>
    <col min="6314" max="6314" width="13" style="177" customWidth="1"/>
    <col min="6315" max="6315" width="11" style="177" customWidth="1"/>
    <col min="6316" max="6316" width="15.7109375" style="177" bestFit="1" customWidth="1"/>
    <col min="6317" max="6317" width="11" style="177" customWidth="1"/>
    <col min="6318" max="6318" width="13" style="177" customWidth="1"/>
    <col min="6319" max="6319" width="8.140625" style="177" customWidth="1"/>
    <col min="6320" max="6320" width="14.5703125" style="177" customWidth="1"/>
    <col min="6321" max="6321" width="15" style="177" customWidth="1"/>
    <col min="6322" max="6323" width="11.42578125" style="177" customWidth="1"/>
    <col min="6324" max="6324" width="12.5703125" style="177" customWidth="1"/>
    <col min="6325" max="6565" width="9.140625" style="177"/>
    <col min="6566" max="6566" width="15.28515625" style="177" customWidth="1"/>
    <col min="6567" max="6567" width="48.7109375" style="177" bestFit="1" customWidth="1"/>
    <col min="6568" max="6568" width="20.28515625" style="177" customWidth="1"/>
    <col min="6569" max="6569" width="6.85546875" style="177" customWidth="1"/>
    <col min="6570" max="6570" width="13" style="177" customWidth="1"/>
    <col min="6571" max="6571" width="11" style="177" customWidth="1"/>
    <col min="6572" max="6572" width="15.7109375" style="177" bestFit="1" customWidth="1"/>
    <col min="6573" max="6573" width="11" style="177" customWidth="1"/>
    <col min="6574" max="6574" width="13" style="177" customWidth="1"/>
    <col min="6575" max="6575" width="8.140625" style="177" customWidth="1"/>
    <col min="6576" max="6576" width="14.5703125" style="177" customWidth="1"/>
    <col min="6577" max="6577" width="15" style="177" customWidth="1"/>
    <col min="6578" max="6579" width="11.42578125" style="177" customWidth="1"/>
    <col min="6580" max="6580" width="12.5703125" style="177" customWidth="1"/>
    <col min="6581" max="6821" width="9.140625" style="177"/>
    <col min="6822" max="6822" width="15.28515625" style="177" customWidth="1"/>
    <col min="6823" max="6823" width="48.7109375" style="177" bestFit="1" customWidth="1"/>
    <col min="6824" max="6824" width="20.28515625" style="177" customWidth="1"/>
    <col min="6825" max="6825" width="6.85546875" style="177" customWidth="1"/>
    <col min="6826" max="6826" width="13" style="177" customWidth="1"/>
    <col min="6827" max="6827" width="11" style="177" customWidth="1"/>
    <col min="6828" max="6828" width="15.7109375" style="177" bestFit="1" customWidth="1"/>
    <col min="6829" max="6829" width="11" style="177" customWidth="1"/>
    <col min="6830" max="6830" width="13" style="177" customWidth="1"/>
    <col min="6831" max="6831" width="8.140625" style="177" customWidth="1"/>
    <col min="6832" max="6832" width="14.5703125" style="177" customWidth="1"/>
    <col min="6833" max="6833" width="15" style="177" customWidth="1"/>
    <col min="6834" max="6835" width="11.42578125" style="177" customWidth="1"/>
    <col min="6836" max="6836" width="12.5703125" style="177" customWidth="1"/>
    <col min="6837" max="7077" width="9.140625" style="177"/>
    <col min="7078" max="7078" width="15.28515625" style="177" customWidth="1"/>
    <col min="7079" max="7079" width="48.7109375" style="177" bestFit="1" customWidth="1"/>
    <col min="7080" max="7080" width="20.28515625" style="177" customWidth="1"/>
    <col min="7081" max="7081" width="6.85546875" style="177" customWidth="1"/>
    <col min="7082" max="7082" width="13" style="177" customWidth="1"/>
    <col min="7083" max="7083" width="11" style="177" customWidth="1"/>
    <col min="7084" max="7084" width="15.7109375" style="177" bestFit="1" customWidth="1"/>
    <col min="7085" max="7085" width="11" style="177" customWidth="1"/>
    <col min="7086" max="7086" width="13" style="177" customWidth="1"/>
    <col min="7087" max="7087" width="8.140625" style="177" customWidth="1"/>
    <col min="7088" max="7088" width="14.5703125" style="177" customWidth="1"/>
    <col min="7089" max="7089" width="15" style="177" customWidth="1"/>
    <col min="7090" max="7091" width="11.42578125" style="177" customWidth="1"/>
    <col min="7092" max="7092" width="12.5703125" style="177" customWidth="1"/>
    <col min="7093" max="7333" width="9.140625" style="177"/>
    <col min="7334" max="7334" width="15.28515625" style="177" customWidth="1"/>
    <col min="7335" max="7335" width="48.7109375" style="177" bestFit="1" customWidth="1"/>
    <col min="7336" max="7336" width="20.28515625" style="177" customWidth="1"/>
    <col min="7337" max="7337" width="6.85546875" style="177" customWidth="1"/>
    <col min="7338" max="7338" width="13" style="177" customWidth="1"/>
    <col min="7339" max="7339" width="11" style="177" customWidth="1"/>
    <col min="7340" max="7340" width="15.7109375" style="177" bestFit="1" customWidth="1"/>
    <col min="7341" max="7341" width="11" style="177" customWidth="1"/>
    <col min="7342" max="7342" width="13" style="177" customWidth="1"/>
    <col min="7343" max="7343" width="8.140625" style="177" customWidth="1"/>
    <col min="7344" max="7344" width="14.5703125" style="177" customWidth="1"/>
    <col min="7345" max="7345" width="15" style="177" customWidth="1"/>
    <col min="7346" max="7347" width="11.42578125" style="177" customWidth="1"/>
    <col min="7348" max="7348" width="12.5703125" style="177" customWidth="1"/>
    <col min="7349" max="7589" width="9.140625" style="177"/>
    <col min="7590" max="7590" width="15.28515625" style="177" customWidth="1"/>
    <col min="7591" max="7591" width="48.7109375" style="177" bestFit="1" customWidth="1"/>
    <col min="7592" max="7592" width="20.28515625" style="177" customWidth="1"/>
    <col min="7593" max="7593" width="6.85546875" style="177" customWidth="1"/>
    <col min="7594" max="7594" width="13" style="177" customWidth="1"/>
    <col min="7595" max="7595" width="11" style="177" customWidth="1"/>
    <col min="7596" max="7596" width="15.7109375" style="177" bestFit="1" customWidth="1"/>
    <col min="7597" max="7597" width="11" style="177" customWidth="1"/>
    <col min="7598" max="7598" width="13" style="177" customWidth="1"/>
    <col min="7599" max="7599" width="8.140625" style="177" customWidth="1"/>
    <col min="7600" max="7600" width="14.5703125" style="177" customWidth="1"/>
    <col min="7601" max="7601" width="15" style="177" customWidth="1"/>
    <col min="7602" max="7603" width="11.42578125" style="177" customWidth="1"/>
    <col min="7604" max="7604" width="12.5703125" style="177" customWidth="1"/>
    <col min="7605" max="7845" width="9.140625" style="177"/>
    <col min="7846" max="7846" width="15.28515625" style="177" customWidth="1"/>
    <col min="7847" max="7847" width="48.7109375" style="177" bestFit="1" customWidth="1"/>
    <col min="7848" max="7848" width="20.28515625" style="177" customWidth="1"/>
    <col min="7849" max="7849" width="6.85546875" style="177" customWidth="1"/>
    <col min="7850" max="7850" width="13" style="177" customWidth="1"/>
    <col min="7851" max="7851" width="11" style="177" customWidth="1"/>
    <col min="7852" max="7852" width="15.7109375" style="177" bestFit="1" customWidth="1"/>
    <col min="7853" max="7853" width="11" style="177" customWidth="1"/>
    <col min="7854" max="7854" width="13" style="177" customWidth="1"/>
    <col min="7855" max="7855" width="8.140625" style="177" customWidth="1"/>
    <col min="7856" max="7856" width="14.5703125" style="177" customWidth="1"/>
    <col min="7857" max="7857" width="15" style="177" customWidth="1"/>
    <col min="7858" max="7859" width="11.42578125" style="177" customWidth="1"/>
    <col min="7860" max="7860" width="12.5703125" style="177" customWidth="1"/>
    <col min="7861" max="8101" width="9.140625" style="177"/>
    <col min="8102" max="8102" width="15.28515625" style="177" customWidth="1"/>
    <col min="8103" max="8103" width="48.7109375" style="177" bestFit="1" customWidth="1"/>
    <col min="8104" max="8104" width="20.28515625" style="177" customWidth="1"/>
    <col min="8105" max="8105" width="6.85546875" style="177" customWidth="1"/>
    <col min="8106" max="8106" width="13" style="177" customWidth="1"/>
    <col min="8107" max="8107" width="11" style="177" customWidth="1"/>
    <col min="8108" max="8108" width="15.7109375" style="177" bestFit="1" customWidth="1"/>
    <col min="8109" max="8109" width="11" style="177" customWidth="1"/>
    <col min="8110" max="8110" width="13" style="177" customWidth="1"/>
    <col min="8111" max="8111" width="8.140625" style="177" customWidth="1"/>
    <col min="8112" max="8112" width="14.5703125" style="177" customWidth="1"/>
    <col min="8113" max="8113" width="15" style="177" customWidth="1"/>
    <col min="8114" max="8115" width="11.42578125" style="177" customWidth="1"/>
    <col min="8116" max="8116" width="12.5703125" style="177" customWidth="1"/>
    <col min="8117" max="8357" width="9.140625" style="177"/>
    <col min="8358" max="8358" width="15.28515625" style="177" customWidth="1"/>
    <col min="8359" max="8359" width="48.7109375" style="177" bestFit="1" customWidth="1"/>
    <col min="8360" max="8360" width="20.28515625" style="177" customWidth="1"/>
    <col min="8361" max="8361" width="6.85546875" style="177" customWidth="1"/>
    <col min="8362" max="8362" width="13" style="177" customWidth="1"/>
    <col min="8363" max="8363" width="11" style="177" customWidth="1"/>
    <col min="8364" max="8364" width="15.7109375" style="177" bestFit="1" customWidth="1"/>
    <col min="8365" max="8365" width="11" style="177" customWidth="1"/>
    <col min="8366" max="8366" width="13" style="177" customWidth="1"/>
    <col min="8367" max="8367" width="8.140625" style="177" customWidth="1"/>
    <col min="8368" max="8368" width="14.5703125" style="177" customWidth="1"/>
    <col min="8369" max="8369" width="15" style="177" customWidth="1"/>
    <col min="8370" max="8371" width="11.42578125" style="177" customWidth="1"/>
    <col min="8372" max="8372" width="12.5703125" style="177" customWidth="1"/>
    <col min="8373" max="8613" width="9.140625" style="177"/>
    <col min="8614" max="8614" width="15.28515625" style="177" customWidth="1"/>
    <col min="8615" max="8615" width="48.7109375" style="177" bestFit="1" customWidth="1"/>
    <col min="8616" max="8616" width="20.28515625" style="177" customWidth="1"/>
    <col min="8617" max="8617" width="6.85546875" style="177" customWidth="1"/>
    <col min="8618" max="8618" width="13" style="177" customWidth="1"/>
    <col min="8619" max="8619" width="11" style="177" customWidth="1"/>
    <col min="8620" max="8620" width="15.7109375" style="177" bestFit="1" customWidth="1"/>
    <col min="8621" max="8621" width="11" style="177" customWidth="1"/>
    <col min="8622" max="8622" width="13" style="177" customWidth="1"/>
    <col min="8623" max="8623" width="8.140625" style="177" customWidth="1"/>
    <col min="8624" max="8624" width="14.5703125" style="177" customWidth="1"/>
    <col min="8625" max="8625" width="15" style="177" customWidth="1"/>
    <col min="8626" max="8627" width="11.42578125" style="177" customWidth="1"/>
    <col min="8628" max="8628" width="12.5703125" style="177" customWidth="1"/>
    <col min="8629" max="8869" width="9.140625" style="177"/>
    <col min="8870" max="8870" width="15.28515625" style="177" customWidth="1"/>
    <col min="8871" max="8871" width="48.7109375" style="177" bestFit="1" customWidth="1"/>
    <col min="8872" max="8872" width="20.28515625" style="177" customWidth="1"/>
    <col min="8873" max="8873" width="6.85546875" style="177" customWidth="1"/>
    <col min="8874" max="8874" width="13" style="177" customWidth="1"/>
    <col min="8875" max="8875" width="11" style="177" customWidth="1"/>
    <col min="8876" max="8876" width="15.7109375" style="177" bestFit="1" customWidth="1"/>
    <col min="8877" max="8877" width="11" style="177" customWidth="1"/>
    <col min="8878" max="8878" width="13" style="177" customWidth="1"/>
    <col min="8879" max="8879" width="8.140625" style="177" customWidth="1"/>
    <col min="8880" max="8880" width="14.5703125" style="177" customWidth="1"/>
    <col min="8881" max="8881" width="15" style="177" customWidth="1"/>
    <col min="8882" max="8883" width="11.42578125" style="177" customWidth="1"/>
    <col min="8884" max="8884" width="12.5703125" style="177" customWidth="1"/>
    <col min="8885" max="9125" width="9.140625" style="177"/>
    <col min="9126" max="9126" width="15.28515625" style="177" customWidth="1"/>
    <col min="9127" max="9127" width="48.7109375" style="177" bestFit="1" customWidth="1"/>
    <col min="9128" max="9128" width="20.28515625" style="177" customWidth="1"/>
    <col min="9129" max="9129" width="6.85546875" style="177" customWidth="1"/>
    <col min="9130" max="9130" width="13" style="177" customWidth="1"/>
    <col min="9131" max="9131" width="11" style="177" customWidth="1"/>
    <col min="9132" max="9132" width="15.7109375" style="177" bestFit="1" customWidth="1"/>
    <col min="9133" max="9133" width="11" style="177" customWidth="1"/>
    <col min="9134" max="9134" width="13" style="177" customWidth="1"/>
    <col min="9135" max="9135" width="8.140625" style="177" customWidth="1"/>
    <col min="9136" max="9136" width="14.5703125" style="177" customWidth="1"/>
    <col min="9137" max="9137" width="15" style="177" customWidth="1"/>
    <col min="9138" max="9139" width="11.42578125" style="177" customWidth="1"/>
    <col min="9140" max="9140" width="12.5703125" style="177" customWidth="1"/>
    <col min="9141" max="9381" width="9.140625" style="177"/>
    <col min="9382" max="9382" width="15.28515625" style="177" customWidth="1"/>
    <col min="9383" max="9383" width="48.7109375" style="177" bestFit="1" customWidth="1"/>
    <col min="9384" max="9384" width="20.28515625" style="177" customWidth="1"/>
    <col min="9385" max="9385" width="6.85546875" style="177" customWidth="1"/>
    <col min="9386" max="9386" width="13" style="177" customWidth="1"/>
    <col min="9387" max="9387" width="11" style="177" customWidth="1"/>
    <col min="9388" max="9388" width="15.7109375" style="177" bestFit="1" customWidth="1"/>
    <col min="9389" max="9389" width="11" style="177" customWidth="1"/>
    <col min="9390" max="9390" width="13" style="177" customWidth="1"/>
    <col min="9391" max="9391" width="8.140625" style="177" customWidth="1"/>
    <col min="9392" max="9392" width="14.5703125" style="177" customWidth="1"/>
    <col min="9393" max="9393" width="15" style="177" customWidth="1"/>
    <col min="9394" max="9395" width="11.42578125" style="177" customWidth="1"/>
    <col min="9396" max="9396" width="12.5703125" style="177" customWidth="1"/>
    <col min="9397" max="9637" width="9.140625" style="177"/>
    <col min="9638" max="9638" width="15.28515625" style="177" customWidth="1"/>
    <col min="9639" max="9639" width="48.7109375" style="177" bestFit="1" customWidth="1"/>
    <col min="9640" max="9640" width="20.28515625" style="177" customWidth="1"/>
    <col min="9641" max="9641" width="6.85546875" style="177" customWidth="1"/>
    <col min="9642" max="9642" width="13" style="177" customWidth="1"/>
    <col min="9643" max="9643" width="11" style="177" customWidth="1"/>
    <col min="9644" max="9644" width="15.7109375" style="177" bestFit="1" customWidth="1"/>
    <col min="9645" max="9645" width="11" style="177" customWidth="1"/>
    <col min="9646" max="9646" width="13" style="177" customWidth="1"/>
    <col min="9647" max="9647" width="8.140625" style="177" customWidth="1"/>
    <col min="9648" max="9648" width="14.5703125" style="177" customWidth="1"/>
    <col min="9649" max="9649" width="15" style="177" customWidth="1"/>
    <col min="9650" max="9651" width="11.42578125" style="177" customWidth="1"/>
    <col min="9652" max="9652" width="12.5703125" style="177" customWidth="1"/>
    <col min="9653" max="9893" width="9.140625" style="177"/>
    <col min="9894" max="9894" width="15.28515625" style="177" customWidth="1"/>
    <col min="9895" max="9895" width="48.7109375" style="177" bestFit="1" customWidth="1"/>
    <col min="9896" max="9896" width="20.28515625" style="177" customWidth="1"/>
    <col min="9897" max="9897" width="6.85546875" style="177" customWidth="1"/>
    <col min="9898" max="9898" width="13" style="177" customWidth="1"/>
    <col min="9899" max="9899" width="11" style="177" customWidth="1"/>
    <col min="9900" max="9900" width="15.7109375" style="177" bestFit="1" customWidth="1"/>
    <col min="9901" max="9901" width="11" style="177" customWidth="1"/>
    <col min="9902" max="9902" width="13" style="177" customWidth="1"/>
    <col min="9903" max="9903" width="8.140625" style="177" customWidth="1"/>
    <col min="9904" max="9904" width="14.5703125" style="177" customWidth="1"/>
    <col min="9905" max="9905" width="15" style="177" customWidth="1"/>
    <col min="9906" max="9907" width="11.42578125" style="177" customWidth="1"/>
    <col min="9908" max="9908" width="12.5703125" style="177" customWidth="1"/>
    <col min="9909" max="10149" width="9.140625" style="177"/>
    <col min="10150" max="10150" width="15.28515625" style="177" customWidth="1"/>
    <col min="10151" max="10151" width="48.7109375" style="177" bestFit="1" customWidth="1"/>
    <col min="10152" max="10152" width="20.28515625" style="177" customWidth="1"/>
    <col min="10153" max="10153" width="6.85546875" style="177" customWidth="1"/>
    <col min="10154" max="10154" width="13" style="177" customWidth="1"/>
    <col min="10155" max="10155" width="11" style="177" customWidth="1"/>
    <col min="10156" max="10156" width="15.7109375" style="177" bestFit="1" customWidth="1"/>
    <col min="10157" max="10157" width="11" style="177" customWidth="1"/>
    <col min="10158" max="10158" width="13" style="177" customWidth="1"/>
    <col min="10159" max="10159" width="8.140625" style="177" customWidth="1"/>
    <col min="10160" max="10160" width="14.5703125" style="177" customWidth="1"/>
    <col min="10161" max="10161" width="15" style="177" customWidth="1"/>
    <col min="10162" max="10163" width="11.42578125" style="177" customWidth="1"/>
    <col min="10164" max="10164" width="12.5703125" style="177" customWidth="1"/>
    <col min="10165" max="10405" width="9.140625" style="177"/>
    <col min="10406" max="10406" width="15.28515625" style="177" customWidth="1"/>
    <col min="10407" max="10407" width="48.7109375" style="177" bestFit="1" customWidth="1"/>
    <col min="10408" max="10408" width="20.28515625" style="177" customWidth="1"/>
    <col min="10409" max="10409" width="6.85546875" style="177" customWidth="1"/>
    <col min="10410" max="10410" width="13" style="177" customWidth="1"/>
    <col min="10411" max="10411" width="11" style="177" customWidth="1"/>
    <col min="10412" max="10412" width="15.7109375" style="177" bestFit="1" customWidth="1"/>
    <col min="10413" max="10413" width="11" style="177" customWidth="1"/>
    <col min="10414" max="10414" width="13" style="177" customWidth="1"/>
    <col min="10415" max="10415" width="8.140625" style="177" customWidth="1"/>
    <col min="10416" max="10416" width="14.5703125" style="177" customWidth="1"/>
    <col min="10417" max="10417" width="15" style="177" customWidth="1"/>
    <col min="10418" max="10419" width="11.42578125" style="177" customWidth="1"/>
    <col min="10420" max="10420" width="12.5703125" style="177" customWidth="1"/>
    <col min="10421" max="10661" width="9.140625" style="177"/>
    <col min="10662" max="10662" width="15.28515625" style="177" customWidth="1"/>
    <col min="10663" max="10663" width="48.7109375" style="177" bestFit="1" customWidth="1"/>
    <col min="10664" max="10664" width="20.28515625" style="177" customWidth="1"/>
    <col min="10665" max="10665" width="6.85546875" style="177" customWidth="1"/>
    <col min="10666" max="10666" width="13" style="177" customWidth="1"/>
    <col min="10667" max="10667" width="11" style="177" customWidth="1"/>
    <col min="10668" max="10668" width="15.7109375" style="177" bestFit="1" customWidth="1"/>
    <col min="10669" max="10669" width="11" style="177" customWidth="1"/>
    <col min="10670" max="10670" width="13" style="177" customWidth="1"/>
    <col min="10671" max="10671" width="8.140625" style="177" customWidth="1"/>
    <col min="10672" max="10672" width="14.5703125" style="177" customWidth="1"/>
    <col min="10673" max="10673" width="15" style="177" customWidth="1"/>
    <col min="10674" max="10675" width="11.42578125" style="177" customWidth="1"/>
    <col min="10676" max="10676" width="12.5703125" style="177" customWidth="1"/>
    <col min="10677" max="10917" width="9.140625" style="177"/>
    <col min="10918" max="10918" width="15.28515625" style="177" customWidth="1"/>
    <col min="10919" max="10919" width="48.7109375" style="177" bestFit="1" customWidth="1"/>
    <col min="10920" max="10920" width="20.28515625" style="177" customWidth="1"/>
    <col min="10921" max="10921" width="6.85546875" style="177" customWidth="1"/>
    <col min="10922" max="10922" width="13" style="177" customWidth="1"/>
    <col min="10923" max="10923" width="11" style="177" customWidth="1"/>
    <col min="10924" max="10924" width="15.7109375" style="177" bestFit="1" customWidth="1"/>
    <col min="10925" max="10925" width="11" style="177" customWidth="1"/>
    <col min="10926" max="10926" width="13" style="177" customWidth="1"/>
    <col min="10927" max="10927" width="8.140625" style="177" customWidth="1"/>
    <col min="10928" max="10928" width="14.5703125" style="177" customWidth="1"/>
    <col min="10929" max="10929" width="15" style="177" customWidth="1"/>
    <col min="10930" max="10931" width="11.42578125" style="177" customWidth="1"/>
    <col min="10932" max="10932" width="12.5703125" style="177" customWidth="1"/>
    <col min="10933" max="11173" width="9.140625" style="177"/>
    <col min="11174" max="11174" width="15.28515625" style="177" customWidth="1"/>
    <col min="11175" max="11175" width="48.7109375" style="177" bestFit="1" customWidth="1"/>
    <col min="11176" max="11176" width="20.28515625" style="177" customWidth="1"/>
    <col min="11177" max="11177" width="6.85546875" style="177" customWidth="1"/>
    <col min="11178" max="11178" width="13" style="177" customWidth="1"/>
    <col min="11179" max="11179" width="11" style="177" customWidth="1"/>
    <col min="11180" max="11180" width="15.7109375" style="177" bestFit="1" customWidth="1"/>
    <col min="11181" max="11181" width="11" style="177" customWidth="1"/>
    <col min="11182" max="11182" width="13" style="177" customWidth="1"/>
    <col min="11183" max="11183" width="8.140625" style="177" customWidth="1"/>
    <col min="11184" max="11184" width="14.5703125" style="177" customWidth="1"/>
    <col min="11185" max="11185" width="15" style="177" customWidth="1"/>
    <col min="11186" max="11187" width="11.42578125" style="177" customWidth="1"/>
    <col min="11188" max="11188" width="12.5703125" style="177" customWidth="1"/>
    <col min="11189" max="11429" width="9.140625" style="177"/>
    <col min="11430" max="11430" width="15.28515625" style="177" customWidth="1"/>
    <col min="11431" max="11431" width="48.7109375" style="177" bestFit="1" customWidth="1"/>
    <col min="11432" max="11432" width="20.28515625" style="177" customWidth="1"/>
    <col min="11433" max="11433" width="6.85546875" style="177" customWidth="1"/>
    <col min="11434" max="11434" width="13" style="177" customWidth="1"/>
    <col min="11435" max="11435" width="11" style="177" customWidth="1"/>
    <col min="11436" max="11436" width="15.7109375" style="177" bestFit="1" customWidth="1"/>
    <col min="11437" max="11437" width="11" style="177" customWidth="1"/>
    <col min="11438" max="11438" width="13" style="177" customWidth="1"/>
    <col min="11439" max="11439" width="8.140625" style="177" customWidth="1"/>
    <col min="11440" max="11440" width="14.5703125" style="177" customWidth="1"/>
    <col min="11441" max="11441" width="15" style="177" customWidth="1"/>
    <col min="11442" max="11443" width="11.42578125" style="177" customWidth="1"/>
    <col min="11444" max="11444" width="12.5703125" style="177" customWidth="1"/>
    <col min="11445" max="11685" width="9.140625" style="177"/>
    <col min="11686" max="11686" width="15.28515625" style="177" customWidth="1"/>
    <col min="11687" max="11687" width="48.7109375" style="177" bestFit="1" customWidth="1"/>
    <col min="11688" max="11688" width="20.28515625" style="177" customWidth="1"/>
    <col min="11689" max="11689" width="6.85546875" style="177" customWidth="1"/>
    <col min="11690" max="11690" width="13" style="177" customWidth="1"/>
    <col min="11691" max="11691" width="11" style="177" customWidth="1"/>
    <col min="11692" max="11692" width="15.7109375" style="177" bestFit="1" customWidth="1"/>
    <col min="11693" max="11693" width="11" style="177" customWidth="1"/>
    <col min="11694" max="11694" width="13" style="177" customWidth="1"/>
    <col min="11695" max="11695" width="8.140625" style="177" customWidth="1"/>
    <col min="11696" max="11696" width="14.5703125" style="177" customWidth="1"/>
    <col min="11697" max="11697" width="15" style="177" customWidth="1"/>
    <col min="11698" max="11699" width="11.42578125" style="177" customWidth="1"/>
    <col min="11700" max="11700" width="12.5703125" style="177" customWidth="1"/>
    <col min="11701" max="11941" width="9.140625" style="177"/>
    <col min="11942" max="11942" width="15.28515625" style="177" customWidth="1"/>
    <col min="11943" max="11943" width="48.7109375" style="177" bestFit="1" customWidth="1"/>
    <col min="11944" max="11944" width="20.28515625" style="177" customWidth="1"/>
    <col min="11945" max="11945" width="6.85546875" style="177" customWidth="1"/>
    <col min="11946" max="11946" width="13" style="177" customWidth="1"/>
    <col min="11947" max="11947" width="11" style="177" customWidth="1"/>
    <col min="11948" max="11948" width="15.7109375" style="177" bestFit="1" customWidth="1"/>
    <col min="11949" max="11949" width="11" style="177" customWidth="1"/>
    <col min="11950" max="11950" width="13" style="177" customWidth="1"/>
    <col min="11951" max="11951" width="8.140625" style="177" customWidth="1"/>
    <col min="11952" max="11952" width="14.5703125" style="177" customWidth="1"/>
    <col min="11953" max="11953" width="15" style="177" customWidth="1"/>
    <col min="11954" max="11955" width="11.42578125" style="177" customWidth="1"/>
    <col min="11956" max="11956" width="12.5703125" style="177" customWidth="1"/>
    <col min="11957" max="12197" width="9.140625" style="177"/>
    <col min="12198" max="12198" width="15.28515625" style="177" customWidth="1"/>
    <col min="12199" max="12199" width="48.7109375" style="177" bestFit="1" customWidth="1"/>
    <col min="12200" max="12200" width="20.28515625" style="177" customWidth="1"/>
    <col min="12201" max="12201" width="6.85546875" style="177" customWidth="1"/>
    <col min="12202" max="12202" width="13" style="177" customWidth="1"/>
    <col min="12203" max="12203" width="11" style="177" customWidth="1"/>
    <col min="12204" max="12204" width="15.7109375" style="177" bestFit="1" customWidth="1"/>
    <col min="12205" max="12205" width="11" style="177" customWidth="1"/>
    <col min="12206" max="12206" width="13" style="177" customWidth="1"/>
    <col min="12207" max="12207" width="8.140625" style="177" customWidth="1"/>
    <col min="12208" max="12208" width="14.5703125" style="177" customWidth="1"/>
    <col min="12209" max="12209" width="15" style="177" customWidth="1"/>
    <col min="12210" max="12211" width="11.42578125" style="177" customWidth="1"/>
    <col min="12212" max="12212" width="12.5703125" style="177" customWidth="1"/>
    <col min="12213" max="12453" width="9.140625" style="177"/>
    <col min="12454" max="12454" width="15.28515625" style="177" customWidth="1"/>
    <col min="12455" max="12455" width="48.7109375" style="177" bestFit="1" customWidth="1"/>
    <col min="12456" max="12456" width="20.28515625" style="177" customWidth="1"/>
    <col min="12457" max="12457" width="6.85546875" style="177" customWidth="1"/>
    <col min="12458" max="12458" width="13" style="177" customWidth="1"/>
    <col min="12459" max="12459" width="11" style="177" customWidth="1"/>
    <col min="12460" max="12460" width="15.7109375" style="177" bestFit="1" customWidth="1"/>
    <col min="12461" max="12461" width="11" style="177" customWidth="1"/>
    <col min="12462" max="12462" width="13" style="177" customWidth="1"/>
    <col min="12463" max="12463" width="8.140625" style="177" customWidth="1"/>
    <col min="12464" max="12464" width="14.5703125" style="177" customWidth="1"/>
    <col min="12465" max="12465" width="15" style="177" customWidth="1"/>
    <col min="12466" max="12467" width="11.42578125" style="177" customWidth="1"/>
    <col min="12468" max="12468" width="12.5703125" style="177" customWidth="1"/>
    <col min="12469" max="12709" width="9.140625" style="177"/>
    <col min="12710" max="12710" width="15.28515625" style="177" customWidth="1"/>
    <col min="12711" max="12711" width="48.7109375" style="177" bestFit="1" customWidth="1"/>
    <col min="12712" max="12712" width="20.28515625" style="177" customWidth="1"/>
    <col min="12713" max="12713" width="6.85546875" style="177" customWidth="1"/>
    <col min="12714" max="12714" width="13" style="177" customWidth="1"/>
    <col min="12715" max="12715" width="11" style="177" customWidth="1"/>
    <col min="12716" max="12716" width="15.7109375" style="177" bestFit="1" customWidth="1"/>
    <col min="12717" max="12717" width="11" style="177" customWidth="1"/>
    <col min="12718" max="12718" width="13" style="177" customWidth="1"/>
    <col min="12719" max="12719" width="8.140625" style="177" customWidth="1"/>
    <col min="12720" max="12720" width="14.5703125" style="177" customWidth="1"/>
    <col min="12721" max="12721" width="15" style="177" customWidth="1"/>
    <col min="12722" max="12723" width="11.42578125" style="177" customWidth="1"/>
    <col min="12724" max="12724" width="12.5703125" style="177" customWidth="1"/>
    <col min="12725" max="12965" width="9.140625" style="177"/>
    <col min="12966" max="12966" width="15.28515625" style="177" customWidth="1"/>
    <col min="12967" max="12967" width="48.7109375" style="177" bestFit="1" customWidth="1"/>
    <col min="12968" max="12968" width="20.28515625" style="177" customWidth="1"/>
    <col min="12969" max="12969" width="6.85546875" style="177" customWidth="1"/>
    <col min="12970" max="12970" width="13" style="177" customWidth="1"/>
    <col min="12971" max="12971" width="11" style="177" customWidth="1"/>
    <col min="12972" max="12972" width="15.7109375" style="177" bestFit="1" customWidth="1"/>
    <col min="12973" max="12973" width="11" style="177" customWidth="1"/>
    <col min="12974" max="12974" width="13" style="177" customWidth="1"/>
    <col min="12975" max="12975" width="8.140625" style="177" customWidth="1"/>
    <col min="12976" max="12976" width="14.5703125" style="177" customWidth="1"/>
    <col min="12977" max="12977" width="15" style="177" customWidth="1"/>
    <col min="12978" max="12979" width="11.42578125" style="177" customWidth="1"/>
    <col min="12980" max="12980" width="12.5703125" style="177" customWidth="1"/>
    <col min="12981" max="13221" width="9.140625" style="177"/>
    <col min="13222" max="13222" width="15.28515625" style="177" customWidth="1"/>
    <col min="13223" max="13223" width="48.7109375" style="177" bestFit="1" customWidth="1"/>
    <col min="13224" max="13224" width="20.28515625" style="177" customWidth="1"/>
    <col min="13225" max="13225" width="6.85546875" style="177" customWidth="1"/>
    <col min="13226" max="13226" width="13" style="177" customWidth="1"/>
    <col min="13227" max="13227" width="11" style="177" customWidth="1"/>
    <col min="13228" max="13228" width="15.7109375" style="177" bestFit="1" customWidth="1"/>
    <col min="13229" max="13229" width="11" style="177" customWidth="1"/>
    <col min="13230" max="13230" width="13" style="177" customWidth="1"/>
    <col min="13231" max="13231" width="8.140625" style="177" customWidth="1"/>
    <col min="13232" max="13232" width="14.5703125" style="177" customWidth="1"/>
    <col min="13233" max="13233" width="15" style="177" customWidth="1"/>
    <col min="13234" max="13235" width="11.42578125" style="177" customWidth="1"/>
    <col min="13236" max="13236" width="12.5703125" style="177" customWidth="1"/>
    <col min="13237" max="13477" width="9.140625" style="177"/>
    <col min="13478" max="13478" width="15.28515625" style="177" customWidth="1"/>
    <col min="13479" max="13479" width="48.7109375" style="177" bestFit="1" customWidth="1"/>
    <col min="13480" max="13480" width="20.28515625" style="177" customWidth="1"/>
    <col min="13481" max="13481" width="6.85546875" style="177" customWidth="1"/>
    <col min="13482" max="13482" width="13" style="177" customWidth="1"/>
    <col min="13483" max="13483" width="11" style="177" customWidth="1"/>
    <col min="13484" max="13484" width="15.7109375" style="177" bestFit="1" customWidth="1"/>
    <col min="13485" max="13485" width="11" style="177" customWidth="1"/>
    <col min="13486" max="13486" width="13" style="177" customWidth="1"/>
    <col min="13487" max="13487" width="8.140625" style="177" customWidth="1"/>
    <col min="13488" max="13488" width="14.5703125" style="177" customWidth="1"/>
    <col min="13489" max="13489" width="15" style="177" customWidth="1"/>
    <col min="13490" max="13491" width="11.42578125" style="177" customWidth="1"/>
    <col min="13492" max="13492" width="12.5703125" style="177" customWidth="1"/>
    <col min="13493" max="13733" width="9.140625" style="177"/>
    <col min="13734" max="13734" width="15.28515625" style="177" customWidth="1"/>
    <col min="13735" max="13735" width="48.7109375" style="177" bestFit="1" customWidth="1"/>
    <col min="13736" max="13736" width="20.28515625" style="177" customWidth="1"/>
    <col min="13737" max="13737" width="6.85546875" style="177" customWidth="1"/>
    <col min="13738" max="13738" width="13" style="177" customWidth="1"/>
    <col min="13739" max="13739" width="11" style="177" customWidth="1"/>
    <col min="13740" max="13740" width="15.7109375" style="177" bestFit="1" customWidth="1"/>
    <col min="13741" max="13741" width="11" style="177" customWidth="1"/>
    <col min="13742" max="13742" width="13" style="177" customWidth="1"/>
    <col min="13743" max="13743" width="8.140625" style="177" customWidth="1"/>
    <col min="13744" max="13744" width="14.5703125" style="177" customWidth="1"/>
    <col min="13745" max="13745" width="15" style="177" customWidth="1"/>
    <col min="13746" max="13747" width="11.42578125" style="177" customWidth="1"/>
    <col min="13748" max="13748" width="12.5703125" style="177" customWidth="1"/>
    <col min="13749" max="13989" width="9.140625" style="177"/>
    <col min="13990" max="13990" width="15.28515625" style="177" customWidth="1"/>
    <col min="13991" max="13991" width="48.7109375" style="177" bestFit="1" customWidth="1"/>
    <col min="13992" max="13992" width="20.28515625" style="177" customWidth="1"/>
    <col min="13993" max="13993" width="6.85546875" style="177" customWidth="1"/>
    <col min="13994" max="13994" width="13" style="177" customWidth="1"/>
    <col min="13995" max="13995" width="11" style="177" customWidth="1"/>
    <col min="13996" max="13996" width="15.7109375" style="177" bestFit="1" customWidth="1"/>
    <col min="13997" max="13997" width="11" style="177" customWidth="1"/>
    <col min="13998" max="13998" width="13" style="177" customWidth="1"/>
    <col min="13999" max="13999" width="8.140625" style="177" customWidth="1"/>
    <col min="14000" max="14000" width="14.5703125" style="177" customWidth="1"/>
    <col min="14001" max="14001" width="15" style="177" customWidth="1"/>
    <col min="14002" max="14003" width="11.42578125" style="177" customWidth="1"/>
    <col min="14004" max="14004" width="12.5703125" style="177" customWidth="1"/>
    <col min="14005" max="14245" width="9.140625" style="177"/>
    <col min="14246" max="14246" width="15.28515625" style="177" customWidth="1"/>
    <col min="14247" max="14247" width="48.7109375" style="177" bestFit="1" customWidth="1"/>
    <col min="14248" max="14248" width="20.28515625" style="177" customWidth="1"/>
    <col min="14249" max="14249" width="6.85546875" style="177" customWidth="1"/>
    <col min="14250" max="14250" width="13" style="177" customWidth="1"/>
    <col min="14251" max="14251" width="11" style="177" customWidth="1"/>
    <col min="14252" max="14252" width="15.7109375" style="177" bestFit="1" customWidth="1"/>
    <col min="14253" max="14253" width="11" style="177" customWidth="1"/>
    <col min="14254" max="14254" width="13" style="177" customWidth="1"/>
    <col min="14255" max="14255" width="8.140625" style="177" customWidth="1"/>
    <col min="14256" max="14256" width="14.5703125" style="177" customWidth="1"/>
    <col min="14257" max="14257" width="15" style="177" customWidth="1"/>
    <col min="14258" max="14259" width="11.42578125" style="177" customWidth="1"/>
    <col min="14260" max="14260" width="12.5703125" style="177" customWidth="1"/>
    <col min="14261" max="14501" width="9.140625" style="177"/>
    <col min="14502" max="14502" width="15.28515625" style="177" customWidth="1"/>
    <col min="14503" max="14503" width="48.7109375" style="177" bestFit="1" customWidth="1"/>
    <col min="14504" max="14504" width="20.28515625" style="177" customWidth="1"/>
    <col min="14505" max="14505" width="6.85546875" style="177" customWidth="1"/>
    <col min="14506" max="14506" width="13" style="177" customWidth="1"/>
    <col min="14507" max="14507" width="11" style="177" customWidth="1"/>
    <col min="14508" max="14508" width="15.7109375" style="177" bestFit="1" customWidth="1"/>
    <col min="14509" max="14509" width="11" style="177" customWidth="1"/>
    <col min="14510" max="14510" width="13" style="177" customWidth="1"/>
    <col min="14511" max="14511" width="8.140625" style="177" customWidth="1"/>
    <col min="14512" max="14512" width="14.5703125" style="177" customWidth="1"/>
    <col min="14513" max="14513" width="15" style="177" customWidth="1"/>
    <col min="14514" max="14515" width="11.42578125" style="177" customWidth="1"/>
    <col min="14516" max="14516" width="12.5703125" style="177" customWidth="1"/>
    <col min="14517" max="14757" width="9.140625" style="177"/>
    <col min="14758" max="14758" width="15.28515625" style="177" customWidth="1"/>
    <col min="14759" max="14759" width="48.7109375" style="177" bestFit="1" customWidth="1"/>
    <col min="14760" max="14760" width="20.28515625" style="177" customWidth="1"/>
    <col min="14761" max="14761" width="6.85546875" style="177" customWidth="1"/>
    <col min="14762" max="14762" width="13" style="177" customWidth="1"/>
    <col min="14763" max="14763" width="11" style="177" customWidth="1"/>
    <col min="14764" max="14764" width="15.7109375" style="177" bestFit="1" customWidth="1"/>
    <col min="14765" max="14765" width="11" style="177" customWidth="1"/>
    <col min="14766" max="14766" width="13" style="177" customWidth="1"/>
    <col min="14767" max="14767" width="8.140625" style="177" customWidth="1"/>
    <col min="14768" max="14768" width="14.5703125" style="177" customWidth="1"/>
    <col min="14769" max="14769" width="15" style="177" customWidth="1"/>
    <col min="14770" max="14771" width="11.42578125" style="177" customWidth="1"/>
    <col min="14772" max="14772" width="12.5703125" style="177" customWidth="1"/>
    <col min="14773" max="15013" width="9.140625" style="177"/>
    <col min="15014" max="15014" width="15.28515625" style="177" customWidth="1"/>
    <col min="15015" max="15015" width="48.7109375" style="177" bestFit="1" customWidth="1"/>
    <col min="15016" max="15016" width="20.28515625" style="177" customWidth="1"/>
    <col min="15017" max="15017" width="6.85546875" style="177" customWidth="1"/>
    <col min="15018" max="15018" width="13" style="177" customWidth="1"/>
    <col min="15019" max="15019" width="11" style="177" customWidth="1"/>
    <col min="15020" max="15020" width="15.7109375" style="177" bestFit="1" customWidth="1"/>
    <col min="15021" max="15021" width="11" style="177" customWidth="1"/>
    <col min="15022" max="15022" width="13" style="177" customWidth="1"/>
    <col min="15023" max="15023" width="8.140625" style="177" customWidth="1"/>
    <col min="15024" max="15024" width="14.5703125" style="177" customWidth="1"/>
    <col min="15025" max="15025" width="15" style="177" customWidth="1"/>
    <col min="15026" max="15027" width="11.42578125" style="177" customWidth="1"/>
    <col min="15028" max="15028" width="12.5703125" style="177" customWidth="1"/>
    <col min="15029" max="15269" width="9.140625" style="177"/>
    <col min="15270" max="15270" width="15.28515625" style="177" customWidth="1"/>
    <col min="15271" max="15271" width="48.7109375" style="177" bestFit="1" customWidth="1"/>
    <col min="15272" max="15272" width="20.28515625" style="177" customWidth="1"/>
    <col min="15273" max="15273" width="6.85546875" style="177" customWidth="1"/>
    <col min="15274" max="15274" width="13" style="177" customWidth="1"/>
    <col min="15275" max="15275" width="11" style="177" customWidth="1"/>
    <col min="15276" max="15276" width="15.7109375" style="177" bestFit="1" customWidth="1"/>
    <col min="15277" max="15277" width="11" style="177" customWidth="1"/>
    <col min="15278" max="15278" width="13" style="177" customWidth="1"/>
    <col min="15279" max="15279" width="8.140625" style="177" customWidth="1"/>
    <col min="15280" max="15280" width="14.5703125" style="177" customWidth="1"/>
    <col min="15281" max="15281" width="15" style="177" customWidth="1"/>
    <col min="15282" max="15283" width="11.42578125" style="177" customWidth="1"/>
    <col min="15284" max="15284" width="12.5703125" style="177" customWidth="1"/>
    <col min="15285" max="15525" width="9.140625" style="177"/>
    <col min="15526" max="15526" width="15.28515625" style="177" customWidth="1"/>
    <col min="15527" max="15527" width="48.7109375" style="177" bestFit="1" customWidth="1"/>
    <col min="15528" max="15528" width="20.28515625" style="177" customWidth="1"/>
    <col min="15529" max="15529" width="6.85546875" style="177" customWidth="1"/>
    <col min="15530" max="15530" width="13" style="177" customWidth="1"/>
    <col min="15531" max="15531" width="11" style="177" customWidth="1"/>
    <col min="15532" max="15532" width="15.7109375" style="177" bestFit="1" customWidth="1"/>
    <col min="15533" max="15533" width="11" style="177" customWidth="1"/>
    <col min="15534" max="15534" width="13" style="177" customWidth="1"/>
    <col min="15535" max="15535" width="8.140625" style="177" customWidth="1"/>
    <col min="15536" max="15536" width="14.5703125" style="177" customWidth="1"/>
    <col min="15537" max="15537" width="15" style="177" customWidth="1"/>
    <col min="15538" max="15539" width="11.42578125" style="177" customWidth="1"/>
    <col min="15540" max="15540" width="12.5703125" style="177" customWidth="1"/>
    <col min="15541" max="15781" width="9.140625" style="177"/>
    <col min="15782" max="15782" width="15.28515625" style="177" customWidth="1"/>
    <col min="15783" max="15783" width="48.7109375" style="177" bestFit="1" customWidth="1"/>
    <col min="15784" max="15784" width="20.28515625" style="177" customWidth="1"/>
    <col min="15785" max="15785" width="6.85546875" style="177" customWidth="1"/>
    <col min="15786" max="15786" width="13" style="177" customWidth="1"/>
    <col min="15787" max="15787" width="11" style="177" customWidth="1"/>
    <col min="15788" max="15788" width="15.7109375" style="177" bestFit="1" customWidth="1"/>
    <col min="15789" max="15789" width="11" style="177" customWidth="1"/>
    <col min="15790" max="15790" width="13" style="177" customWidth="1"/>
    <col min="15791" max="15791" width="8.140625" style="177" customWidth="1"/>
    <col min="15792" max="15792" width="14.5703125" style="177" customWidth="1"/>
    <col min="15793" max="15793" width="15" style="177" customWidth="1"/>
    <col min="15794" max="15795" width="11.42578125" style="177" customWidth="1"/>
    <col min="15796" max="15796" width="12.5703125" style="177" customWidth="1"/>
    <col min="15797" max="16037" width="9.140625" style="177"/>
    <col min="16038" max="16038" width="15.28515625" style="177" customWidth="1"/>
    <col min="16039" max="16039" width="48.7109375" style="177" bestFit="1" customWidth="1"/>
    <col min="16040" max="16040" width="20.28515625" style="177" customWidth="1"/>
    <col min="16041" max="16041" width="6.85546875" style="177" customWidth="1"/>
    <col min="16042" max="16042" width="13" style="177" customWidth="1"/>
    <col min="16043" max="16043" width="11" style="177" customWidth="1"/>
    <col min="16044" max="16044" width="15.7109375" style="177" bestFit="1" customWidth="1"/>
    <col min="16045" max="16045" width="11" style="177" customWidth="1"/>
    <col min="16046" max="16046" width="13" style="177" customWidth="1"/>
    <col min="16047" max="16047" width="8.140625" style="177" customWidth="1"/>
    <col min="16048" max="16048" width="14.5703125" style="177" customWidth="1"/>
    <col min="16049" max="16049" width="15" style="177" customWidth="1"/>
    <col min="16050" max="16051" width="11.42578125" style="177" customWidth="1"/>
    <col min="16052" max="16052" width="12.5703125" style="177" customWidth="1"/>
    <col min="16053" max="16352" width="9.140625" style="177"/>
    <col min="16353" max="16384" width="8.85546875" style="177" customWidth="1"/>
  </cols>
  <sheetData>
    <row r="1" spans="1:18" x14ac:dyDescent="0.2">
      <c r="A1" s="147" t="str">
        <f>DADOS!$A$1</f>
        <v>Obra: Construção de Obra de Arte Especial</v>
      </c>
      <c r="B1" s="148"/>
      <c r="C1" s="148"/>
      <c r="D1" s="740"/>
      <c r="E1" s="740"/>
    </row>
    <row r="2" spans="1:18" x14ac:dyDescent="0.2">
      <c r="A2" s="147" t="str">
        <f>DADOS!$A$2</f>
        <v>Rodovia Vicinal - Tacuru/MS</v>
      </c>
      <c r="B2" s="148"/>
      <c r="C2" s="148"/>
      <c r="D2" s="740"/>
      <c r="E2" s="740"/>
    </row>
    <row r="3" spans="1:18" x14ac:dyDescent="0.2">
      <c r="A3" s="147" t="str">
        <f>DADOS!$A$3</f>
        <v>Ponte sobre o Rio Puitã</v>
      </c>
      <c r="B3" s="148"/>
      <c r="C3" s="148"/>
      <c r="D3" s="740"/>
      <c r="E3" s="740"/>
    </row>
    <row r="4" spans="1:18" ht="12.75" x14ac:dyDescent="0.2">
      <c r="A4" s="741" t="s">
        <v>343</v>
      </c>
      <c r="B4" s="741"/>
      <c r="C4" s="741"/>
      <c r="D4" s="741"/>
      <c r="E4" s="741"/>
    </row>
    <row r="5" spans="1:18" s="179" customFormat="1" x14ac:dyDescent="0.2">
      <c r="A5" s="742" t="s">
        <v>0</v>
      </c>
      <c r="B5" s="742" t="s">
        <v>4</v>
      </c>
      <c r="C5" s="744" t="s">
        <v>5</v>
      </c>
      <c r="D5" s="746" t="s">
        <v>1</v>
      </c>
      <c r="E5" s="746" t="s">
        <v>6</v>
      </c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</row>
    <row r="6" spans="1:18" s="179" customFormat="1" x14ac:dyDescent="0.2">
      <c r="A6" s="743"/>
      <c r="B6" s="743"/>
      <c r="C6" s="745"/>
      <c r="D6" s="747"/>
      <c r="E6" s="747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</row>
    <row r="7" spans="1:18" s="179" customFormat="1" x14ac:dyDescent="0.2">
      <c r="A7" s="535">
        <v>1</v>
      </c>
      <c r="B7" s="160"/>
      <c r="C7" s="160" t="s">
        <v>349</v>
      </c>
      <c r="D7" s="160"/>
      <c r="E7" s="160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</row>
    <row r="8" spans="1:18" s="179" customFormat="1" x14ac:dyDescent="0.2">
      <c r="A8" s="532" t="s">
        <v>13</v>
      </c>
      <c r="B8" s="151" t="s">
        <v>24</v>
      </c>
      <c r="C8" s="150" t="s">
        <v>30</v>
      </c>
      <c r="D8" s="419" t="s">
        <v>16</v>
      </c>
      <c r="E8" s="420">
        <v>1</v>
      </c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6"/>
    </row>
    <row r="9" spans="1:18" s="179" customFormat="1" x14ac:dyDescent="0.2">
      <c r="A9" s="532"/>
      <c r="B9" s="151"/>
      <c r="C9" s="150"/>
      <c r="D9" s="419"/>
      <c r="E9" s="420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</row>
    <row r="10" spans="1:18" s="179" customFormat="1" x14ac:dyDescent="0.2">
      <c r="A10" s="535">
        <v>2</v>
      </c>
      <c r="B10" s="160"/>
      <c r="C10" s="160" t="s">
        <v>346</v>
      </c>
      <c r="D10" s="160"/>
      <c r="E10" s="160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</row>
    <row r="11" spans="1:18" s="179" customFormat="1" x14ac:dyDescent="0.2">
      <c r="A11" s="532" t="s">
        <v>44</v>
      </c>
      <c r="B11" s="151" t="s">
        <v>24</v>
      </c>
      <c r="C11" s="150" t="s">
        <v>31</v>
      </c>
      <c r="D11" s="419" t="s">
        <v>16</v>
      </c>
      <c r="E11" s="420">
        <v>1</v>
      </c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</row>
    <row r="12" spans="1:18" s="179" customFormat="1" x14ac:dyDescent="0.2">
      <c r="A12" s="532" t="s">
        <v>46</v>
      </c>
      <c r="B12" s="151" t="s">
        <v>24</v>
      </c>
      <c r="C12" s="150" t="s">
        <v>32</v>
      </c>
      <c r="D12" s="419" t="s">
        <v>16</v>
      </c>
      <c r="E12" s="420">
        <v>1</v>
      </c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</row>
    <row r="13" spans="1:18" s="179" customFormat="1" x14ac:dyDescent="0.2">
      <c r="A13" s="532" t="s">
        <v>47</v>
      </c>
      <c r="B13" s="151" t="s">
        <v>24</v>
      </c>
      <c r="C13" s="150" t="s">
        <v>33</v>
      </c>
      <c r="D13" s="419" t="s">
        <v>16</v>
      </c>
      <c r="E13" s="420">
        <v>1</v>
      </c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</row>
    <row r="14" spans="1:18" s="179" customFormat="1" x14ac:dyDescent="0.2">
      <c r="A14" s="532" t="s">
        <v>50</v>
      </c>
      <c r="B14" s="151" t="s">
        <v>24</v>
      </c>
      <c r="C14" s="150" t="s">
        <v>34</v>
      </c>
      <c r="D14" s="419" t="s">
        <v>16</v>
      </c>
      <c r="E14" s="420">
        <v>1</v>
      </c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</row>
    <row r="15" spans="1:18" s="179" customFormat="1" x14ac:dyDescent="0.25">
      <c r="A15" s="532" t="s">
        <v>226</v>
      </c>
      <c r="B15" s="151" t="s">
        <v>24</v>
      </c>
      <c r="C15" s="150" t="s">
        <v>35</v>
      </c>
      <c r="D15" s="419" t="s">
        <v>16</v>
      </c>
      <c r="E15" s="420">
        <v>1</v>
      </c>
    </row>
    <row r="16" spans="1:18" s="179" customFormat="1" x14ac:dyDescent="0.25">
      <c r="A16" s="532" t="s">
        <v>294</v>
      </c>
      <c r="B16" s="151" t="s">
        <v>24</v>
      </c>
      <c r="C16" s="150" t="s">
        <v>36</v>
      </c>
      <c r="D16" s="419" t="s">
        <v>16</v>
      </c>
      <c r="E16" s="420">
        <v>1</v>
      </c>
    </row>
    <row r="17" spans="1:5" s="179" customFormat="1" x14ac:dyDescent="0.25">
      <c r="A17" s="532"/>
      <c r="B17" s="151"/>
      <c r="C17" s="150"/>
      <c r="D17" s="419"/>
      <c r="E17" s="420"/>
    </row>
    <row r="18" spans="1:5" s="179" customFormat="1" x14ac:dyDescent="0.25">
      <c r="A18" s="535">
        <v>3</v>
      </c>
      <c r="B18" s="160"/>
      <c r="C18" s="160" t="s">
        <v>5027</v>
      </c>
      <c r="D18" s="160"/>
      <c r="E18" s="160"/>
    </row>
    <row r="19" spans="1:5" s="179" customFormat="1" x14ac:dyDescent="0.25">
      <c r="A19" s="536" t="s">
        <v>19</v>
      </c>
      <c r="B19" s="151"/>
      <c r="C19" s="537" t="s">
        <v>5029</v>
      </c>
      <c r="D19" s="419"/>
      <c r="E19" s="420"/>
    </row>
    <row r="20" spans="1:5" s="179" customFormat="1" x14ac:dyDescent="0.25">
      <c r="A20" s="532" t="s">
        <v>20</v>
      </c>
      <c r="B20" s="151">
        <v>4805757</v>
      </c>
      <c r="C20" s="150" t="s">
        <v>5030</v>
      </c>
      <c r="D20" s="419" t="s">
        <v>17</v>
      </c>
      <c r="E20" s="420">
        <v>222.29999999999998</v>
      </c>
    </row>
    <row r="21" spans="1:5" s="179" customFormat="1" x14ac:dyDescent="0.25">
      <c r="A21" s="532" t="s">
        <v>21</v>
      </c>
      <c r="B21" s="151">
        <v>2306122</v>
      </c>
      <c r="C21" s="150" t="s">
        <v>5031</v>
      </c>
      <c r="D21" s="419" t="s">
        <v>37</v>
      </c>
      <c r="E21" s="420">
        <v>480</v>
      </c>
    </row>
    <row r="22" spans="1:5" s="179" customFormat="1" ht="22.5" x14ac:dyDescent="0.25">
      <c r="A22" s="532" t="s">
        <v>5087</v>
      </c>
      <c r="B22" s="151">
        <v>1106057</v>
      </c>
      <c r="C22" s="150" t="s">
        <v>38</v>
      </c>
      <c r="D22" s="419" t="s">
        <v>17</v>
      </c>
      <c r="E22" s="420">
        <v>2.4000000000000004</v>
      </c>
    </row>
    <row r="23" spans="1:5" s="179" customFormat="1" ht="22.5" x14ac:dyDescent="0.25">
      <c r="A23" s="532" t="s">
        <v>5088</v>
      </c>
      <c r="B23" s="151">
        <v>3108012</v>
      </c>
      <c r="C23" s="150" t="s">
        <v>5032</v>
      </c>
      <c r="D23" s="419" t="s">
        <v>14</v>
      </c>
      <c r="E23" s="420">
        <v>104.16</v>
      </c>
    </row>
    <row r="24" spans="1:5" s="179" customFormat="1" x14ac:dyDescent="0.25">
      <c r="A24" s="532" t="s">
        <v>5089</v>
      </c>
      <c r="B24" s="151">
        <v>407819</v>
      </c>
      <c r="C24" s="150" t="s">
        <v>39</v>
      </c>
      <c r="D24" s="419" t="s">
        <v>40</v>
      </c>
      <c r="E24" s="420">
        <v>2621</v>
      </c>
    </row>
    <row r="25" spans="1:5" s="179" customFormat="1" ht="22.5" x14ac:dyDescent="0.25">
      <c r="A25" s="532" t="s">
        <v>5090</v>
      </c>
      <c r="B25" s="151">
        <v>1107900</v>
      </c>
      <c r="C25" s="150" t="s">
        <v>1408</v>
      </c>
      <c r="D25" s="419" t="s">
        <v>17</v>
      </c>
      <c r="E25" s="420">
        <v>30.240000000000002</v>
      </c>
    </row>
    <row r="26" spans="1:5" x14ac:dyDescent="0.2">
      <c r="A26" s="532" t="s">
        <v>5091</v>
      </c>
      <c r="B26" s="151">
        <v>1100657</v>
      </c>
      <c r="C26" s="150" t="s">
        <v>5033</v>
      </c>
      <c r="D26" s="419" t="s">
        <v>17</v>
      </c>
      <c r="E26" s="420">
        <v>30.240000000000002</v>
      </c>
    </row>
    <row r="27" spans="1:5" x14ac:dyDescent="0.2">
      <c r="A27" s="532" t="s">
        <v>5092</v>
      </c>
      <c r="B27" s="151">
        <v>4815671</v>
      </c>
      <c r="C27" s="150" t="s">
        <v>5034</v>
      </c>
      <c r="D27" s="419" t="s">
        <v>17</v>
      </c>
      <c r="E27" s="420">
        <v>191.09999999999997</v>
      </c>
    </row>
    <row r="28" spans="1:5" x14ac:dyDescent="0.2">
      <c r="A28" s="532" t="s">
        <v>5093</v>
      </c>
      <c r="B28" s="151">
        <v>2003864</v>
      </c>
      <c r="C28" s="150" t="s">
        <v>5035</v>
      </c>
      <c r="D28" s="419" t="s">
        <v>357</v>
      </c>
      <c r="E28" s="420">
        <v>2621</v>
      </c>
    </row>
    <row r="29" spans="1:5" x14ac:dyDescent="0.2">
      <c r="A29" s="538"/>
      <c r="B29" s="151"/>
      <c r="C29" s="150"/>
      <c r="D29" s="419"/>
      <c r="E29" s="420"/>
    </row>
    <row r="30" spans="1:5" x14ac:dyDescent="0.2">
      <c r="A30" s="536" t="s">
        <v>22</v>
      </c>
      <c r="B30" s="151"/>
      <c r="C30" s="537" t="s">
        <v>5036</v>
      </c>
      <c r="D30" s="419"/>
      <c r="E30" s="420"/>
    </row>
    <row r="31" spans="1:5" ht="22.5" x14ac:dyDescent="0.2">
      <c r="A31" s="538" t="s">
        <v>5094</v>
      </c>
      <c r="B31" s="151">
        <v>3108012</v>
      </c>
      <c r="C31" s="150" t="s">
        <v>5032</v>
      </c>
      <c r="D31" s="419" t="s">
        <v>14</v>
      </c>
      <c r="E31" s="420">
        <v>25.14</v>
      </c>
    </row>
    <row r="32" spans="1:5" x14ac:dyDescent="0.2">
      <c r="A32" s="538" t="s">
        <v>5150</v>
      </c>
      <c r="B32" s="151">
        <v>407819</v>
      </c>
      <c r="C32" s="150" t="s">
        <v>39</v>
      </c>
      <c r="D32" s="419" t="s">
        <v>40</v>
      </c>
      <c r="E32" s="420">
        <v>834</v>
      </c>
    </row>
    <row r="33" spans="1:5" ht="22.5" x14ac:dyDescent="0.2">
      <c r="A33" s="538" t="s">
        <v>5151</v>
      </c>
      <c r="B33" s="151">
        <v>1107900</v>
      </c>
      <c r="C33" s="150" t="s">
        <v>1408</v>
      </c>
      <c r="D33" s="419" t="s">
        <v>17</v>
      </c>
      <c r="E33" s="420">
        <v>6.2839999999999998</v>
      </c>
    </row>
    <row r="34" spans="1:5" x14ac:dyDescent="0.2">
      <c r="A34" s="538" t="s">
        <v>5152</v>
      </c>
      <c r="B34" s="151">
        <v>1100657</v>
      </c>
      <c r="C34" s="150" t="s">
        <v>5033</v>
      </c>
      <c r="D34" s="419" t="s">
        <v>17</v>
      </c>
      <c r="E34" s="420">
        <v>6.2839999999999998</v>
      </c>
    </row>
    <row r="35" spans="1:5" x14ac:dyDescent="0.2">
      <c r="A35" s="538"/>
      <c r="B35" s="151"/>
      <c r="C35" s="150"/>
      <c r="D35" s="419"/>
      <c r="E35" s="420"/>
    </row>
    <row r="36" spans="1:5" x14ac:dyDescent="0.2">
      <c r="A36" s="536" t="s">
        <v>23</v>
      </c>
      <c r="B36" s="151"/>
      <c r="C36" s="537" t="s">
        <v>5037</v>
      </c>
      <c r="D36" s="419"/>
      <c r="E36" s="420"/>
    </row>
    <row r="37" spans="1:5" ht="22.5" x14ac:dyDescent="0.2">
      <c r="A37" s="538" t="s">
        <v>5095</v>
      </c>
      <c r="B37" s="151">
        <v>3108012</v>
      </c>
      <c r="C37" s="150" t="s">
        <v>5032</v>
      </c>
      <c r="D37" s="419" t="s">
        <v>14</v>
      </c>
      <c r="E37" s="420">
        <v>126.31</v>
      </c>
    </row>
    <row r="38" spans="1:5" ht="22.5" x14ac:dyDescent="0.2">
      <c r="A38" s="538" t="s">
        <v>5145</v>
      </c>
      <c r="B38" s="151">
        <v>2108166</v>
      </c>
      <c r="C38" s="150" t="s">
        <v>5038</v>
      </c>
      <c r="D38" s="419" t="s">
        <v>17</v>
      </c>
      <c r="E38" s="420">
        <v>41.055</v>
      </c>
    </row>
    <row r="39" spans="1:5" x14ac:dyDescent="0.2">
      <c r="A39" s="538" t="s">
        <v>5146</v>
      </c>
      <c r="B39" s="151">
        <v>407819</v>
      </c>
      <c r="C39" s="150" t="s">
        <v>39</v>
      </c>
      <c r="D39" s="419" t="s">
        <v>40</v>
      </c>
      <c r="E39" s="420">
        <v>4247</v>
      </c>
    </row>
    <row r="40" spans="1:5" ht="22.5" x14ac:dyDescent="0.2">
      <c r="A40" s="538" t="s">
        <v>5147</v>
      </c>
      <c r="B40" s="151">
        <v>1107900</v>
      </c>
      <c r="C40" s="150" t="s">
        <v>1408</v>
      </c>
      <c r="D40" s="419" t="s">
        <v>17</v>
      </c>
      <c r="E40" s="420">
        <v>46.326000000000001</v>
      </c>
    </row>
    <row r="41" spans="1:5" x14ac:dyDescent="0.2">
      <c r="A41" s="538" t="s">
        <v>5148</v>
      </c>
      <c r="B41" s="151">
        <v>1100657</v>
      </c>
      <c r="C41" s="150" t="s">
        <v>5033</v>
      </c>
      <c r="D41" s="419" t="s">
        <v>17</v>
      </c>
      <c r="E41" s="420">
        <v>46.326000000000001</v>
      </c>
    </row>
    <row r="42" spans="1:5" ht="22.5" x14ac:dyDescent="0.2">
      <c r="A42" s="538" t="s">
        <v>5149</v>
      </c>
      <c r="B42" s="151">
        <v>1109680</v>
      </c>
      <c r="C42" s="150" t="s">
        <v>5513</v>
      </c>
      <c r="D42" s="419" t="s">
        <v>17</v>
      </c>
      <c r="E42" s="420">
        <v>9.6000000000000002E-2</v>
      </c>
    </row>
    <row r="43" spans="1:5" ht="22.5" x14ac:dyDescent="0.2">
      <c r="A43" s="538" t="s">
        <v>5514</v>
      </c>
      <c r="B43" s="151">
        <v>307732</v>
      </c>
      <c r="C43" s="150" t="s">
        <v>5039</v>
      </c>
      <c r="D43" s="419" t="s">
        <v>41</v>
      </c>
      <c r="E43" s="420">
        <v>67.2</v>
      </c>
    </row>
    <row r="44" spans="1:5" x14ac:dyDescent="0.2">
      <c r="A44" s="538"/>
      <c r="B44" s="151"/>
      <c r="C44" s="150"/>
      <c r="D44" s="419"/>
      <c r="E44" s="420"/>
    </row>
    <row r="45" spans="1:5" x14ac:dyDescent="0.2">
      <c r="A45" s="536" t="s">
        <v>52</v>
      </c>
      <c r="B45" s="151"/>
      <c r="C45" s="537" t="s">
        <v>5040</v>
      </c>
      <c r="D45" s="419"/>
      <c r="E45" s="420"/>
    </row>
    <row r="46" spans="1:5" ht="22.5" x14ac:dyDescent="0.2">
      <c r="A46" s="538" t="s">
        <v>5096</v>
      </c>
      <c r="B46" s="151">
        <v>3108012</v>
      </c>
      <c r="C46" s="150" t="s">
        <v>5032</v>
      </c>
      <c r="D46" s="419" t="s">
        <v>14</v>
      </c>
      <c r="E46" s="420">
        <v>51.53</v>
      </c>
    </row>
    <row r="47" spans="1:5" x14ac:dyDescent="0.2">
      <c r="A47" s="538" t="s">
        <v>5142</v>
      </c>
      <c r="B47" s="151">
        <v>407819</v>
      </c>
      <c r="C47" s="150" t="s">
        <v>39</v>
      </c>
      <c r="D47" s="419" t="s">
        <v>40</v>
      </c>
      <c r="E47" s="420">
        <v>1402</v>
      </c>
    </row>
    <row r="48" spans="1:5" ht="22.5" x14ac:dyDescent="0.2">
      <c r="A48" s="538" t="s">
        <v>5143</v>
      </c>
      <c r="B48" s="151">
        <v>1107900</v>
      </c>
      <c r="C48" s="150" t="s">
        <v>1408</v>
      </c>
      <c r="D48" s="419" t="s">
        <v>17</v>
      </c>
      <c r="E48" s="420">
        <v>6.48</v>
      </c>
    </row>
    <row r="49" spans="1:5" x14ac:dyDescent="0.2">
      <c r="A49" s="538" t="s">
        <v>5144</v>
      </c>
      <c r="B49" s="151">
        <v>1100657</v>
      </c>
      <c r="C49" s="150" t="s">
        <v>5033</v>
      </c>
      <c r="D49" s="419" t="s">
        <v>17</v>
      </c>
      <c r="E49" s="420">
        <v>6.48</v>
      </c>
    </row>
    <row r="50" spans="1:5" x14ac:dyDescent="0.2">
      <c r="A50" s="536"/>
      <c r="B50" s="151"/>
      <c r="C50" s="537"/>
      <c r="D50" s="419"/>
      <c r="E50" s="420"/>
    </row>
    <row r="51" spans="1:5" x14ac:dyDescent="0.2">
      <c r="A51" s="536" t="s">
        <v>1373</v>
      </c>
      <c r="B51" s="151"/>
      <c r="C51" s="537" t="s">
        <v>5041</v>
      </c>
      <c r="D51" s="419"/>
      <c r="E51" s="420"/>
    </row>
    <row r="52" spans="1:5" ht="22.5" x14ac:dyDescent="0.2">
      <c r="A52" s="538" t="s">
        <v>5097</v>
      </c>
      <c r="B52" s="151">
        <v>3108012</v>
      </c>
      <c r="C52" s="150" t="s">
        <v>5032</v>
      </c>
      <c r="D52" s="419" t="s">
        <v>14</v>
      </c>
      <c r="E52" s="420">
        <v>65.8</v>
      </c>
    </row>
    <row r="53" spans="1:5" x14ac:dyDescent="0.2">
      <c r="A53" s="538" t="s">
        <v>5138</v>
      </c>
      <c r="B53" s="151">
        <v>407819</v>
      </c>
      <c r="C53" s="150" t="s">
        <v>39</v>
      </c>
      <c r="D53" s="419" t="s">
        <v>40</v>
      </c>
      <c r="E53" s="420">
        <v>1741</v>
      </c>
    </row>
    <row r="54" spans="1:5" ht="22.5" x14ac:dyDescent="0.2">
      <c r="A54" s="538" t="s">
        <v>5139</v>
      </c>
      <c r="B54" s="151">
        <v>1107900</v>
      </c>
      <c r="C54" s="150" t="s">
        <v>1408</v>
      </c>
      <c r="D54" s="419" t="s">
        <v>17</v>
      </c>
      <c r="E54" s="420">
        <v>15.24</v>
      </c>
    </row>
    <row r="55" spans="1:5" x14ac:dyDescent="0.2">
      <c r="A55" s="538" t="s">
        <v>5140</v>
      </c>
      <c r="B55" s="151">
        <v>1100657</v>
      </c>
      <c r="C55" s="150" t="s">
        <v>5033</v>
      </c>
      <c r="D55" s="419" t="s">
        <v>17</v>
      </c>
      <c r="E55" s="420">
        <v>15.24</v>
      </c>
    </row>
    <row r="56" spans="1:5" ht="22.5" x14ac:dyDescent="0.2">
      <c r="A56" s="538" t="s">
        <v>5141</v>
      </c>
      <c r="B56" s="151">
        <v>2003842</v>
      </c>
      <c r="C56" s="150" t="s">
        <v>5042</v>
      </c>
      <c r="D56" s="419" t="s">
        <v>40</v>
      </c>
      <c r="E56" s="420">
        <v>40.799999999999997</v>
      </c>
    </row>
    <row r="57" spans="1:5" x14ac:dyDescent="0.2">
      <c r="A57" s="538"/>
      <c r="B57" s="151"/>
      <c r="C57" s="150"/>
      <c r="D57" s="419"/>
      <c r="E57" s="420"/>
    </row>
    <row r="58" spans="1:5" x14ac:dyDescent="0.2">
      <c r="A58" s="536" t="s">
        <v>1374</v>
      </c>
      <c r="B58" s="151"/>
      <c r="C58" s="537" t="s">
        <v>5043</v>
      </c>
      <c r="D58" s="419"/>
      <c r="E58" s="420"/>
    </row>
    <row r="59" spans="1:5" ht="22.5" x14ac:dyDescent="0.2">
      <c r="A59" s="538" t="s">
        <v>5098</v>
      </c>
      <c r="B59" s="151">
        <v>1505879</v>
      </c>
      <c r="C59" s="150" t="s">
        <v>5044</v>
      </c>
      <c r="D59" s="419" t="s">
        <v>17</v>
      </c>
      <c r="E59" s="420">
        <v>59.4</v>
      </c>
    </row>
    <row r="60" spans="1:5" x14ac:dyDescent="0.2">
      <c r="A60" s="538" t="s">
        <v>5508</v>
      </c>
      <c r="B60" s="151">
        <v>4815671</v>
      </c>
      <c r="C60" s="150" t="s">
        <v>5034</v>
      </c>
      <c r="D60" s="419" t="s">
        <v>17</v>
      </c>
      <c r="E60" s="420">
        <v>103.63500000000001</v>
      </c>
    </row>
    <row r="61" spans="1:5" x14ac:dyDescent="0.2">
      <c r="A61" s="538" t="s">
        <v>5509</v>
      </c>
      <c r="B61" s="151">
        <v>3816196</v>
      </c>
      <c r="C61" s="150" t="s">
        <v>5504</v>
      </c>
      <c r="D61" s="419" t="s">
        <v>17</v>
      </c>
      <c r="E61" s="420">
        <v>10.364000000000001</v>
      </c>
    </row>
    <row r="62" spans="1:5" x14ac:dyDescent="0.2">
      <c r="A62" s="538" t="s">
        <v>5510</v>
      </c>
      <c r="B62" s="151">
        <v>2003854</v>
      </c>
      <c r="C62" s="150" t="s">
        <v>5505</v>
      </c>
      <c r="D62" s="419" t="s">
        <v>17</v>
      </c>
      <c r="E62" s="420">
        <v>23.94</v>
      </c>
    </row>
    <row r="63" spans="1:5" x14ac:dyDescent="0.2">
      <c r="A63" s="538" t="s">
        <v>5511</v>
      </c>
      <c r="B63" s="151">
        <v>2003856</v>
      </c>
      <c r="C63" s="150" t="s">
        <v>5506</v>
      </c>
      <c r="D63" s="419" t="s">
        <v>17</v>
      </c>
      <c r="E63" s="420">
        <v>32.130000000000003</v>
      </c>
    </row>
    <row r="64" spans="1:5" ht="22.5" x14ac:dyDescent="0.2">
      <c r="A64" s="538" t="s">
        <v>5512</v>
      </c>
      <c r="B64" s="151">
        <v>2003866</v>
      </c>
      <c r="C64" s="150" t="s">
        <v>5507</v>
      </c>
      <c r="D64" s="419" t="s">
        <v>14</v>
      </c>
      <c r="E64" s="420">
        <v>76.23</v>
      </c>
    </row>
    <row r="65" spans="1:5" x14ac:dyDescent="0.2">
      <c r="A65" s="538"/>
      <c r="B65" s="151"/>
      <c r="C65" s="150"/>
      <c r="D65" s="419"/>
      <c r="E65" s="420"/>
    </row>
    <row r="66" spans="1:5" x14ac:dyDescent="0.2">
      <c r="A66" s="535">
        <v>4</v>
      </c>
      <c r="B66" s="160"/>
      <c r="C66" s="160" t="s">
        <v>5028</v>
      </c>
      <c r="D66" s="160"/>
      <c r="E66" s="160"/>
    </row>
    <row r="67" spans="1:5" x14ac:dyDescent="0.2">
      <c r="A67" s="536" t="s">
        <v>54</v>
      </c>
      <c r="B67" s="539"/>
      <c r="C67" s="537" t="s">
        <v>5045</v>
      </c>
      <c r="D67" s="540"/>
      <c r="E67" s="541"/>
    </row>
    <row r="68" spans="1:5" ht="22.5" x14ac:dyDescent="0.2">
      <c r="A68" s="538" t="s">
        <v>1515</v>
      </c>
      <c r="B68" s="151">
        <v>1106057</v>
      </c>
      <c r="C68" s="150" t="s">
        <v>38</v>
      </c>
      <c r="D68" s="419" t="s">
        <v>17</v>
      </c>
      <c r="E68" s="420">
        <v>3.74</v>
      </c>
    </row>
    <row r="69" spans="1:5" ht="22.5" x14ac:dyDescent="0.2">
      <c r="A69" s="538" t="s">
        <v>1516</v>
      </c>
      <c r="B69" s="151">
        <v>3106427</v>
      </c>
      <c r="C69" s="150" t="s">
        <v>5046</v>
      </c>
      <c r="D69" s="419" t="s">
        <v>14</v>
      </c>
      <c r="E69" s="420">
        <v>241.18</v>
      </c>
    </row>
    <row r="70" spans="1:5" x14ac:dyDescent="0.2">
      <c r="A70" s="538" t="s">
        <v>1517</v>
      </c>
      <c r="B70" s="151">
        <v>407819</v>
      </c>
      <c r="C70" s="150" t="s">
        <v>39</v>
      </c>
      <c r="D70" s="419" t="s">
        <v>40</v>
      </c>
      <c r="E70" s="420">
        <v>6405</v>
      </c>
    </row>
    <row r="71" spans="1:5" x14ac:dyDescent="0.2">
      <c r="A71" s="538" t="s">
        <v>1518</v>
      </c>
      <c r="B71" s="151">
        <v>4507959</v>
      </c>
      <c r="C71" s="150" t="s">
        <v>5047</v>
      </c>
      <c r="D71" s="419" t="s">
        <v>40</v>
      </c>
      <c r="E71" s="420">
        <v>978</v>
      </c>
    </row>
    <row r="72" spans="1:5" ht="22.5" x14ac:dyDescent="0.2">
      <c r="A72" s="538" t="s">
        <v>1519</v>
      </c>
      <c r="B72" s="151">
        <v>4507784</v>
      </c>
      <c r="C72" s="150" t="s">
        <v>5048</v>
      </c>
      <c r="D72" s="419" t="s">
        <v>5049</v>
      </c>
      <c r="E72" s="420">
        <v>40</v>
      </c>
    </row>
    <row r="73" spans="1:5" ht="22.5" x14ac:dyDescent="0.2">
      <c r="A73" s="538" t="s">
        <v>5133</v>
      </c>
      <c r="B73" s="151">
        <v>4507867</v>
      </c>
      <c r="C73" s="150" t="s">
        <v>5050</v>
      </c>
      <c r="D73" s="419" t="s">
        <v>5049</v>
      </c>
      <c r="E73" s="420">
        <v>40</v>
      </c>
    </row>
    <row r="74" spans="1:5" ht="22.5" x14ac:dyDescent="0.2">
      <c r="A74" s="538" t="s">
        <v>5134</v>
      </c>
      <c r="B74" s="542">
        <v>1107908</v>
      </c>
      <c r="C74" s="150" t="s">
        <v>5051</v>
      </c>
      <c r="D74" s="419" t="s">
        <v>17</v>
      </c>
      <c r="E74" s="420">
        <v>17.053999999999998</v>
      </c>
    </row>
    <row r="75" spans="1:5" x14ac:dyDescent="0.2">
      <c r="A75" s="538" t="s">
        <v>5135</v>
      </c>
      <c r="B75" s="151">
        <v>1100657</v>
      </c>
      <c r="C75" s="150" t="s">
        <v>5033</v>
      </c>
      <c r="D75" s="419" t="s">
        <v>17</v>
      </c>
      <c r="E75" s="420">
        <v>17.053999999999998</v>
      </c>
    </row>
    <row r="76" spans="1:5" ht="22.5" x14ac:dyDescent="0.2">
      <c r="A76" s="538" t="s">
        <v>5136</v>
      </c>
      <c r="B76" s="151">
        <v>5915400</v>
      </c>
      <c r="C76" s="150" t="s">
        <v>5052</v>
      </c>
      <c r="D76" s="419" t="s">
        <v>5049</v>
      </c>
      <c r="E76" s="420">
        <v>4</v>
      </c>
    </row>
    <row r="77" spans="1:5" ht="22.5" x14ac:dyDescent="0.2">
      <c r="A77" s="538" t="s">
        <v>5137</v>
      </c>
      <c r="B77" s="151">
        <v>3806420</v>
      </c>
      <c r="C77" s="150" t="s">
        <v>5053</v>
      </c>
      <c r="D77" s="419" t="s">
        <v>5049</v>
      </c>
      <c r="E77" s="420">
        <v>4</v>
      </c>
    </row>
    <row r="78" spans="1:5" x14ac:dyDescent="0.2">
      <c r="A78" s="538"/>
      <c r="B78" s="151"/>
      <c r="C78" s="150"/>
      <c r="D78" s="419"/>
      <c r="E78" s="420"/>
    </row>
    <row r="79" spans="1:5" x14ac:dyDescent="0.2">
      <c r="A79" s="536" t="s">
        <v>5073</v>
      </c>
      <c r="B79" s="539"/>
      <c r="C79" s="537" t="s">
        <v>5054</v>
      </c>
      <c r="D79" s="540"/>
      <c r="E79" s="420"/>
    </row>
    <row r="80" spans="1:5" ht="22.5" x14ac:dyDescent="0.2">
      <c r="A80" s="538" t="s">
        <v>5099</v>
      </c>
      <c r="B80" s="151">
        <v>1106057</v>
      </c>
      <c r="C80" s="150" t="s">
        <v>38</v>
      </c>
      <c r="D80" s="419" t="s">
        <v>17</v>
      </c>
      <c r="E80" s="420">
        <v>2.94</v>
      </c>
    </row>
    <row r="81" spans="1:5" ht="22.5" x14ac:dyDescent="0.2">
      <c r="A81" s="538" t="s">
        <v>5124</v>
      </c>
      <c r="B81" s="151">
        <v>3106427</v>
      </c>
      <c r="C81" s="150" t="s">
        <v>5046</v>
      </c>
      <c r="D81" s="419" t="s">
        <v>14</v>
      </c>
      <c r="E81" s="420">
        <v>189.98</v>
      </c>
    </row>
    <row r="82" spans="1:5" x14ac:dyDescent="0.2">
      <c r="A82" s="538" t="s">
        <v>5125</v>
      </c>
      <c r="B82" s="151">
        <v>407819</v>
      </c>
      <c r="C82" s="150" t="s">
        <v>39</v>
      </c>
      <c r="D82" s="419" t="s">
        <v>40</v>
      </c>
      <c r="E82" s="420">
        <v>5130</v>
      </c>
    </row>
    <row r="83" spans="1:5" x14ac:dyDescent="0.2">
      <c r="A83" s="538" t="s">
        <v>5126</v>
      </c>
      <c r="B83" s="151">
        <v>4507959</v>
      </c>
      <c r="C83" s="150" t="s">
        <v>5047</v>
      </c>
      <c r="D83" s="419" t="s">
        <v>40</v>
      </c>
      <c r="E83" s="420">
        <v>546</v>
      </c>
    </row>
    <row r="84" spans="1:5" ht="22.5" x14ac:dyDescent="0.2">
      <c r="A84" s="538" t="s">
        <v>5127</v>
      </c>
      <c r="B84" s="151">
        <v>4507784</v>
      </c>
      <c r="C84" s="150" t="s">
        <v>5048</v>
      </c>
      <c r="D84" s="419" t="s">
        <v>5049</v>
      </c>
      <c r="E84" s="420">
        <v>28</v>
      </c>
    </row>
    <row r="85" spans="1:5" ht="22.5" x14ac:dyDescent="0.2">
      <c r="A85" s="538" t="s">
        <v>5128</v>
      </c>
      <c r="B85" s="151">
        <v>4507867</v>
      </c>
      <c r="C85" s="150" t="s">
        <v>5050</v>
      </c>
      <c r="D85" s="419" t="s">
        <v>5049</v>
      </c>
      <c r="E85" s="420">
        <v>28</v>
      </c>
    </row>
    <row r="86" spans="1:5" ht="22.5" x14ac:dyDescent="0.2">
      <c r="A86" s="538" t="s">
        <v>5129</v>
      </c>
      <c r="B86" s="542">
        <v>1107908</v>
      </c>
      <c r="C86" s="150" t="s">
        <v>5051</v>
      </c>
      <c r="D86" s="419" t="s">
        <v>17</v>
      </c>
      <c r="E86" s="420">
        <v>13.406000000000001</v>
      </c>
    </row>
    <row r="87" spans="1:5" x14ac:dyDescent="0.2">
      <c r="A87" s="538" t="s">
        <v>5130</v>
      </c>
      <c r="B87" s="151">
        <v>1100657</v>
      </c>
      <c r="C87" s="150" t="s">
        <v>5033</v>
      </c>
      <c r="D87" s="419" t="s">
        <v>17</v>
      </c>
      <c r="E87" s="420">
        <v>13.406000000000001</v>
      </c>
    </row>
    <row r="88" spans="1:5" ht="22.5" x14ac:dyDescent="0.2">
      <c r="A88" s="538" t="s">
        <v>5131</v>
      </c>
      <c r="B88" s="151">
        <v>5915400</v>
      </c>
      <c r="C88" s="150" t="s">
        <v>5052</v>
      </c>
      <c r="D88" s="419" t="s">
        <v>5049</v>
      </c>
      <c r="E88" s="420">
        <v>4</v>
      </c>
    </row>
    <row r="89" spans="1:5" ht="22.5" x14ac:dyDescent="0.2">
      <c r="A89" s="538" t="s">
        <v>5132</v>
      </c>
      <c r="B89" s="151">
        <v>3806420</v>
      </c>
      <c r="C89" s="150" t="s">
        <v>5053</v>
      </c>
      <c r="D89" s="419" t="s">
        <v>5049</v>
      </c>
      <c r="E89" s="420">
        <v>4</v>
      </c>
    </row>
    <row r="90" spans="1:5" x14ac:dyDescent="0.2">
      <c r="A90" s="538"/>
      <c r="B90" s="151"/>
      <c r="C90" s="150"/>
      <c r="D90" s="419"/>
      <c r="E90" s="420"/>
    </row>
    <row r="91" spans="1:5" x14ac:dyDescent="0.2">
      <c r="A91" s="536" t="s">
        <v>5075</v>
      </c>
      <c r="B91" s="539"/>
      <c r="C91" s="537" t="s">
        <v>5055</v>
      </c>
      <c r="D91" s="540"/>
      <c r="E91" s="541"/>
    </row>
    <row r="92" spans="1:5" ht="22.5" x14ac:dyDescent="0.2">
      <c r="A92" s="538" t="s">
        <v>5100</v>
      </c>
      <c r="B92" s="151">
        <v>3108012</v>
      </c>
      <c r="C92" s="150" t="s">
        <v>5032</v>
      </c>
      <c r="D92" s="419" t="s">
        <v>14</v>
      </c>
      <c r="E92" s="420">
        <v>190.19900000000001</v>
      </c>
    </row>
    <row r="93" spans="1:5" x14ac:dyDescent="0.2">
      <c r="A93" s="538" t="s">
        <v>5119</v>
      </c>
      <c r="B93" s="151">
        <v>407819</v>
      </c>
      <c r="C93" s="150" t="s">
        <v>39</v>
      </c>
      <c r="D93" s="419" t="s">
        <v>40</v>
      </c>
      <c r="E93" s="420">
        <v>1123</v>
      </c>
    </row>
    <row r="94" spans="1:5" x14ac:dyDescent="0.2">
      <c r="A94" s="538" t="s">
        <v>5120</v>
      </c>
      <c r="B94" s="151">
        <v>407820</v>
      </c>
      <c r="C94" s="150" t="s">
        <v>5056</v>
      </c>
      <c r="D94" s="419" t="s">
        <v>40</v>
      </c>
      <c r="E94" s="420">
        <v>453</v>
      </c>
    </row>
    <row r="95" spans="1:5" ht="22.5" x14ac:dyDescent="0.2">
      <c r="A95" s="538" t="s">
        <v>5121</v>
      </c>
      <c r="B95" s="151">
        <v>1107900</v>
      </c>
      <c r="C95" s="150" t="s">
        <v>1408</v>
      </c>
      <c r="D95" s="419" t="s">
        <v>17</v>
      </c>
      <c r="E95" s="420">
        <v>8.4819999999999993</v>
      </c>
    </row>
    <row r="96" spans="1:5" x14ac:dyDescent="0.2">
      <c r="A96" s="538" t="s">
        <v>5122</v>
      </c>
      <c r="B96" s="151">
        <v>1100657</v>
      </c>
      <c r="C96" s="150" t="s">
        <v>5033</v>
      </c>
      <c r="D96" s="419" t="s">
        <v>17</v>
      </c>
      <c r="E96" s="420">
        <v>8.4819999999999993</v>
      </c>
    </row>
    <row r="97" spans="1:5" x14ac:dyDescent="0.2">
      <c r="A97" s="538" t="s">
        <v>5123</v>
      </c>
      <c r="B97" s="151">
        <v>3806426</v>
      </c>
      <c r="C97" s="150" t="s">
        <v>5057</v>
      </c>
      <c r="D97" s="419" t="s">
        <v>18</v>
      </c>
      <c r="E97" s="420">
        <v>21.204999999999998</v>
      </c>
    </row>
    <row r="98" spans="1:5" x14ac:dyDescent="0.2">
      <c r="A98" s="538"/>
      <c r="B98" s="151"/>
      <c r="C98" s="150"/>
      <c r="D98" s="419"/>
      <c r="E98" s="420"/>
    </row>
    <row r="99" spans="1:5" x14ac:dyDescent="0.2">
      <c r="A99" s="536" t="s">
        <v>5076</v>
      </c>
      <c r="B99" s="539"/>
      <c r="C99" s="537" t="s">
        <v>5058</v>
      </c>
      <c r="D99" s="540"/>
      <c r="E99" s="541"/>
    </row>
    <row r="100" spans="1:5" ht="22.5" x14ac:dyDescent="0.2">
      <c r="A100" s="538" t="s">
        <v>5101</v>
      </c>
      <c r="B100" s="151">
        <v>3108012</v>
      </c>
      <c r="C100" s="150" t="s">
        <v>5032</v>
      </c>
      <c r="D100" s="419" t="s">
        <v>14</v>
      </c>
      <c r="E100" s="420">
        <v>45.984000000000002</v>
      </c>
    </row>
    <row r="101" spans="1:5" x14ac:dyDescent="0.2">
      <c r="A101" s="538" t="s">
        <v>5116</v>
      </c>
      <c r="B101" s="151">
        <v>407819</v>
      </c>
      <c r="C101" s="150" t="s">
        <v>39</v>
      </c>
      <c r="D101" s="419" t="s">
        <v>40</v>
      </c>
      <c r="E101" s="420">
        <v>929</v>
      </c>
    </row>
    <row r="102" spans="1:5" ht="22.5" x14ac:dyDescent="0.2">
      <c r="A102" s="538" t="s">
        <v>5117</v>
      </c>
      <c r="B102" s="151">
        <v>1107900</v>
      </c>
      <c r="C102" s="150" t="s">
        <v>1408</v>
      </c>
      <c r="D102" s="419" t="s">
        <v>17</v>
      </c>
      <c r="E102" s="420">
        <v>5.8319999999999999</v>
      </c>
    </row>
    <row r="103" spans="1:5" x14ac:dyDescent="0.2">
      <c r="A103" s="538" t="s">
        <v>5118</v>
      </c>
      <c r="B103" s="151">
        <v>1100657</v>
      </c>
      <c r="C103" s="150" t="s">
        <v>5033</v>
      </c>
      <c r="D103" s="419" t="s">
        <v>17</v>
      </c>
      <c r="E103" s="420">
        <v>5.8319999999999999</v>
      </c>
    </row>
    <row r="104" spans="1:5" x14ac:dyDescent="0.2">
      <c r="A104" s="538"/>
      <c r="B104" s="151"/>
      <c r="C104" s="150"/>
      <c r="D104" s="419"/>
      <c r="E104" s="420"/>
    </row>
    <row r="105" spans="1:5" x14ac:dyDescent="0.2">
      <c r="A105" s="536" t="s">
        <v>5078</v>
      </c>
      <c r="B105" s="539"/>
      <c r="C105" s="537" t="s">
        <v>5059</v>
      </c>
      <c r="D105" s="540"/>
      <c r="E105" s="541"/>
    </row>
    <row r="106" spans="1:5" ht="22.5" x14ac:dyDescent="0.2">
      <c r="A106" s="538" t="s">
        <v>5102</v>
      </c>
      <c r="B106" s="151">
        <v>3108012</v>
      </c>
      <c r="C106" s="150" t="s">
        <v>5032</v>
      </c>
      <c r="D106" s="419" t="s">
        <v>14</v>
      </c>
      <c r="E106" s="420">
        <v>128.59</v>
      </c>
    </row>
    <row r="107" spans="1:5" x14ac:dyDescent="0.2">
      <c r="A107" s="538" t="s">
        <v>5112</v>
      </c>
      <c r="B107" s="151">
        <v>407819</v>
      </c>
      <c r="C107" s="150" t="s">
        <v>39</v>
      </c>
      <c r="D107" s="419" t="s">
        <v>40</v>
      </c>
      <c r="E107" s="420">
        <v>6429</v>
      </c>
    </row>
    <row r="108" spans="1:5" ht="22.5" x14ac:dyDescent="0.2">
      <c r="A108" s="538" t="s">
        <v>5113</v>
      </c>
      <c r="B108" s="151">
        <v>1107900</v>
      </c>
      <c r="C108" s="150" t="s">
        <v>1408</v>
      </c>
      <c r="D108" s="419" t="s">
        <v>17</v>
      </c>
      <c r="E108" s="420">
        <v>43.480000000000004</v>
      </c>
    </row>
    <row r="109" spans="1:5" x14ac:dyDescent="0.2">
      <c r="A109" s="538" t="s">
        <v>5114</v>
      </c>
      <c r="B109" s="151">
        <v>1100657</v>
      </c>
      <c r="C109" s="150" t="s">
        <v>5033</v>
      </c>
      <c r="D109" s="419" t="s">
        <v>17</v>
      </c>
      <c r="E109" s="420">
        <v>43.480000000000004</v>
      </c>
    </row>
    <row r="110" spans="1:5" x14ac:dyDescent="0.2">
      <c r="A110" s="538" t="s">
        <v>5115</v>
      </c>
      <c r="B110" s="151">
        <v>2007971</v>
      </c>
      <c r="C110" s="150" t="s">
        <v>5060</v>
      </c>
      <c r="D110" s="419" t="s">
        <v>37</v>
      </c>
      <c r="E110" s="420">
        <v>12</v>
      </c>
    </row>
    <row r="111" spans="1:5" x14ac:dyDescent="0.2">
      <c r="A111" s="538"/>
      <c r="B111" s="151"/>
      <c r="C111" s="150"/>
      <c r="D111" s="419"/>
      <c r="E111" s="420"/>
    </row>
    <row r="112" spans="1:5" x14ac:dyDescent="0.2">
      <c r="A112" s="536" t="s">
        <v>5103</v>
      </c>
      <c r="B112" s="539"/>
      <c r="C112" s="537" t="s">
        <v>5061</v>
      </c>
      <c r="D112" s="540"/>
      <c r="E112" s="541"/>
    </row>
    <row r="113" spans="1:5" ht="22.5" x14ac:dyDescent="0.2">
      <c r="A113" s="538" t="s">
        <v>5104</v>
      </c>
      <c r="B113" s="151">
        <v>307737</v>
      </c>
      <c r="C113" s="150" t="s">
        <v>5062</v>
      </c>
      <c r="D113" s="419" t="s">
        <v>37</v>
      </c>
      <c r="E113" s="420">
        <v>12</v>
      </c>
    </row>
    <row r="114" spans="1:5" ht="22.5" x14ac:dyDescent="0.2">
      <c r="A114" s="538" t="s">
        <v>5111</v>
      </c>
      <c r="B114" s="151">
        <v>307084</v>
      </c>
      <c r="C114" s="150" t="s">
        <v>5063</v>
      </c>
      <c r="D114" s="419" t="s">
        <v>37</v>
      </c>
      <c r="E114" s="420">
        <v>48</v>
      </c>
    </row>
    <row r="115" spans="1:5" x14ac:dyDescent="0.2">
      <c r="A115" s="538"/>
      <c r="B115" s="151"/>
      <c r="C115" s="150"/>
      <c r="D115" s="419"/>
      <c r="E115" s="420"/>
    </row>
    <row r="116" spans="1:5" x14ac:dyDescent="0.2">
      <c r="A116" s="535">
        <v>5</v>
      </c>
      <c r="B116" s="160"/>
      <c r="C116" s="160" t="s">
        <v>5064</v>
      </c>
      <c r="D116" s="160"/>
      <c r="E116" s="160"/>
    </row>
    <row r="117" spans="1:5" x14ac:dyDescent="0.2">
      <c r="A117" s="538" t="s">
        <v>296</v>
      </c>
      <c r="B117" s="151">
        <v>5502985</v>
      </c>
      <c r="C117" s="150" t="s">
        <v>5065</v>
      </c>
      <c r="D117" s="419" t="s">
        <v>14</v>
      </c>
      <c r="E117" s="420">
        <v>131.4</v>
      </c>
    </row>
    <row r="118" spans="1:5" ht="33.75" x14ac:dyDescent="0.2">
      <c r="A118" s="538" t="s">
        <v>344</v>
      </c>
      <c r="B118" s="151">
        <v>1505877</v>
      </c>
      <c r="C118" s="150" t="s">
        <v>5066</v>
      </c>
      <c r="D118" s="419" t="s">
        <v>17</v>
      </c>
      <c r="E118" s="420">
        <v>38</v>
      </c>
    </row>
    <row r="119" spans="1:5" x14ac:dyDescent="0.2">
      <c r="A119" s="538" t="s">
        <v>1520</v>
      </c>
      <c r="B119" s="151">
        <v>804035</v>
      </c>
      <c r="C119" s="150" t="s">
        <v>5067</v>
      </c>
      <c r="D119" s="419" t="s">
        <v>37</v>
      </c>
      <c r="E119" s="420">
        <v>36</v>
      </c>
    </row>
    <row r="120" spans="1:5" ht="33.75" x14ac:dyDescent="0.2">
      <c r="A120" s="538" t="s">
        <v>1521</v>
      </c>
      <c r="B120" s="151">
        <v>5502109</v>
      </c>
      <c r="C120" s="150" t="s">
        <v>5068</v>
      </c>
      <c r="D120" s="419" t="s">
        <v>17</v>
      </c>
      <c r="E120" s="420">
        <v>113.08</v>
      </c>
    </row>
    <row r="121" spans="1:5" x14ac:dyDescent="0.2">
      <c r="A121" s="538" t="s">
        <v>1522</v>
      </c>
      <c r="B121" s="151">
        <v>5502978</v>
      </c>
      <c r="C121" s="150" t="s">
        <v>5069</v>
      </c>
      <c r="D121" s="419" t="s">
        <v>17</v>
      </c>
      <c r="E121" s="420">
        <v>102.8</v>
      </c>
    </row>
    <row r="122" spans="1:5" ht="22.5" x14ac:dyDescent="0.2">
      <c r="A122" s="538" t="s">
        <v>1523</v>
      </c>
      <c r="B122" s="151">
        <v>1600404</v>
      </c>
      <c r="C122" s="150" t="s">
        <v>5070</v>
      </c>
      <c r="D122" s="419" t="s">
        <v>37</v>
      </c>
      <c r="E122" s="420">
        <v>36</v>
      </c>
    </row>
    <row r="123" spans="1:5" x14ac:dyDescent="0.2">
      <c r="A123" s="538" t="s">
        <v>4999</v>
      </c>
      <c r="B123" s="151">
        <v>4805757</v>
      </c>
      <c r="C123" s="150" t="s">
        <v>5030</v>
      </c>
      <c r="D123" s="419" t="s">
        <v>17</v>
      </c>
      <c r="E123" s="420">
        <v>102.8</v>
      </c>
    </row>
    <row r="124" spans="1:5" x14ac:dyDescent="0.2">
      <c r="A124" s="538"/>
      <c r="B124" s="151"/>
      <c r="C124" s="150"/>
      <c r="D124" s="419"/>
      <c r="E124" s="420"/>
    </row>
    <row r="125" spans="1:5" x14ac:dyDescent="0.2">
      <c r="A125" s="535">
        <v>6</v>
      </c>
      <c r="B125" s="160"/>
      <c r="C125" s="160" t="s">
        <v>5071</v>
      </c>
      <c r="D125" s="160"/>
      <c r="E125" s="160"/>
    </row>
    <row r="126" spans="1:5" x14ac:dyDescent="0.2">
      <c r="A126" s="536" t="s">
        <v>5105</v>
      </c>
      <c r="B126" s="628"/>
      <c r="C126" s="629" t="s">
        <v>5515</v>
      </c>
      <c r="D126" s="630"/>
      <c r="E126" s="631"/>
    </row>
    <row r="127" spans="1:5" ht="22.5" x14ac:dyDescent="0.2">
      <c r="A127" s="538" t="s">
        <v>5516</v>
      </c>
      <c r="B127" s="632">
        <v>5501700</v>
      </c>
      <c r="C127" s="633" t="s">
        <v>5072</v>
      </c>
      <c r="D127" s="634" t="s">
        <v>14</v>
      </c>
      <c r="E127" s="635">
        <v>3024</v>
      </c>
    </row>
    <row r="128" spans="1:5" ht="33.75" x14ac:dyDescent="0.2">
      <c r="A128" s="538" t="s">
        <v>5517</v>
      </c>
      <c r="B128" s="632">
        <v>5502120</v>
      </c>
      <c r="C128" s="633" t="s">
        <v>5074</v>
      </c>
      <c r="D128" s="634" t="s">
        <v>17</v>
      </c>
      <c r="E128" s="635">
        <v>3767.8300000000004</v>
      </c>
    </row>
    <row r="129" spans="1:5" x14ac:dyDescent="0.2">
      <c r="A129" s="538" t="s">
        <v>5518</v>
      </c>
      <c r="B129" s="632">
        <v>5502978</v>
      </c>
      <c r="C129" s="633" t="s">
        <v>5069</v>
      </c>
      <c r="D129" s="634" t="s">
        <v>17</v>
      </c>
      <c r="E129" s="635">
        <v>3425.3</v>
      </c>
    </row>
    <row r="130" spans="1:5" x14ac:dyDescent="0.2">
      <c r="A130" s="538" t="s">
        <v>5519</v>
      </c>
      <c r="B130" s="632">
        <v>4413996</v>
      </c>
      <c r="C130" s="633" t="s">
        <v>5077</v>
      </c>
      <c r="D130" s="634" t="s">
        <v>14</v>
      </c>
      <c r="E130" s="635">
        <v>834</v>
      </c>
    </row>
    <row r="131" spans="1:5" x14ac:dyDescent="0.2">
      <c r="A131" s="538" t="s">
        <v>5520</v>
      </c>
      <c r="B131" s="632">
        <v>4413987</v>
      </c>
      <c r="C131" s="633" t="s">
        <v>5079</v>
      </c>
      <c r="D131" s="634" t="s">
        <v>14</v>
      </c>
      <c r="E131" s="635">
        <v>834</v>
      </c>
    </row>
    <row r="132" spans="1:5" x14ac:dyDescent="0.2">
      <c r="A132" s="538"/>
      <c r="B132" s="542"/>
      <c r="C132" s="150"/>
      <c r="D132" s="419"/>
      <c r="E132" s="420"/>
    </row>
    <row r="133" spans="1:5" x14ac:dyDescent="0.2">
      <c r="A133" s="536" t="s">
        <v>5110</v>
      </c>
      <c r="B133" s="628"/>
      <c r="C133" s="629" t="s">
        <v>5521</v>
      </c>
      <c r="D133" s="630"/>
      <c r="E133" s="631"/>
    </row>
    <row r="134" spans="1:5" x14ac:dyDescent="0.2">
      <c r="A134" s="538" t="s">
        <v>5524</v>
      </c>
      <c r="B134" s="542">
        <v>5501710</v>
      </c>
      <c r="C134" s="150" t="s">
        <v>5522</v>
      </c>
      <c r="D134" s="419" t="s">
        <v>17</v>
      </c>
      <c r="E134" s="420">
        <v>360</v>
      </c>
    </row>
    <row r="135" spans="1:5" x14ac:dyDescent="0.2">
      <c r="A135" s="538" t="s">
        <v>5525</v>
      </c>
      <c r="B135" s="542">
        <v>4915734</v>
      </c>
      <c r="C135" s="150" t="s">
        <v>5523</v>
      </c>
      <c r="D135" s="419" t="s">
        <v>17</v>
      </c>
      <c r="E135" s="420">
        <v>360</v>
      </c>
    </row>
    <row r="136" spans="1:5" x14ac:dyDescent="0.2">
      <c r="A136" s="538"/>
      <c r="B136" s="151"/>
      <c r="C136" s="150"/>
      <c r="D136" s="419"/>
      <c r="E136" s="420"/>
    </row>
    <row r="137" spans="1:5" x14ac:dyDescent="0.2">
      <c r="A137" s="535">
        <v>7</v>
      </c>
      <c r="B137" s="160"/>
      <c r="C137" s="160" t="s">
        <v>5080</v>
      </c>
      <c r="D137" s="160"/>
      <c r="E137" s="160"/>
    </row>
    <row r="138" spans="1:5" ht="22.5" x14ac:dyDescent="0.2">
      <c r="A138" s="538" t="s">
        <v>1514</v>
      </c>
      <c r="B138" s="151">
        <v>5213572</v>
      </c>
      <c r="C138" s="150" t="s">
        <v>5081</v>
      </c>
      <c r="D138" s="419" t="s">
        <v>14</v>
      </c>
      <c r="E138" s="420">
        <v>11.164999999999999</v>
      </c>
    </row>
    <row r="139" spans="1:5" ht="22.5" x14ac:dyDescent="0.2">
      <c r="A139" s="538" t="s">
        <v>5109</v>
      </c>
      <c r="B139" s="151">
        <v>5216111</v>
      </c>
      <c r="C139" s="150" t="s">
        <v>5082</v>
      </c>
      <c r="D139" s="419" t="s">
        <v>42</v>
      </c>
      <c r="E139" s="420">
        <v>26</v>
      </c>
    </row>
    <row r="140" spans="1:5" x14ac:dyDescent="0.2">
      <c r="A140" s="538"/>
      <c r="B140" s="151"/>
      <c r="C140" s="150"/>
      <c r="D140" s="419"/>
      <c r="E140" s="420"/>
    </row>
    <row r="141" spans="1:5" x14ac:dyDescent="0.2">
      <c r="A141" s="535">
        <v>8</v>
      </c>
      <c r="B141" s="160"/>
      <c r="C141" s="160" t="s">
        <v>5576</v>
      </c>
      <c r="D141" s="160"/>
      <c r="E141" s="160"/>
    </row>
    <row r="142" spans="1:5" ht="33.75" x14ac:dyDescent="0.2">
      <c r="A142" s="538" t="s">
        <v>5106</v>
      </c>
      <c r="B142" s="151">
        <v>5915015</v>
      </c>
      <c r="C142" s="150" t="s">
        <v>5083</v>
      </c>
      <c r="D142" s="419" t="s">
        <v>18</v>
      </c>
      <c r="E142" s="420">
        <v>28.72</v>
      </c>
    </row>
    <row r="143" spans="1:5" ht="22.5" x14ac:dyDescent="0.2">
      <c r="A143" s="538" t="s">
        <v>5107</v>
      </c>
      <c r="B143" s="151">
        <v>5915012</v>
      </c>
      <c r="C143" s="150" t="s">
        <v>5084</v>
      </c>
      <c r="D143" s="419" t="s">
        <v>5085</v>
      </c>
      <c r="E143" s="420">
        <v>63.18</v>
      </c>
    </row>
    <row r="144" spans="1:5" ht="22.5" x14ac:dyDescent="0.2">
      <c r="A144" s="538" t="s">
        <v>5108</v>
      </c>
      <c r="B144" s="151">
        <v>5915014</v>
      </c>
      <c r="C144" s="150" t="s">
        <v>5086</v>
      </c>
      <c r="D144" s="419" t="s">
        <v>5085</v>
      </c>
      <c r="E144" s="420">
        <v>1025.3</v>
      </c>
    </row>
    <row r="145" spans="1:5" x14ac:dyDescent="0.2">
      <c r="A145" s="538"/>
      <c r="B145" s="151"/>
      <c r="C145" s="150"/>
      <c r="D145" s="419"/>
      <c r="E145" s="420"/>
    </row>
    <row r="146" spans="1:5" x14ac:dyDescent="0.2">
      <c r="A146" s="535">
        <v>9</v>
      </c>
      <c r="B146" s="160"/>
      <c r="C146" s="160" t="s">
        <v>348</v>
      </c>
      <c r="D146" s="160"/>
      <c r="E146" s="160"/>
    </row>
    <row r="147" spans="1:5" x14ac:dyDescent="0.2">
      <c r="A147" s="538" t="s">
        <v>5153</v>
      </c>
      <c r="B147" s="151"/>
      <c r="C147" s="150" t="s">
        <v>1601</v>
      </c>
      <c r="D147" s="419" t="s">
        <v>5158</v>
      </c>
      <c r="E147" s="420">
        <v>1</v>
      </c>
    </row>
  </sheetData>
  <mergeCells count="9">
    <mergeCell ref="D1:E1"/>
    <mergeCell ref="D2:E2"/>
    <mergeCell ref="D3:E3"/>
    <mergeCell ref="A4:E4"/>
    <mergeCell ref="A5:A6"/>
    <mergeCell ref="B5:B6"/>
    <mergeCell ref="C5:C6"/>
    <mergeCell ref="D5:D6"/>
    <mergeCell ref="E5:E6"/>
  </mergeCells>
  <phoneticPr fontId="20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73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F13D-82F2-4147-8B15-B394E7BA8CFF}">
  <sheetPr>
    <tabColor rgb="FF0070C0"/>
    <pageSetUpPr fitToPage="1"/>
  </sheetPr>
  <dimension ref="A1:H60"/>
  <sheetViews>
    <sheetView topLeftCell="A51" zoomScale="130" zoomScaleNormal="130" workbookViewId="0">
      <selection activeCell="A51" sqref="A1:XFD1048576"/>
    </sheetView>
  </sheetViews>
  <sheetFormatPr defaultColWidth="9.140625" defaultRowHeight="11.25" x14ac:dyDescent="0.2"/>
  <cols>
    <col min="1" max="1" width="6.85546875" style="149" customWidth="1"/>
    <col min="2" max="2" width="29.42578125" style="149" customWidth="1"/>
    <col min="3" max="3" width="5.28515625" style="149" customWidth="1"/>
    <col min="4" max="4" width="8.42578125" style="149" customWidth="1"/>
    <col min="5" max="5" width="10" style="149" customWidth="1"/>
    <col min="6" max="6" width="13.140625" style="149" customWidth="1"/>
    <col min="7" max="7" width="7.5703125" style="149" customWidth="1"/>
    <col min="8" max="8" width="8" style="149" customWidth="1"/>
    <col min="9" max="16384" width="9.140625" style="149"/>
  </cols>
  <sheetData>
    <row r="1" spans="1:8" x14ac:dyDescent="0.2">
      <c r="A1" s="147" t="s">
        <v>5006</v>
      </c>
      <c r="B1" s="148"/>
      <c r="C1" s="148"/>
      <c r="D1" s="749" t="s">
        <v>129</v>
      </c>
      <c r="E1" s="749"/>
      <c r="F1" s="391" t="s">
        <v>5502</v>
      </c>
      <c r="G1" s="392"/>
      <c r="H1" s="172"/>
    </row>
    <row r="2" spans="1:8" x14ac:dyDescent="0.2">
      <c r="A2" s="147" t="s">
        <v>5008</v>
      </c>
      <c r="B2" s="148"/>
      <c r="C2" s="148"/>
      <c r="D2" s="749" t="s">
        <v>130</v>
      </c>
      <c r="E2" s="749"/>
      <c r="F2" s="394" t="s">
        <v>117</v>
      </c>
      <c r="G2" s="392"/>
      <c r="H2" s="172"/>
    </row>
    <row r="3" spans="1:8" ht="11.25" customHeight="1" x14ac:dyDescent="0.2">
      <c r="A3" s="147" t="s">
        <v>5007</v>
      </c>
      <c r="B3" s="148"/>
      <c r="C3" s="148"/>
      <c r="D3" s="750" t="s">
        <v>131</v>
      </c>
      <c r="E3" s="750"/>
      <c r="F3" s="393">
        <v>0.28791653009942109</v>
      </c>
      <c r="G3" s="392"/>
      <c r="H3" s="172"/>
    </row>
    <row r="4" spans="1:8" ht="21.75" customHeight="1" x14ac:dyDescent="0.2">
      <c r="A4" s="748" t="s">
        <v>320</v>
      </c>
      <c r="B4" s="748"/>
      <c r="C4" s="748"/>
      <c r="D4" s="748"/>
      <c r="E4" s="748"/>
      <c r="F4" s="748"/>
      <c r="G4" s="748"/>
      <c r="H4" s="748"/>
    </row>
    <row r="5" spans="1:8" x14ac:dyDescent="0.2">
      <c r="A5" s="340" t="s">
        <v>4</v>
      </c>
      <c r="B5" s="340" t="s">
        <v>5</v>
      </c>
      <c r="C5" s="341" t="s">
        <v>1</v>
      </c>
      <c r="D5" s="342" t="s">
        <v>6</v>
      </c>
      <c r="E5" s="342" t="s">
        <v>317</v>
      </c>
      <c r="F5" s="316" t="s">
        <v>10</v>
      </c>
      <c r="G5" s="316" t="s">
        <v>318</v>
      </c>
      <c r="H5" s="343" t="s">
        <v>319</v>
      </c>
    </row>
    <row r="6" spans="1:8" ht="18" x14ac:dyDescent="0.2">
      <c r="A6" s="352">
        <v>407819</v>
      </c>
      <c r="B6" s="353" t="s">
        <v>39</v>
      </c>
      <c r="C6" s="354" t="s">
        <v>40</v>
      </c>
      <c r="D6" s="355">
        <v>30861</v>
      </c>
      <c r="E6" s="356">
        <v>15.14</v>
      </c>
      <c r="F6" s="356">
        <v>467235.54000000004</v>
      </c>
      <c r="G6" s="357">
        <v>0.22932712485224507</v>
      </c>
      <c r="H6" s="358">
        <v>0.22932712485224507</v>
      </c>
    </row>
    <row r="7" spans="1:8" ht="18" x14ac:dyDescent="0.2">
      <c r="A7" s="352">
        <v>2306122</v>
      </c>
      <c r="B7" s="353" t="s">
        <v>5031</v>
      </c>
      <c r="C7" s="354" t="s">
        <v>37</v>
      </c>
      <c r="D7" s="355">
        <v>480</v>
      </c>
      <c r="E7" s="356">
        <v>703.36</v>
      </c>
      <c r="F7" s="356">
        <v>337612.79999999999</v>
      </c>
      <c r="G7" s="357">
        <v>0.1657060863506146</v>
      </c>
      <c r="H7" s="358">
        <v>0.39503321120285967</v>
      </c>
    </row>
    <row r="8" spans="1:8" x14ac:dyDescent="0.2">
      <c r="A8" s="352" t="s">
        <v>24</v>
      </c>
      <c r="B8" s="353" t="s">
        <v>1601</v>
      </c>
      <c r="C8" s="354" t="s">
        <v>172</v>
      </c>
      <c r="D8" s="355">
        <v>1</v>
      </c>
      <c r="E8" s="356">
        <v>232718.32</v>
      </c>
      <c r="F8" s="356">
        <v>232718.32</v>
      </c>
      <c r="G8" s="357">
        <v>0.11422209711625259</v>
      </c>
      <c r="H8" s="358">
        <v>0.50925530831911225</v>
      </c>
    </row>
    <row r="9" spans="1:8" ht="27" x14ac:dyDescent="0.2">
      <c r="A9" s="352">
        <v>1107900</v>
      </c>
      <c r="B9" s="353" t="s">
        <v>1408</v>
      </c>
      <c r="C9" s="354" t="s">
        <v>17</v>
      </c>
      <c r="D9" s="355">
        <v>162.36399999999998</v>
      </c>
      <c r="E9" s="356">
        <v>792.39</v>
      </c>
      <c r="F9" s="356">
        <v>128655.56</v>
      </c>
      <c r="G9" s="357">
        <v>6.314633015942131E-2</v>
      </c>
      <c r="H9" s="358">
        <v>0.57240163847853354</v>
      </c>
    </row>
    <row r="10" spans="1:8" ht="27" x14ac:dyDescent="0.2">
      <c r="A10" s="352">
        <v>3108012</v>
      </c>
      <c r="B10" s="353" t="s">
        <v>5032</v>
      </c>
      <c r="C10" s="354" t="s">
        <v>14</v>
      </c>
      <c r="D10" s="355">
        <v>737.71300000000008</v>
      </c>
      <c r="E10" s="356">
        <v>124.9</v>
      </c>
      <c r="F10" s="356">
        <v>92140.319999999992</v>
      </c>
      <c r="G10" s="357">
        <v>4.5224031263901308E-2</v>
      </c>
      <c r="H10" s="358">
        <v>0.61762566974243482</v>
      </c>
    </row>
    <row r="11" spans="1:8" x14ac:dyDescent="0.2">
      <c r="A11" s="352" t="s">
        <v>24</v>
      </c>
      <c r="B11" s="353" t="s">
        <v>35</v>
      </c>
      <c r="C11" s="354" t="s">
        <v>16</v>
      </c>
      <c r="D11" s="355">
        <v>1</v>
      </c>
      <c r="E11" s="356">
        <v>66650.2</v>
      </c>
      <c r="F11" s="356">
        <v>66650.2</v>
      </c>
      <c r="G11" s="357">
        <v>3.2713048191554739E-2</v>
      </c>
      <c r="H11" s="358">
        <v>0.65033871793398956</v>
      </c>
    </row>
    <row r="12" spans="1:8" x14ac:dyDescent="0.2">
      <c r="A12" s="352" t="s">
        <v>24</v>
      </c>
      <c r="B12" s="353" t="s">
        <v>36</v>
      </c>
      <c r="C12" s="354" t="s">
        <v>16</v>
      </c>
      <c r="D12" s="355">
        <v>1</v>
      </c>
      <c r="E12" s="356">
        <v>66650.2</v>
      </c>
      <c r="F12" s="356">
        <v>66650.2</v>
      </c>
      <c r="G12" s="357">
        <v>3.2713048191554739E-2</v>
      </c>
      <c r="H12" s="358">
        <v>0.6830517661255443</v>
      </c>
    </row>
    <row r="13" spans="1:8" ht="36" x14ac:dyDescent="0.2">
      <c r="A13" s="352">
        <v>5502120</v>
      </c>
      <c r="B13" s="353" t="s">
        <v>5074</v>
      </c>
      <c r="C13" s="354" t="s">
        <v>17</v>
      </c>
      <c r="D13" s="355">
        <v>3767.8300000000004</v>
      </c>
      <c r="E13" s="356">
        <v>16.39</v>
      </c>
      <c r="F13" s="356">
        <v>61754.73</v>
      </c>
      <c r="G13" s="357">
        <v>3.0310268514519859E-2</v>
      </c>
      <c r="H13" s="358">
        <v>0.7133620346400642</v>
      </c>
    </row>
    <row r="14" spans="1:8" x14ac:dyDescent="0.2">
      <c r="A14" s="352" t="s">
        <v>24</v>
      </c>
      <c r="B14" s="353" t="s">
        <v>30</v>
      </c>
      <c r="C14" s="354" t="s">
        <v>16</v>
      </c>
      <c r="D14" s="355">
        <v>1</v>
      </c>
      <c r="E14" s="356">
        <v>58593.05</v>
      </c>
      <c r="F14" s="356">
        <v>58593.05</v>
      </c>
      <c r="G14" s="357">
        <v>2.875846236530688E-2</v>
      </c>
      <c r="H14" s="358">
        <v>0.74212049700537108</v>
      </c>
    </row>
    <row r="15" spans="1:8" x14ac:dyDescent="0.2">
      <c r="A15" s="352">
        <v>2003864</v>
      </c>
      <c r="B15" s="353" t="s">
        <v>5035</v>
      </c>
      <c r="C15" s="354" t="s">
        <v>357</v>
      </c>
      <c r="D15" s="355">
        <v>2621</v>
      </c>
      <c r="E15" s="356">
        <v>18.72</v>
      </c>
      <c r="F15" s="356">
        <v>49065.120000000003</v>
      </c>
      <c r="G15" s="357">
        <v>2.4081992778482532E-2</v>
      </c>
      <c r="H15" s="358">
        <v>0.76620248978385364</v>
      </c>
    </row>
    <row r="16" spans="1:8" ht="18" x14ac:dyDescent="0.2">
      <c r="A16" s="352">
        <v>804035</v>
      </c>
      <c r="B16" s="353" t="s">
        <v>5067</v>
      </c>
      <c r="C16" s="354" t="s">
        <v>37</v>
      </c>
      <c r="D16" s="355">
        <v>36</v>
      </c>
      <c r="E16" s="356">
        <v>1241.83</v>
      </c>
      <c r="F16" s="356">
        <v>44705.88</v>
      </c>
      <c r="G16" s="357">
        <v>2.1942403877045578E-2</v>
      </c>
      <c r="H16" s="358">
        <v>0.78814489366089924</v>
      </c>
    </row>
    <row r="17" spans="1:8" ht="18" x14ac:dyDescent="0.2">
      <c r="A17" s="371">
        <v>3806420</v>
      </c>
      <c r="B17" s="372" t="s">
        <v>5053</v>
      </c>
      <c r="C17" s="373" t="s">
        <v>5049</v>
      </c>
      <c r="D17" s="374">
        <v>8</v>
      </c>
      <c r="E17" s="375">
        <v>5390.25</v>
      </c>
      <c r="F17" s="375">
        <v>43122</v>
      </c>
      <c r="G17" s="376">
        <v>2.116500871889692E-2</v>
      </c>
      <c r="H17" s="377">
        <v>0.80930990237979616</v>
      </c>
    </row>
    <row r="18" spans="1:8" ht="27" x14ac:dyDescent="0.2">
      <c r="A18" s="371">
        <v>5915400</v>
      </c>
      <c r="B18" s="372" t="s">
        <v>5052</v>
      </c>
      <c r="C18" s="373" t="s">
        <v>5049</v>
      </c>
      <c r="D18" s="374">
        <v>8</v>
      </c>
      <c r="E18" s="375">
        <v>4288.92</v>
      </c>
      <c r="F18" s="375">
        <v>34311.360000000001</v>
      </c>
      <c r="G18" s="376">
        <v>1.6840597225481452E-2</v>
      </c>
      <c r="H18" s="377">
        <v>0.82615049960527764</v>
      </c>
    </row>
    <row r="19" spans="1:8" x14ac:dyDescent="0.2">
      <c r="A19" s="655" t="s">
        <v>24</v>
      </c>
      <c r="B19" s="372" t="s">
        <v>33</v>
      </c>
      <c r="C19" s="373" t="s">
        <v>16</v>
      </c>
      <c r="D19" s="374">
        <v>1</v>
      </c>
      <c r="E19" s="375">
        <v>30671.86</v>
      </c>
      <c r="F19" s="375">
        <v>30671.86</v>
      </c>
      <c r="G19" s="376">
        <v>1.5054268918992295E-2</v>
      </c>
      <c r="H19" s="377">
        <v>0.84120476852426995</v>
      </c>
    </row>
    <row r="20" spans="1:8" x14ac:dyDescent="0.2">
      <c r="A20" s="371" t="s">
        <v>24</v>
      </c>
      <c r="B20" s="372" t="s">
        <v>34</v>
      </c>
      <c r="C20" s="373" t="s">
        <v>16</v>
      </c>
      <c r="D20" s="374">
        <v>1</v>
      </c>
      <c r="E20" s="375">
        <v>30671.86</v>
      </c>
      <c r="F20" s="375">
        <v>30671.86</v>
      </c>
      <c r="G20" s="376">
        <v>1.5054268918992295E-2</v>
      </c>
      <c r="H20" s="377">
        <v>0.85625903744326226</v>
      </c>
    </row>
    <row r="21" spans="1:8" ht="18" x14ac:dyDescent="0.2">
      <c r="A21" s="371">
        <v>5502978</v>
      </c>
      <c r="B21" s="372" t="s">
        <v>5069</v>
      </c>
      <c r="C21" s="373" t="s">
        <v>17</v>
      </c>
      <c r="D21" s="374">
        <v>3528.1000000000004</v>
      </c>
      <c r="E21" s="375">
        <v>7.71</v>
      </c>
      <c r="F21" s="375">
        <v>27201.640000000003</v>
      </c>
      <c r="G21" s="376">
        <v>1.3351026106588176E-2</v>
      </c>
      <c r="H21" s="377">
        <v>0.86961006354985049</v>
      </c>
    </row>
    <row r="22" spans="1:8" ht="27" x14ac:dyDescent="0.2">
      <c r="A22" s="371">
        <v>1107908</v>
      </c>
      <c r="B22" s="372" t="s">
        <v>5051</v>
      </c>
      <c r="C22" s="373" t="s">
        <v>17</v>
      </c>
      <c r="D22" s="374">
        <v>30.46</v>
      </c>
      <c r="E22" s="375">
        <v>892.17</v>
      </c>
      <c r="F22" s="375">
        <v>27175.489999999998</v>
      </c>
      <c r="G22" s="376">
        <v>1.3338191243223786E-2</v>
      </c>
      <c r="H22" s="377">
        <v>0.88294825479307426</v>
      </c>
    </row>
    <row r="23" spans="1:8" ht="18" x14ac:dyDescent="0.2">
      <c r="A23" s="371">
        <v>4507959</v>
      </c>
      <c r="B23" s="372" t="s">
        <v>5047</v>
      </c>
      <c r="C23" s="373" t="s">
        <v>40</v>
      </c>
      <c r="D23" s="374">
        <v>1524</v>
      </c>
      <c r="E23" s="375">
        <v>17.78</v>
      </c>
      <c r="F23" s="375">
        <v>27096.720000000001</v>
      </c>
      <c r="G23" s="376">
        <v>1.329952959170513E-2</v>
      </c>
      <c r="H23" s="377">
        <v>0.89624778438477937</v>
      </c>
    </row>
    <row r="24" spans="1:8" ht="27" x14ac:dyDescent="0.2">
      <c r="A24" s="320">
        <v>3106427</v>
      </c>
      <c r="B24" s="322" t="s">
        <v>5046</v>
      </c>
      <c r="C24" s="344" t="s">
        <v>14</v>
      </c>
      <c r="D24" s="345">
        <v>431.15999999999997</v>
      </c>
      <c r="E24" s="346">
        <v>53.3</v>
      </c>
      <c r="F24" s="346">
        <v>22980.82</v>
      </c>
      <c r="G24" s="347">
        <v>1.1279376088015415E-2</v>
      </c>
      <c r="H24" s="348">
        <v>0.9075271604727948</v>
      </c>
    </row>
    <row r="25" spans="1:8" ht="27" x14ac:dyDescent="0.2">
      <c r="A25" s="320">
        <v>1505879</v>
      </c>
      <c r="B25" s="322" t="s">
        <v>5044</v>
      </c>
      <c r="C25" s="344" t="s">
        <v>17</v>
      </c>
      <c r="D25" s="345">
        <v>59.4</v>
      </c>
      <c r="E25" s="346">
        <v>374.39</v>
      </c>
      <c r="F25" s="346">
        <v>22238.76</v>
      </c>
      <c r="G25" s="347">
        <v>1.0915160458639583E-2</v>
      </c>
      <c r="H25" s="348">
        <v>0.91844232093143441</v>
      </c>
    </row>
    <row r="26" spans="1:8" x14ac:dyDescent="0.2">
      <c r="A26" s="320">
        <v>3816196</v>
      </c>
      <c r="B26" s="322" t="s">
        <v>5504</v>
      </c>
      <c r="C26" s="344" t="s">
        <v>17</v>
      </c>
      <c r="D26" s="345">
        <v>10.364000000000001</v>
      </c>
      <c r="E26" s="346">
        <v>1845.55</v>
      </c>
      <c r="F26" s="346">
        <v>19127.28</v>
      </c>
      <c r="G26" s="347">
        <v>9.3879933205505937E-3</v>
      </c>
      <c r="H26" s="348">
        <v>0.92783031425198503</v>
      </c>
    </row>
    <row r="27" spans="1:8" x14ac:dyDescent="0.2">
      <c r="A27" s="320">
        <v>4413996</v>
      </c>
      <c r="B27" s="322" t="s">
        <v>5077</v>
      </c>
      <c r="C27" s="344" t="s">
        <v>14</v>
      </c>
      <c r="D27" s="345">
        <v>834</v>
      </c>
      <c r="E27" s="346">
        <v>18.03</v>
      </c>
      <c r="F27" s="346">
        <v>15037.02</v>
      </c>
      <c r="G27" s="347">
        <v>7.3804243635783914E-3</v>
      </c>
      <c r="H27" s="348">
        <v>0.93521073861556347</v>
      </c>
    </row>
    <row r="28" spans="1:8" ht="27" x14ac:dyDescent="0.2">
      <c r="A28" s="320">
        <v>307732</v>
      </c>
      <c r="B28" s="322" t="s">
        <v>5039</v>
      </c>
      <c r="C28" s="344" t="s">
        <v>41</v>
      </c>
      <c r="D28" s="345">
        <v>67.2</v>
      </c>
      <c r="E28" s="346">
        <v>162.47</v>
      </c>
      <c r="F28" s="346">
        <v>10917.98</v>
      </c>
      <c r="G28" s="347">
        <v>5.3587296946510411E-3</v>
      </c>
      <c r="H28" s="348">
        <v>0.94056946831021448</v>
      </c>
    </row>
    <row r="29" spans="1:8" ht="27" x14ac:dyDescent="0.2">
      <c r="A29" s="320">
        <v>4507784</v>
      </c>
      <c r="B29" s="322" t="s">
        <v>5048</v>
      </c>
      <c r="C29" s="344" t="s">
        <v>5049</v>
      </c>
      <c r="D29" s="345">
        <v>68</v>
      </c>
      <c r="E29" s="346">
        <v>147.49</v>
      </c>
      <c r="F29" s="346">
        <v>10029.32</v>
      </c>
      <c r="G29" s="347">
        <v>4.9225602997218882E-3</v>
      </c>
      <c r="H29" s="348">
        <v>0.94549202860993642</v>
      </c>
    </row>
    <row r="30" spans="1:8" ht="27" x14ac:dyDescent="0.2">
      <c r="A30" s="320">
        <v>307737</v>
      </c>
      <c r="B30" s="322" t="s">
        <v>5062</v>
      </c>
      <c r="C30" s="344" t="s">
        <v>37</v>
      </c>
      <c r="D30" s="345">
        <v>12</v>
      </c>
      <c r="E30" s="346">
        <v>798.01</v>
      </c>
      <c r="F30" s="346">
        <v>9576.1200000000008</v>
      </c>
      <c r="G30" s="347">
        <v>4.7001220558694681E-3</v>
      </c>
      <c r="H30" s="348">
        <v>0.95019215066580587</v>
      </c>
    </row>
    <row r="31" spans="1:8" ht="27" x14ac:dyDescent="0.2">
      <c r="A31" s="320">
        <v>4507867</v>
      </c>
      <c r="B31" s="322" t="s">
        <v>5050</v>
      </c>
      <c r="C31" s="344" t="s">
        <v>5049</v>
      </c>
      <c r="D31" s="345">
        <v>68</v>
      </c>
      <c r="E31" s="346">
        <v>140.27000000000001</v>
      </c>
      <c r="F31" s="346">
        <v>9538.36</v>
      </c>
      <c r="G31" s="347">
        <v>4.6815888076614642E-3</v>
      </c>
      <c r="H31" s="348">
        <v>0.95487373947346732</v>
      </c>
    </row>
    <row r="32" spans="1:8" ht="18" x14ac:dyDescent="0.2">
      <c r="A32" s="320">
        <v>5213572</v>
      </c>
      <c r="B32" s="322" t="s">
        <v>5081</v>
      </c>
      <c r="C32" s="344" t="s">
        <v>14</v>
      </c>
      <c r="D32" s="345">
        <v>11.164999999999999</v>
      </c>
      <c r="E32" s="346">
        <v>763.38</v>
      </c>
      <c r="F32" s="346">
        <v>8523.1299999999992</v>
      </c>
      <c r="G32" s="347">
        <v>4.1832967107808521E-3</v>
      </c>
      <c r="H32" s="348">
        <v>0.9590570361842482</v>
      </c>
    </row>
    <row r="33" spans="1:8" ht="18" x14ac:dyDescent="0.2">
      <c r="A33" s="320">
        <v>407820</v>
      </c>
      <c r="B33" s="322" t="s">
        <v>5056</v>
      </c>
      <c r="C33" s="344" t="s">
        <v>40</v>
      </c>
      <c r="D33" s="345">
        <v>453</v>
      </c>
      <c r="E33" s="346">
        <v>18.809999999999999</v>
      </c>
      <c r="F33" s="346">
        <v>8520.93</v>
      </c>
      <c r="G33" s="347">
        <v>4.1822169134805983E-3</v>
      </c>
      <c r="H33" s="348">
        <v>0.96323925309772884</v>
      </c>
    </row>
    <row r="34" spans="1:8" ht="36" x14ac:dyDescent="0.2">
      <c r="A34" s="320">
        <v>1505877</v>
      </c>
      <c r="B34" s="322" t="s">
        <v>5066</v>
      </c>
      <c r="C34" s="344" t="s">
        <v>17</v>
      </c>
      <c r="D34" s="345">
        <v>38</v>
      </c>
      <c r="E34" s="346">
        <v>220.69</v>
      </c>
      <c r="F34" s="346">
        <v>8386.2199999999993</v>
      </c>
      <c r="G34" s="347">
        <v>4.1160989615181979E-3</v>
      </c>
      <c r="H34" s="348">
        <v>0.96735535205924705</v>
      </c>
    </row>
    <row r="35" spans="1:8" ht="18" x14ac:dyDescent="0.2">
      <c r="A35" s="320">
        <v>4815671</v>
      </c>
      <c r="B35" s="322" t="s">
        <v>5034</v>
      </c>
      <c r="C35" s="344" t="s">
        <v>17</v>
      </c>
      <c r="D35" s="345">
        <v>294.73499999999996</v>
      </c>
      <c r="E35" s="346">
        <v>25.53</v>
      </c>
      <c r="F35" s="346">
        <v>7524.58</v>
      </c>
      <c r="G35" s="347">
        <v>3.6931914407039887E-3</v>
      </c>
      <c r="H35" s="348">
        <v>0.97104854349995107</v>
      </c>
    </row>
    <row r="36" spans="1:8" ht="18" x14ac:dyDescent="0.2">
      <c r="A36" s="320">
        <v>4915734</v>
      </c>
      <c r="B36" s="322" t="s">
        <v>5523</v>
      </c>
      <c r="C36" s="344" t="s">
        <v>17</v>
      </c>
      <c r="D36" s="345">
        <v>360</v>
      </c>
      <c r="E36" s="346">
        <v>18.77</v>
      </c>
      <c r="F36" s="346">
        <v>6757.2</v>
      </c>
      <c r="G36" s="347">
        <v>3.3165483260361363E-3</v>
      </c>
      <c r="H36" s="348">
        <v>0.97436509182598718</v>
      </c>
    </row>
    <row r="37" spans="1:8" ht="18" x14ac:dyDescent="0.2">
      <c r="A37" s="320">
        <v>1106057</v>
      </c>
      <c r="B37" s="322" t="s">
        <v>38</v>
      </c>
      <c r="C37" s="344" t="s">
        <v>17</v>
      </c>
      <c r="D37" s="345">
        <v>9.08</v>
      </c>
      <c r="E37" s="346">
        <v>695.23</v>
      </c>
      <c r="F37" s="346">
        <v>6312.68</v>
      </c>
      <c r="G37" s="347">
        <v>3.0983703733501746E-3</v>
      </c>
      <c r="H37" s="348">
        <v>0.97746346219933733</v>
      </c>
    </row>
    <row r="38" spans="1:8" ht="18" x14ac:dyDescent="0.2">
      <c r="A38" s="320">
        <v>2003856</v>
      </c>
      <c r="B38" s="322" t="s">
        <v>5506</v>
      </c>
      <c r="C38" s="344" t="s">
        <v>17</v>
      </c>
      <c r="D38" s="345">
        <v>32.130000000000003</v>
      </c>
      <c r="E38" s="346">
        <v>188.42</v>
      </c>
      <c r="F38" s="346">
        <v>6053.93</v>
      </c>
      <c r="G38" s="347">
        <v>2.9713714863316091E-3</v>
      </c>
      <c r="H38" s="348">
        <v>0.98043483368566897</v>
      </c>
    </row>
    <row r="39" spans="1:8" ht="18" x14ac:dyDescent="0.2">
      <c r="A39" s="320">
        <v>2003854</v>
      </c>
      <c r="B39" s="322" t="s">
        <v>5505</v>
      </c>
      <c r="C39" s="344" t="s">
        <v>17</v>
      </c>
      <c r="D39" s="345">
        <v>23.94</v>
      </c>
      <c r="E39" s="346">
        <v>249.19</v>
      </c>
      <c r="F39" s="346">
        <v>5965.6</v>
      </c>
      <c r="G39" s="347">
        <v>2.9280176247263924E-3</v>
      </c>
      <c r="H39" s="348">
        <v>0.98336285131039536</v>
      </c>
    </row>
    <row r="40" spans="1:8" ht="27" x14ac:dyDescent="0.2">
      <c r="A40" s="320">
        <v>5216111</v>
      </c>
      <c r="B40" s="322" t="s">
        <v>5082</v>
      </c>
      <c r="C40" s="344" t="s">
        <v>42</v>
      </c>
      <c r="D40" s="345">
        <v>26</v>
      </c>
      <c r="E40" s="346">
        <v>178.86</v>
      </c>
      <c r="F40" s="346">
        <v>4650.3599999999997</v>
      </c>
      <c r="G40" s="347">
        <v>2.2824755332778971E-3</v>
      </c>
      <c r="H40" s="348">
        <v>0.98564532684367323</v>
      </c>
    </row>
    <row r="41" spans="1:8" ht="27" x14ac:dyDescent="0.2">
      <c r="A41" s="320">
        <v>2003842</v>
      </c>
      <c r="B41" s="322" t="s">
        <v>5042</v>
      </c>
      <c r="C41" s="344" t="s">
        <v>40</v>
      </c>
      <c r="D41" s="345">
        <v>40.799999999999997</v>
      </c>
      <c r="E41" s="346">
        <v>97.98</v>
      </c>
      <c r="F41" s="346">
        <v>3997.58</v>
      </c>
      <c r="G41" s="347">
        <v>1.9620800416142096E-3</v>
      </c>
      <c r="H41" s="348">
        <v>0.98760740688528748</v>
      </c>
    </row>
    <row r="42" spans="1:8" ht="18" x14ac:dyDescent="0.2">
      <c r="A42" s="320">
        <v>4805757</v>
      </c>
      <c r="B42" s="322" t="s">
        <v>5030</v>
      </c>
      <c r="C42" s="344" t="s">
        <v>17</v>
      </c>
      <c r="D42" s="345">
        <v>325.09999999999997</v>
      </c>
      <c r="E42" s="346">
        <v>9.0500000000000007</v>
      </c>
      <c r="F42" s="346">
        <v>2942.15</v>
      </c>
      <c r="G42" s="347">
        <v>1.4440571031562215E-3</v>
      </c>
      <c r="H42" s="348">
        <v>0.98905146398844368</v>
      </c>
    </row>
    <row r="43" spans="1:8" ht="27" x14ac:dyDescent="0.2">
      <c r="A43" s="320">
        <v>5501700</v>
      </c>
      <c r="B43" s="322" t="s">
        <v>5072</v>
      </c>
      <c r="C43" s="344" t="s">
        <v>14</v>
      </c>
      <c r="D43" s="345">
        <v>3024</v>
      </c>
      <c r="E43" s="346">
        <v>0.97</v>
      </c>
      <c r="F43" s="346">
        <v>2933.28</v>
      </c>
      <c r="G43" s="347">
        <v>1.4397035567683774E-3</v>
      </c>
      <c r="H43" s="348">
        <v>0.99049116754521205</v>
      </c>
    </row>
    <row r="44" spans="1:8" ht="27" x14ac:dyDescent="0.2">
      <c r="A44" s="320">
        <v>307084</v>
      </c>
      <c r="B44" s="322" t="s">
        <v>5063</v>
      </c>
      <c r="C44" s="344" t="s">
        <v>37</v>
      </c>
      <c r="D44" s="345">
        <v>48</v>
      </c>
      <c r="E44" s="346">
        <v>46.23</v>
      </c>
      <c r="F44" s="346">
        <v>2219.04</v>
      </c>
      <c r="G44" s="347">
        <v>1.089142455071217E-3</v>
      </c>
      <c r="H44" s="348">
        <v>0.99158031000028324</v>
      </c>
    </row>
    <row r="45" spans="1:8" x14ac:dyDescent="0.2">
      <c r="A45" s="320" t="s">
        <v>24</v>
      </c>
      <c r="B45" s="322" t="s">
        <v>31</v>
      </c>
      <c r="C45" s="344" t="s">
        <v>16</v>
      </c>
      <c r="D45" s="345">
        <v>1</v>
      </c>
      <c r="E45" s="346">
        <v>1881.18</v>
      </c>
      <c r="F45" s="346">
        <v>1881.18</v>
      </c>
      <c r="G45" s="347">
        <v>9.2331503876941039E-4</v>
      </c>
      <c r="H45" s="348">
        <v>0.99250362503905265</v>
      </c>
    </row>
    <row r="46" spans="1:8" x14ac:dyDescent="0.2">
      <c r="A46" s="320" t="s">
        <v>24</v>
      </c>
      <c r="B46" s="322" t="s">
        <v>32</v>
      </c>
      <c r="C46" s="344" t="s">
        <v>16</v>
      </c>
      <c r="D46" s="345">
        <v>1</v>
      </c>
      <c r="E46" s="346">
        <v>1881.18</v>
      </c>
      <c r="F46" s="346">
        <v>1881.18</v>
      </c>
      <c r="G46" s="347">
        <v>9.2331503876941039E-4</v>
      </c>
      <c r="H46" s="348">
        <v>0.99342694007782206</v>
      </c>
    </row>
    <row r="47" spans="1:8" ht="18" x14ac:dyDescent="0.2">
      <c r="A47" s="320">
        <v>5501710</v>
      </c>
      <c r="B47" s="322" t="s">
        <v>5522</v>
      </c>
      <c r="C47" s="344" t="s">
        <v>17</v>
      </c>
      <c r="D47" s="345">
        <v>360</v>
      </c>
      <c r="E47" s="346">
        <v>5.04</v>
      </c>
      <c r="F47" s="346">
        <v>1814.4</v>
      </c>
      <c r="G47" s="347">
        <v>8.9053828253714057E-4</v>
      </c>
      <c r="H47" s="348">
        <v>0.99431747836035922</v>
      </c>
    </row>
    <row r="48" spans="1:8" ht="18" x14ac:dyDescent="0.2">
      <c r="A48" s="320">
        <v>3806426</v>
      </c>
      <c r="B48" s="322" t="s">
        <v>5057</v>
      </c>
      <c r="C48" s="344" t="s">
        <v>18</v>
      </c>
      <c r="D48" s="345">
        <v>21.204999999999998</v>
      </c>
      <c r="E48" s="346">
        <v>85.11</v>
      </c>
      <c r="F48" s="346">
        <v>1804.75</v>
      </c>
      <c r="G48" s="347">
        <v>8.858018989246607E-4</v>
      </c>
      <c r="H48" s="348">
        <v>0.99520328025928384</v>
      </c>
    </row>
    <row r="49" spans="1:8" ht="36" x14ac:dyDescent="0.2">
      <c r="A49" s="320">
        <v>5915014</v>
      </c>
      <c r="B49" s="322" t="s">
        <v>5086</v>
      </c>
      <c r="C49" s="344" t="s">
        <v>5085</v>
      </c>
      <c r="D49" s="345">
        <v>1025.3</v>
      </c>
      <c r="E49" s="346">
        <v>1.76</v>
      </c>
      <c r="F49" s="346">
        <v>1804.52</v>
      </c>
      <c r="G49" s="347">
        <v>8.8568901102508866E-4</v>
      </c>
      <c r="H49" s="348">
        <v>0.99608896927030888</v>
      </c>
    </row>
    <row r="50" spans="1:8" ht="18" x14ac:dyDescent="0.2">
      <c r="A50" s="320">
        <v>2007971</v>
      </c>
      <c r="B50" s="322" t="s">
        <v>5060</v>
      </c>
      <c r="C50" s="344" t="s">
        <v>37</v>
      </c>
      <c r="D50" s="345">
        <v>12</v>
      </c>
      <c r="E50" s="346">
        <v>118.3</v>
      </c>
      <c r="F50" s="346">
        <v>1419.6</v>
      </c>
      <c r="G50" s="347">
        <v>6.9676374883692941E-4</v>
      </c>
      <c r="H50" s="348">
        <v>0.99678573301914586</v>
      </c>
    </row>
    <row r="51" spans="1:8" ht="27" x14ac:dyDescent="0.2">
      <c r="A51" s="320">
        <v>2108166</v>
      </c>
      <c r="B51" s="322" t="s">
        <v>5038</v>
      </c>
      <c r="C51" s="344" t="s">
        <v>17</v>
      </c>
      <c r="D51" s="345">
        <v>41.055</v>
      </c>
      <c r="E51" s="346">
        <v>32.08</v>
      </c>
      <c r="F51" s="346">
        <v>1317.04</v>
      </c>
      <c r="G51" s="347">
        <v>6.4642556196688465E-4</v>
      </c>
      <c r="H51" s="348">
        <v>0.99743215858111278</v>
      </c>
    </row>
    <row r="52" spans="1:8" ht="36" x14ac:dyDescent="0.2">
      <c r="A52" s="320">
        <v>5502109</v>
      </c>
      <c r="B52" s="322" t="s">
        <v>5068</v>
      </c>
      <c r="C52" s="344" t="s">
        <v>17</v>
      </c>
      <c r="D52" s="345">
        <v>113.08</v>
      </c>
      <c r="E52" s="346">
        <v>8.52</v>
      </c>
      <c r="F52" s="346">
        <v>963.44</v>
      </c>
      <c r="G52" s="347">
        <v>4.7287268679871181E-4</v>
      </c>
      <c r="H52" s="348">
        <v>0.99790503126791152</v>
      </c>
    </row>
    <row r="53" spans="1:8" ht="18" x14ac:dyDescent="0.2">
      <c r="A53" s="320">
        <v>1100657</v>
      </c>
      <c r="B53" s="322" t="s">
        <v>5033</v>
      </c>
      <c r="C53" s="344" t="s">
        <v>17</v>
      </c>
      <c r="D53" s="345">
        <v>192.82400000000001</v>
      </c>
      <c r="E53" s="346">
        <v>4.76</v>
      </c>
      <c r="F53" s="346">
        <v>917.81000000000006</v>
      </c>
      <c r="G53" s="347">
        <v>4.5047670915752481E-4</v>
      </c>
      <c r="H53" s="348">
        <v>0.99835550797706907</v>
      </c>
    </row>
    <row r="54" spans="1:8" ht="36" x14ac:dyDescent="0.2">
      <c r="A54" s="320">
        <v>5915015</v>
      </c>
      <c r="B54" s="322" t="s">
        <v>5083</v>
      </c>
      <c r="C54" s="344" t="s">
        <v>18</v>
      </c>
      <c r="D54" s="345">
        <v>28.72</v>
      </c>
      <c r="E54" s="346">
        <v>28.63</v>
      </c>
      <c r="F54" s="346">
        <v>822.25</v>
      </c>
      <c r="G54" s="347">
        <v>4.0357424097010793E-4</v>
      </c>
      <c r="H54" s="348">
        <v>0.99875908221803922</v>
      </c>
    </row>
    <row r="55" spans="1:8" ht="18" x14ac:dyDescent="0.2">
      <c r="A55" s="320">
        <v>2003866</v>
      </c>
      <c r="B55" s="322" t="s">
        <v>5507</v>
      </c>
      <c r="C55" s="344" t="s">
        <v>14</v>
      </c>
      <c r="D55" s="345">
        <v>76.23</v>
      </c>
      <c r="E55" s="346">
        <v>9.89</v>
      </c>
      <c r="F55" s="346">
        <v>753.91</v>
      </c>
      <c r="G55" s="347">
        <v>3.7003181028856682E-4</v>
      </c>
      <c r="H55" s="348">
        <v>0.99912911402832782</v>
      </c>
    </row>
    <row r="56" spans="1:8" ht="18" x14ac:dyDescent="0.2">
      <c r="A56" s="320">
        <v>1109680</v>
      </c>
      <c r="B56" s="322" t="s">
        <v>5513</v>
      </c>
      <c r="C56" s="344" t="s">
        <v>17</v>
      </c>
      <c r="D56" s="345">
        <v>9.6000000000000002E-2</v>
      </c>
      <c r="E56" s="346">
        <v>5746.79</v>
      </c>
      <c r="F56" s="346">
        <v>551.69000000000005</v>
      </c>
      <c r="G56" s="347">
        <v>2.7077880571699464E-4</v>
      </c>
      <c r="H56" s="348">
        <v>0.99939989283404485</v>
      </c>
    </row>
    <row r="57" spans="1:8" ht="18" x14ac:dyDescent="0.2">
      <c r="A57" s="320">
        <v>1600404</v>
      </c>
      <c r="B57" s="322" t="s">
        <v>5070</v>
      </c>
      <c r="C57" s="344" t="s">
        <v>37</v>
      </c>
      <c r="D57" s="345">
        <v>36</v>
      </c>
      <c r="E57" s="346">
        <v>13.79</v>
      </c>
      <c r="F57" s="346">
        <v>496.44</v>
      </c>
      <c r="G57" s="347">
        <v>2.4366116897196763E-4</v>
      </c>
      <c r="H57" s="348">
        <v>0.99964355400301685</v>
      </c>
    </row>
    <row r="58" spans="1:8" ht="18" x14ac:dyDescent="0.2">
      <c r="A58" s="320">
        <v>4413987</v>
      </c>
      <c r="B58" s="322" t="s">
        <v>5079</v>
      </c>
      <c r="C58" s="344" t="s">
        <v>14</v>
      </c>
      <c r="D58" s="345">
        <v>834</v>
      </c>
      <c r="E58" s="346">
        <v>0.5</v>
      </c>
      <c r="F58" s="346">
        <v>417</v>
      </c>
      <c r="G58" s="347">
        <v>2.0467067009368806E-4</v>
      </c>
      <c r="H58" s="348">
        <v>0.99984822467311052</v>
      </c>
    </row>
    <row r="59" spans="1:8" ht="36" x14ac:dyDescent="0.2">
      <c r="A59" s="320">
        <v>5915012</v>
      </c>
      <c r="B59" s="322" t="s">
        <v>5084</v>
      </c>
      <c r="C59" s="344" t="s">
        <v>5085</v>
      </c>
      <c r="D59" s="345">
        <v>63.18</v>
      </c>
      <c r="E59" s="346">
        <v>2.69</v>
      </c>
      <c r="F59" s="346">
        <v>169.95</v>
      </c>
      <c r="G59" s="347">
        <v>8.3414341444657756E-5</v>
      </c>
      <c r="H59" s="348">
        <v>0.99993163901455517</v>
      </c>
    </row>
    <row r="60" spans="1:8" x14ac:dyDescent="0.2">
      <c r="A60" s="320">
        <v>5502985</v>
      </c>
      <c r="B60" s="322" t="s">
        <v>5065</v>
      </c>
      <c r="C60" s="344" t="s">
        <v>14</v>
      </c>
      <c r="D60" s="345">
        <v>131.4</v>
      </c>
      <c r="E60" s="346">
        <v>1.06</v>
      </c>
      <c r="F60" s="346">
        <v>139.28</v>
      </c>
      <c r="G60" s="347">
        <v>6.8360985445201138E-5</v>
      </c>
      <c r="H60" s="348">
        <v>1.0000000000000004</v>
      </c>
    </row>
  </sheetData>
  <autoFilter ref="A5:H5" xr:uid="{6F9DF13D-82F2-4147-8B15-B394E7BA8CFF}">
    <sortState xmlns:xlrd2="http://schemas.microsoft.com/office/spreadsheetml/2017/richdata2" ref="A6:H60">
      <sortCondition descending="1" ref="F5"/>
    </sortState>
  </autoFilter>
  <mergeCells count="4">
    <mergeCell ref="A4:H4"/>
    <mergeCell ref="D1:E1"/>
    <mergeCell ref="D2:E2"/>
    <mergeCell ref="D3:E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1" fitToHeight="0"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F456-0DA8-46A6-AD8E-DBFA52700042}">
  <sheetPr>
    <tabColor rgb="FF0070C0"/>
    <pageSetUpPr fitToPage="1"/>
  </sheetPr>
  <dimension ref="A1:I66"/>
  <sheetViews>
    <sheetView tabSelected="1" topLeftCell="A43" zoomScale="85" zoomScaleNormal="85" workbookViewId="0">
      <selection activeCell="J61" sqref="J61"/>
    </sheetView>
  </sheetViews>
  <sheetFormatPr defaultColWidth="9.140625" defaultRowHeight="11.25" x14ac:dyDescent="0.2"/>
  <cols>
    <col min="1" max="1" width="8.140625" style="149" customWidth="1"/>
    <col min="2" max="2" width="25.85546875" style="149" customWidth="1"/>
    <col min="3" max="3" width="5.85546875" style="149" customWidth="1"/>
    <col min="4" max="4" width="11.28515625" style="149" customWidth="1"/>
    <col min="5" max="5" width="10.85546875" style="149" customWidth="1"/>
    <col min="6" max="6" width="10.5703125" style="149" customWidth="1"/>
    <col min="7" max="7" width="6.42578125" style="149" customWidth="1"/>
    <col min="8" max="8" width="6.85546875" style="149" customWidth="1"/>
    <col min="9" max="16384" width="9.140625" style="149"/>
  </cols>
  <sheetData>
    <row r="1" spans="1:9" x14ac:dyDescent="0.2">
      <c r="A1" s="147" t="s">
        <v>5006</v>
      </c>
      <c r="B1" s="148"/>
      <c r="C1" s="148"/>
      <c r="D1" s="740" t="s">
        <v>129</v>
      </c>
      <c r="E1" s="740"/>
      <c r="F1" s="198" t="s">
        <v>5502</v>
      </c>
      <c r="G1" s="194"/>
      <c r="H1" s="195"/>
    </row>
    <row r="2" spans="1:9" x14ac:dyDescent="0.2">
      <c r="A2" s="147" t="s">
        <v>5008</v>
      </c>
      <c r="B2" s="148"/>
      <c r="C2" s="148"/>
      <c r="D2" s="740" t="s">
        <v>130</v>
      </c>
      <c r="E2" s="740"/>
      <c r="F2" s="199" t="s">
        <v>117</v>
      </c>
      <c r="G2" s="194"/>
      <c r="H2" s="195"/>
    </row>
    <row r="3" spans="1:9" ht="11.25" customHeight="1" x14ac:dyDescent="0.2">
      <c r="A3" s="147" t="s">
        <v>5007</v>
      </c>
      <c r="B3" s="148"/>
      <c r="C3" s="148"/>
      <c r="D3" s="754" t="s">
        <v>131</v>
      </c>
      <c r="E3" s="754"/>
      <c r="F3" s="200">
        <f>RESUMO!D3</f>
        <v>0.28791653009942109</v>
      </c>
      <c r="G3" s="196"/>
      <c r="H3" s="197"/>
    </row>
    <row r="4" spans="1:9" ht="20.25" customHeight="1" x14ac:dyDescent="0.2">
      <c r="A4" s="748" t="s">
        <v>1674</v>
      </c>
      <c r="B4" s="748"/>
      <c r="C4" s="748"/>
      <c r="D4" s="748"/>
      <c r="E4" s="748"/>
      <c r="F4" s="748"/>
      <c r="G4" s="748"/>
      <c r="H4" s="748"/>
    </row>
    <row r="5" spans="1:9" ht="18" x14ac:dyDescent="0.2">
      <c r="A5" s="340" t="s">
        <v>4</v>
      </c>
      <c r="B5" s="340" t="s">
        <v>5</v>
      </c>
      <c r="C5" s="341" t="s">
        <v>1</v>
      </c>
      <c r="D5" s="342" t="s">
        <v>6</v>
      </c>
      <c r="E5" s="342" t="s">
        <v>321</v>
      </c>
      <c r="F5" s="316" t="s">
        <v>10</v>
      </c>
      <c r="G5" s="316" t="s">
        <v>318</v>
      </c>
      <c r="H5" s="343" t="s">
        <v>319</v>
      </c>
    </row>
    <row r="6" spans="1:9" x14ac:dyDescent="0.2">
      <c r="A6" s="352" t="s">
        <v>2715</v>
      </c>
      <c r="B6" s="353" t="s">
        <v>2716</v>
      </c>
      <c r="C6" s="354" t="s">
        <v>40</v>
      </c>
      <c r="D6" s="355">
        <v>64896</v>
      </c>
      <c r="E6" s="355">
        <v>3.5</v>
      </c>
      <c r="F6" s="356">
        <v>227136</v>
      </c>
      <c r="G6" s="357">
        <v>0.33961928656444917</v>
      </c>
      <c r="H6" s="358">
        <v>0.33961928656444917</v>
      </c>
    </row>
    <row r="7" spans="1:9" x14ac:dyDescent="0.2">
      <c r="A7" s="359" t="s">
        <v>1441</v>
      </c>
      <c r="B7" s="353" t="s">
        <v>1751</v>
      </c>
      <c r="C7" s="354" t="s">
        <v>40</v>
      </c>
      <c r="D7" s="355">
        <v>33947.1</v>
      </c>
      <c r="E7" s="355">
        <v>5.5807000000000002</v>
      </c>
      <c r="F7" s="356">
        <v>189448.58</v>
      </c>
      <c r="G7" s="357">
        <v>0.28326813706434895</v>
      </c>
      <c r="H7" s="358">
        <v>0.62288742362879812</v>
      </c>
      <c r="I7" s="149" t="s">
        <v>5597</v>
      </c>
    </row>
    <row r="8" spans="1:9" x14ac:dyDescent="0.2">
      <c r="A8" s="352" t="s">
        <v>1442</v>
      </c>
      <c r="B8" s="353" t="s">
        <v>2122</v>
      </c>
      <c r="C8" s="354" t="s">
        <v>40</v>
      </c>
      <c r="D8" s="355">
        <v>90212.378593000001</v>
      </c>
      <c r="E8" s="355">
        <v>0.76919999999999999</v>
      </c>
      <c r="F8" s="356">
        <v>69391.360000000001</v>
      </c>
      <c r="G8" s="357">
        <v>0.1037556537798361</v>
      </c>
      <c r="H8" s="358">
        <v>0.72664307740863421</v>
      </c>
      <c r="I8" s="149" t="s">
        <v>5597</v>
      </c>
    </row>
    <row r="9" spans="1:9" x14ac:dyDescent="0.2">
      <c r="A9" s="352" t="s">
        <v>1446</v>
      </c>
      <c r="B9" s="353" t="s">
        <v>2132</v>
      </c>
      <c r="C9" s="354" t="s">
        <v>14</v>
      </c>
      <c r="D9" s="355">
        <v>426.02925800000003</v>
      </c>
      <c r="E9" s="355">
        <v>43.019799999999996</v>
      </c>
      <c r="F9" s="356">
        <v>18327.689999999999</v>
      </c>
      <c r="G9" s="357">
        <v>2.7404009061418658E-2</v>
      </c>
      <c r="H9" s="358">
        <v>0.75404708647005292</v>
      </c>
      <c r="I9" s="149" t="s">
        <v>5597</v>
      </c>
    </row>
    <row r="10" spans="1:9" ht="18" x14ac:dyDescent="0.2">
      <c r="A10" s="352" t="s">
        <v>3542</v>
      </c>
      <c r="B10" s="353" t="s">
        <v>3543</v>
      </c>
      <c r="C10" s="354" t="s">
        <v>40</v>
      </c>
      <c r="D10" s="355">
        <v>1600.2</v>
      </c>
      <c r="E10" s="355">
        <v>10.738</v>
      </c>
      <c r="F10" s="356">
        <v>17182.95</v>
      </c>
      <c r="G10" s="357">
        <v>2.5692365895642267E-2</v>
      </c>
      <c r="H10" s="358">
        <v>0.7797394523656952</v>
      </c>
      <c r="I10" s="149" t="s">
        <v>5597</v>
      </c>
    </row>
    <row r="11" spans="1:9" ht="18" x14ac:dyDescent="0.2">
      <c r="A11" s="371" t="s">
        <v>3265</v>
      </c>
      <c r="B11" s="372" t="s">
        <v>3266</v>
      </c>
      <c r="C11" s="373" t="s">
        <v>37</v>
      </c>
      <c r="D11" s="374">
        <v>36</v>
      </c>
      <c r="E11" s="374">
        <v>409.28140000000002</v>
      </c>
      <c r="F11" s="375">
        <v>14734.13</v>
      </c>
      <c r="G11" s="376">
        <v>2.2030830510125419E-2</v>
      </c>
      <c r="H11" s="377">
        <v>0.80177028287582064</v>
      </c>
      <c r="I11" s="149" t="s">
        <v>5597</v>
      </c>
    </row>
    <row r="12" spans="1:9" ht="18" x14ac:dyDescent="0.2">
      <c r="A12" s="371" t="s">
        <v>3556</v>
      </c>
      <c r="B12" s="372" t="s">
        <v>3557</v>
      </c>
      <c r="C12" s="373" t="s">
        <v>16</v>
      </c>
      <c r="D12" s="374">
        <v>136</v>
      </c>
      <c r="E12" s="374">
        <v>100.8334</v>
      </c>
      <c r="F12" s="375">
        <v>13713.34</v>
      </c>
      <c r="G12" s="376">
        <v>2.0504520407226168E-2</v>
      </c>
      <c r="H12" s="377">
        <v>0.82227480328304681</v>
      </c>
      <c r="I12" s="149" t="s">
        <v>5597</v>
      </c>
    </row>
    <row r="13" spans="1:9" x14ac:dyDescent="0.2">
      <c r="A13" s="371" t="s">
        <v>1443</v>
      </c>
      <c r="B13" s="372" t="s">
        <v>1857</v>
      </c>
      <c r="C13" s="373" t="s">
        <v>17</v>
      </c>
      <c r="D13" s="374">
        <v>123.575655</v>
      </c>
      <c r="E13" s="374">
        <v>109.7818</v>
      </c>
      <c r="F13" s="375">
        <v>13566.36</v>
      </c>
      <c r="G13" s="376">
        <v>2.0284752326696256E-2</v>
      </c>
      <c r="H13" s="377">
        <v>0.84255955560974305</v>
      </c>
      <c r="I13" s="149" t="s">
        <v>5597</v>
      </c>
    </row>
    <row r="14" spans="1:9" x14ac:dyDescent="0.2">
      <c r="A14" s="371" t="s">
        <v>1452</v>
      </c>
      <c r="B14" s="372" t="s">
        <v>2460</v>
      </c>
      <c r="C14" s="373" t="s">
        <v>17</v>
      </c>
      <c r="D14" s="374">
        <v>122.76357299999999</v>
      </c>
      <c r="E14" s="374">
        <v>82.5</v>
      </c>
      <c r="F14" s="375">
        <v>10127.99</v>
      </c>
      <c r="G14" s="376">
        <v>1.5143617648157382E-2</v>
      </c>
      <c r="H14" s="377">
        <v>0.85770317325790046</v>
      </c>
      <c r="I14" s="149" t="s">
        <v>5597</v>
      </c>
    </row>
    <row r="15" spans="1:9" x14ac:dyDescent="0.2">
      <c r="A15" s="371" t="s">
        <v>1445</v>
      </c>
      <c r="B15" s="372" t="s">
        <v>325</v>
      </c>
      <c r="C15" s="373" t="s">
        <v>17</v>
      </c>
      <c r="D15" s="374">
        <v>109.09131600000001</v>
      </c>
      <c r="E15" s="374">
        <v>90</v>
      </c>
      <c r="F15" s="375">
        <v>9818.2199999999993</v>
      </c>
      <c r="G15" s="376">
        <v>1.4680441989525244E-2</v>
      </c>
      <c r="H15" s="377">
        <v>0.87238361524742569</v>
      </c>
      <c r="I15" s="149" t="s">
        <v>5597</v>
      </c>
    </row>
    <row r="16" spans="1:9" x14ac:dyDescent="0.2">
      <c r="A16" s="320" t="s">
        <v>1448</v>
      </c>
      <c r="B16" s="322" t="s">
        <v>2584</v>
      </c>
      <c r="C16" s="344" t="s">
        <v>40</v>
      </c>
      <c r="D16" s="345">
        <v>869.85236499999996</v>
      </c>
      <c r="E16" s="395">
        <v>10.199999999999999</v>
      </c>
      <c r="F16" s="346">
        <v>8872.49</v>
      </c>
      <c r="G16" s="347">
        <v>1.3266363429179915E-2</v>
      </c>
      <c r="H16" s="348">
        <v>0.88564997867660555</v>
      </c>
      <c r="I16" s="149" t="s">
        <v>5597</v>
      </c>
    </row>
    <row r="17" spans="1:9" x14ac:dyDescent="0.2">
      <c r="A17" s="320" t="s">
        <v>1453</v>
      </c>
      <c r="B17" s="322" t="s">
        <v>2077</v>
      </c>
      <c r="C17" s="344" t="s">
        <v>37</v>
      </c>
      <c r="D17" s="345">
        <v>2251.7929789999998</v>
      </c>
      <c r="E17" s="395">
        <v>3.8441999999999998</v>
      </c>
      <c r="F17" s="346">
        <v>8656.34</v>
      </c>
      <c r="G17" s="347">
        <v>1.2943170677740666E-2</v>
      </c>
      <c r="H17" s="348">
        <v>0.8985931493543462</v>
      </c>
      <c r="I17" s="149" t="s">
        <v>5597</v>
      </c>
    </row>
    <row r="18" spans="1:9" x14ac:dyDescent="0.2">
      <c r="A18" s="320" t="s">
        <v>1451</v>
      </c>
      <c r="B18" s="322" t="s">
        <v>2344</v>
      </c>
      <c r="C18" s="344" t="s">
        <v>41</v>
      </c>
      <c r="D18" s="345">
        <v>67.2</v>
      </c>
      <c r="E18" s="395">
        <v>120.6028</v>
      </c>
      <c r="F18" s="346">
        <v>8104.51</v>
      </c>
      <c r="G18" s="347">
        <v>1.2118061003779426E-2</v>
      </c>
      <c r="H18" s="348">
        <v>0.91071121035812563</v>
      </c>
      <c r="I18" s="149" t="s">
        <v>5597</v>
      </c>
    </row>
    <row r="19" spans="1:9" x14ac:dyDescent="0.2">
      <c r="A19" s="320" t="s">
        <v>1444</v>
      </c>
      <c r="B19" s="322" t="s">
        <v>327</v>
      </c>
      <c r="C19" s="344" t="s">
        <v>17</v>
      </c>
      <c r="D19" s="345">
        <v>80.422842000000003</v>
      </c>
      <c r="E19" s="395">
        <v>90</v>
      </c>
      <c r="F19" s="346">
        <v>7238.06</v>
      </c>
      <c r="G19" s="347">
        <v>1.0822523832904853E-2</v>
      </c>
      <c r="H19" s="348">
        <v>0.92153373419103046</v>
      </c>
      <c r="I19" s="149" t="s">
        <v>5597</v>
      </c>
    </row>
    <row r="20" spans="1:9" x14ac:dyDescent="0.2">
      <c r="A20" s="320" t="s">
        <v>1456</v>
      </c>
      <c r="B20" s="322" t="s">
        <v>2072</v>
      </c>
      <c r="C20" s="344" t="s">
        <v>37</v>
      </c>
      <c r="D20" s="345">
        <v>473.36092400000001</v>
      </c>
      <c r="E20" s="395">
        <v>12.45</v>
      </c>
      <c r="F20" s="346">
        <v>5893.34</v>
      </c>
      <c r="G20" s="347">
        <v>8.8118656940411513E-3</v>
      </c>
      <c r="H20" s="348">
        <v>0.93034559988507159</v>
      </c>
      <c r="I20" s="149" t="s">
        <v>5597</v>
      </c>
    </row>
    <row r="21" spans="1:9" ht="18" x14ac:dyDescent="0.2">
      <c r="A21" s="320" t="s">
        <v>1454</v>
      </c>
      <c r="B21" s="322" t="s">
        <v>5543</v>
      </c>
      <c r="C21" s="344" t="s">
        <v>40</v>
      </c>
      <c r="D21" s="345">
        <v>469.71</v>
      </c>
      <c r="E21" s="395">
        <v>12</v>
      </c>
      <c r="F21" s="346">
        <v>5636.52</v>
      </c>
      <c r="G21" s="347">
        <v>8.4278621667470115E-3</v>
      </c>
      <c r="H21" s="348">
        <v>0.93877346205181855</v>
      </c>
      <c r="I21" s="149" t="s">
        <v>5597</v>
      </c>
    </row>
    <row r="22" spans="1:9" ht="18" x14ac:dyDescent="0.2">
      <c r="A22" s="320" t="s">
        <v>1449</v>
      </c>
      <c r="B22" s="322" t="s">
        <v>5544</v>
      </c>
      <c r="C22" s="344" t="s">
        <v>37</v>
      </c>
      <c r="D22" s="345">
        <v>12</v>
      </c>
      <c r="E22" s="395">
        <v>418.36689999999999</v>
      </c>
      <c r="F22" s="346">
        <v>5020.3999999999996</v>
      </c>
      <c r="G22" s="347">
        <v>7.5066245168892666E-3</v>
      </c>
      <c r="H22" s="348">
        <v>0.94628008656870777</v>
      </c>
      <c r="I22" s="149" t="s">
        <v>5597</v>
      </c>
    </row>
    <row r="23" spans="1:9" x14ac:dyDescent="0.2">
      <c r="A23" s="320" t="s">
        <v>1457</v>
      </c>
      <c r="B23" s="322" t="s">
        <v>1770</v>
      </c>
      <c r="C23" s="344" t="s">
        <v>40</v>
      </c>
      <c r="D23" s="345">
        <v>498.3</v>
      </c>
      <c r="E23" s="395">
        <v>8.5860000000000003</v>
      </c>
      <c r="F23" s="346">
        <v>4278.3999999999996</v>
      </c>
      <c r="G23" s="347">
        <v>6.3971680210857772E-3</v>
      </c>
      <c r="H23" s="348">
        <v>0.95267725458979358</v>
      </c>
      <c r="I23" s="149" t="s">
        <v>5597</v>
      </c>
    </row>
    <row r="24" spans="1:9" x14ac:dyDescent="0.2">
      <c r="A24" s="320" t="s">
        <v>1458</v>
      </c>
      <c r="B24" s="322" t="s">
        <v>2075</v>
      </c>
      <c r="C24" s="344" t="s">
        <v>37</v>
      </c>
      <c r="D24" s="345">
        <v>391.24235700000003</v>
      </c>
      <c r="E24" s="395">
        <v>10.5</v>
      </c>
      <c r="F24" s="346">
        <v>4108.04</v>
      </c>
      <c r="G24" s="347">
        <v>6.1424415943673377E-3</v>
      </c>
      <c r="H24" s="348">
        <v>0.95881969618416096</v>
      </c>
      <c r="I24" s="149" t="s">
        <v>5597</v>
      </c>
    </row>
    <row r="25" spans="1:9" x14ac:dyDescent="0.2">
      <c r="A25" s="320" t="s">
        <v>1655</v>
      </c>
      <c r="B25" s="322" t="s">
        <v>4616</v>
      </c>
      <c r="C25" s="344" t="s">
        <v>14</v>
      </c>
      <c r="D25" s="345">
        <v>15.631</v>
      </c>
      <c r="E25" s="395">
        <v>232.6525</v>
      </c>
      <c r="F25" s="346">
        <v>3636.59</v>
      </c>
      <c r="G25" s="347">
        <v>5.4375180567035174E-3</v>
      </c>
      <c r="H25" s="348">
        <v>0.96425721424086452</v>
      </c>
      <c r="I25" s="149" t="s">
        <v>5597</v>
      </c>
    </row>
    <row r="26" spans="1:9" x14ac:dyDescent="0.2">
      <c r="A26" s="320" t="s">
        <v>1855</v>
      </c>
      <c r="B26" s="322" t="s">
        <v>1856</v>
      </c>
      <c r="C26" s="344" t="s">
        <v>17</v>
      </c>
      <c r="D26" s="345">
        <v>26.334</v>
      </c>
      <c r="E26" s="395">
        <v>104.08920000000001</v>
      </c>
      <c r="F26" s="346">
        <v>2741.08</v>
      </c>
      <c r="G26" s="347">
        <v>4.0985296651172877E-3</v>
      </c>
      <c r="H26" s="348">
        <v>0.96835574390598178</v>
      </c>
      <c r="I26" s="149" t="s">
        <v>5597</v>
      </c>
    </row>
    <row r="27" spans="1:9" x14ac:dyDescent="0.2">
      <c r="A27" s="320" t="s">
        <v>1462</v>
      </c>
      <c r="B27" s="322" t="s">
        <v>2487</v>
      </c>
      <c r="C27" s="344" t="s">
        <v>40</v>
      </c>
      <c r="D27" s="345">
        <v>152.13886199999999</v>
      </c>
      <c r="E27" s="395">
        <v>15.675000000000001</v>
      </c>
      <c r="F27" s="346">
        <v>2384.7800000000002</v>
      </c>
      <c r="G27" s="347">
        <v>3.5657812157173108E-3</v>
      </c>
      <c r="H27" s="348">
        <v>0.97192152512169905</v>
      </c>
      <c r="I27" s="149" t="s">
        <v>5597</v>
      </c>
    </row>
    <row r="28" spans="1:9" x14ac:dyDescent="0.2">
      <c r="A28" s="320" t="s">
        <v>1472</v>
      </c>
      <c r="B28" s="322" t="s">
        <v>3208</v>
      </c>
      <c r="C28" s="344" t="s">
        <v>40</v>
      </c>
      <c r="D28" s="345">
        <v>77.950104999999994</v>
      </c>
      <c r="E28" s="395">
        <v>29.2074</v>
      </c>
      <c r="F28" s="346">
        <v>2276.7199999999998</v>
      </c>
      <c r="G28" s="347">
        <v>3.4042072683635031E-3</v>
      </c>
      <c r="H28" s="348">
        <v>0.97532573239006259</v>
      </c>
      <c r="I28" s="149" t="s">
        <v>5597</v>
      </c>
    </row>
    <row r="29" spans="1:9" ht="18" x14ac:dyDescent="0.2">
      <c r="A29" s="320" t="s">
        <v>1464</v>
      </c>
      <c r="B29" s="322" t="s">
        <v>5545</v>
      </c>
      <c r="C29" s="344" t="s">
        <v>40</v>
      </c>
      <c r="D29" s="345">
        <v>14.976000000000001</v>
      </c>
      <c r="E29" s="395">
        <v>135.11420000000001</v>
      </c>
      <c r="F29" s="346">
        <v>2023.47</v>
      </c>
      <c r="G29" s="347">
        <v>3.025541692134078E-3</v>
      </c>
      <c r="H29" s="348">
        <v>0.97835127408219669</v>
      </c>
      <c r="I29" s="149" t="s">
        <v>5597</v>
      </c>
    </row>
    <row r="30" spans="1:9" ht="18" x14ac:dyDescent="0.2">
      <c r="A30" s="320" t="s">
        <v>1461</v>
      </c>
      <c r="B30" s="322" t="s">
        <v>4995</v>
      </c>
      <c r="C30" s="344" t="s">
        <v>37</v>
      </c>
      <c r="D30" s="345">
        <v>51.450322999999997</v>
      </c>
      <c r="E30" s="395">
        <v>35.356000000000002</v>
      </c>
      <c r="F30" s="346">
        <v>1819.08</v>
      </c>
      <c r="G30" s="347">
        <v>2.7199327794962406E-3</v>
      </c>
      <c r="H30" s="348">
        <v>0.98107120686169291</v>
      </c>
      <c r="I30" s="149" t="s">
        <v>5597</v>
      </c>
    </row>
    <row r="31" spans="1:9" x14ac:dyDescent="0.2">
      <c r="A31" s="320" t="s">
        <v>1459</v>
      </c>
      <c r="B31" s="322" t="s">
        <v>2577</v>
      </c>
      <c r="C31" s="344" t="s">
        <v>40</v>
      </c>
      <c r="D31" s="345">
        <v>131.46787499999999</v>
      </c>
      <c r="E31" s="395">
        <v>11.4579</v>
      </c>
      <c r="F31" s="346">
        <v>1506.35</v>
      </c>
      <c r="G31" s="347">
        <v>2.252331256675991E-3</v>
      </c>
      <c r="H31" s="348">
        <v>0.98332353811836892</v>
      </c>
      <c r="I31" s="149" t="s">
        <v>5597</v>
      </c>
    </row>
    <row r="32" spans="1:9" ht="18" x14ac:dyDescent="0.2">
      <c r="A32" s="320" t="s">
        <v>1460</v>
      </c>
      <c r="B32" s="322" t="s">
        <v>5546</v>
      </c>
      <c r="C32" s="344" t="s">
        <v>40</v>
      </c>
      <c r="D32" s="345">
        <v>218.47440800000001</v>
      </c>
      <c r="E32" s="395">
        <v>6.6001000000000003</v>
      </c>
      <c r="F32" s="346">
        <v>1441.95</v>
      </c>
      <c r="G32" s="347">
        <v>2.1560388060968207E-3</v>
      </c>
      <c r="H32" s="348">
        <v>0.98547957692446575</v>
      </c>
      <c r="I32" s="149" t="s">
        <v>5597</v>
      </c>
    </row>
    <row r="33" spans="1:9" ht="18" x14ac:dyDescent="0.2">
      <c r="A33" s="320" t="s">
        <v>1467</v>
      </c>
      <c r="B33" s="322" t="s">
        <v>5547</v>
      </c>
      <c r="C33" s="344" t="s">
        <v>37</v>
      </c>
      <c r="D33" s="345">
        <v>78</v>
      </c>
      <c r="E33" s="395">
        <v>17.920000000000002</v>
      </c>
      <c r="F33" s="346">
        <v>1397.76</v>
      </c>
      <c r="G33" s="347">
        <v>2.0899648403966101E-3</v>
      </c>
      <c r="H33" s="348">
        <v>0.98756954176486234</v>
      </c>
      <c r="I33" s="149" t="s">
        <v>5597</v>
      </c>
    </row>
    <row r="34" spans="1:9" ht="18" x14ac:dyDescent="0.2">
      <c r="A34" s="320" t="s">
        <v>1654</v>
      </c>
      <c r="B34" s="322" t="s">
        <v>2564</v>
      </c>
      <c r="C34" s="344" t="s">
        <v>37</v>
      </c>
      <c r="D34" s="345">
        <v>500.4</v>
      </c>
      <c r="E34" s="395">
        <v>2.3111999999999999</v>
      </c>
      <c r="F34" s="346">
        <v>1156.52</v>
      </c>
      <c r="G34" s="347">
        <v>1.7292569090655674E-3</v>
      </c>
      <c r="H34" s="348">
        <v>0.98929879867392789</v>
      </c>
      <c r="I34" s="149" t="s">
        <v>5597</v>
      </c>
    </row>
    <row r="35" spans="1:9" x14ac:dyDescent="0.2">
      <c r="A35" s="320" t="s">
        <v>3237</v>
      </c>
      <c r="B35" s="322" t="s">
        <v>3238</v>
      </c>
      <c r="C35" s="344" t="s">
        <v>40</v>
      </c>
      <c r="D35" s="345">
        <v>40.799999999999997</v>
      </c>
      <c r="E35" s="395">
        <v>27.487200000000001</v>
      </c>
      <c r="F35" s="346">
        <v>1121.48</v>
      </c>
      <c r="G35" s="347">
        <v>1.6768642465144162E-3</v>
      </c>
      <c r="H35" s="348">
        <v>0.99097566292044226</v>
      </c>
      <c r="I35" s="149" t="s">
        <v>5597</v>
      </c>
    </row>
    <row r="36" spans="1:9" ht="18" x14ac:dyDescent="0.2">
      <c r="A36" s="320" t="s">
        <v>1450</v>
      </c>
      <c r="B36" s="322" t="s">
        <v>5548</v>
      </c>
      <c r="C36" s="344" t="s">
        <v>37</v>
      </c>
      <c r="D36" s="345">
        <v>12</v>
      </c>
      <c r="E36" s="395">
        <v>78.898300000000006</v>
      </c>
      <c r="F36" s="346">
        <v>946.78</v>
      </c>
      <c r="G36" s="347">
        <v>1.4156485459525974E-3</v>
      </c>
      <c r="H36" s="348">
        <v>0.99239131146639481</v>
      </c>
      <c r="I36" s="149" t="s">
        <v>5597</v>
      </c>
    </row>
    <row r="37" spans="1:9" x14ac:dyDescent="0.2">
      <c r="A37" s="320" t="s">
        <v>1465</v>
      </c>
      <c r="B37" s="322" t="s">
        <v>2079</v>
      </c>
      <c r="C37" s="344" t="s">
        <v>37</v>
      </c>
      <c r="D37" s="345">
        <v>209.77606900000001</v>
      </c>
      <c r="E37" s="395">
        <v>4.1500000000000004</v>
      </c>
      <c r="F37" s="346">
        <v>870.57</v>
      </c>
      <c r="G37" s="347">
        <v>1.3016974953526193E-3</v>
      </c>
      <c r="H37" s="348">
        <v>0.99369300896174739</v>
      </c>
      <c r="I37" s="149" t="s">
        <v>5597</v>
      </c>
    </row>
    <row r="38" spans="1:9" ht="18" x14ac:dyDescent="0.2">
      <c r="A38" s="320" t="s">
        <v>1475</v>
      </c>
      <c r="B38" s="322" t="s">
        <v>5549</v>
      </c>
      <c r="C38" s="344" t="s">
        <v>40</v>
      </c>
      <c r="D38" s="345">
        <v>115.2</v>
      </c>
      <c r="E38" s="395">
        <v>5.8708</v>
      </c>
      <c r="F38" s="346">
        <v>676.32</v>
      </c>
      <c r="G38" s="347">
        <v>1.0112501580078379E-3</v>
      </c>
      <c r="H38" s="348">
        <v>0.99470425911975524</v>
      </c>
      <c r="I38" s="149" t="s">
        <v>5597</v>
      </c>
    </row>
    <row r="39" spans="1:9" ht="18" x14ac:dyDescent="0.2">
      <c r="A39" s="320" t="s">
        <v>1474</v>
      </c>
      <c r="B39" s="322" t="s">
        <v>5550</v>
      </c>
      <c r="C39" s="344" t="s">
        <v>40</v>
      </c>
      <c r="D39" s="345">
        <v>18.122</v>
      </c>
      <c r="E39" s="395">
        <v>35.537799999999997</v>
      </c>
      <c r="F39" s="346">
        <v>644.02</v>
      </c>
      <c r="G39" s="347">
        <v>9.6295441027946483E-4</v>
      </c>
      <c r="H39" s="348">
        <v>0.99566721353003473</v>
      </c>
      <c r="I39" s="149" t="s">
        <v>5597</v>
      </c>
    </row>
    <row r="40" spans="1:9" ht="18" x14ac:dyDescent="0.2">
      <c r="A40" s="320" t="s">
        <v>3112</v>
      </c>
      <c r="B40" s="322" t="s">
        <v>5551</v>
      </c>
      <c r="C40" s="344" t="s">
        <v>14</v>
      </c>
      <c r="D40" s="345">
        <v>80.041499999999999</v>
      </c>
      <c r="E40" s="395">
        <v>6.8890000000000002</v>
      </c>
      <c r="F40" s="346">
        <v>551.41</v>
      </c>
      <c r="G40" s="347">
        <v>8.2448167971833127E-4</v>
      </c>
      <c r="H40" s="348">
        <v>0.99649169520975311</v>
      </c>
      <c r="I40" s="149" t="s">
        <v>5597</v>
      </c>
    </row>
    <row r="41" spans="1:9" x14ac:dyDescent="0.2">
      <c r="A41" s="320" t="s">
        <v>2625</v>
      </c>
      <c r="B41" s="322" t="s">
        <v>2626</v>
      </c>
      <c r="C41" s="344" t="s">
        <v>14</v>
      </c>
      <c r="D41" s="345">
        <v>10.188359999999999</v>
      </c>
      <c r="E41" s="395">
        <v>38.511099999999999</v>
      </c>
      <c r="F41" s="346">
        <v>392.36</v>
      </c>
      <c r="G41" s="347">
        <v>5.8666624082676143E-4</v>
      </c>
      <c r="H41" s="348">
        <v>0.99707836145057993</v>
      </c>
      <c r="I41" s="149" t="s">
        <v>5597</v>
      </c>
    </row>
    <row r="42" spans="1:9" ht="18" x14ac:dyDescent="0.2">
      <c r="A42" s="320" t="s">
        <v>1858</v>
      </c>
      <c r="B42" s="322" t="s">
        <v>1859</v>
      </c>
      <c r="C42" s="344" t="s">
        <v>40</v>
      </c>
      <c r="D42" s="345">
        <v>199.08</v>
      </c>
      <c r="E42" s="395">
        <v>1.9335</v>
      </c>
      <c r="F42" s="346">
        <v>384.92</v>
      </c>
      <c r="G42" s="347">
        <v>5.7554177138096903E-4</v>
      </c>
      <c r="H42" s="348">
        <v>0.9976539032219609</v>
      </c>
      <c r="I42" s="149" t="s">
        <v>5597</v>
      </c>
    </row>
    <row r="43" spans="1:9" ht="18" x14ac:dyDescent="0.2">
      <c r="A43" s="320" t="s">
        <v>3538</v>
      </c>
      <c r="B43" s="322" t="s">
        <v>5552</v>
      </c>
      <c r="C43" s="344" t="s">
        <v>16</v>
      </c>
      <c r="D43" s="345">
        <v>136</v>
      </c>
      <c r="E43" s="395">
        <v>2.4632000000000001</v>
      </c>
      <c r="F43" s="346">
        <v>335</v>
      </c>
      <c r="G43" s="347">
        <v>5.0090016993823284E-4</v>
      </c>
      <c r="H43" s="348">
        <v>0.9981548033918991</v>
      </c>
      <c r="I43" s="149" t="s">
        <v>5597</v>
      </c>
    </row>
    <row r="44" spans="1:9" x14ac:dyDescent="0.2">
      <c r="A44" s="320" t="s">
        <v>1478</v>
      </c>
      <c r="B44" s="322" t="s">
        <v>3207</v>
      </c>
      <c r="C44" s="344" t="s">
        <v>1760</v>
      </c>
      <c r="D44" s="345">
        <v>6.6617199999999999</v>
      </c>
      <c r="E44" s="395">
        <v>30.031700000000001</v>
      </c>
      <c r="F44" s="346">
        <v>200.06</v>
      </c>
      <c r="G44" s="347">
        <v>2.9913459103833692E-4</v>
      </c>
      <c r="H44" s="348">
        <v>0.99845393798293747</v>
      </c>
      <c r="I44" s="149" t="s">
        <v>5597</v>
      </c>
    </row>
    <row r="45" spans="1:9" ht="18" x14ac:dyDescent="0.2">
      <c r="A45" s="320" t="s">
        <v>2385</v>
      </c>
      <c r="B45" s="322" t="s">
        <v>5553</v>
      </c>
      <c r="C45" s="344" t="s">
        <v>2387</v>
      </c>
      <c r="D45" s="345">
        <v>272</v>
      </c>
      <c r="E45" s="395">
        <v>0.62729999999999997</v>
      </c>
      <c r="F45" s="346">
        <v>170.63</v>
      </c>
      <c r="G45" s="347">
        <v>2.5513013730316618E-4</v>
      </c>
      <c r="H45" s="348">
        <v>0.99870906812024063</v>
      </c>
      <c r="I45" s="149" t="s">
        <v>5597</v>
      </c>
    </row>
    <row r="46" spans="1:9" ht="18" x14ac:dyDescent="0.2">
      <c r="A46" s="320" t="s">
        <v>1480</v>
      </c>
      <c r="B46" s="322" t="s">
        <v>5554</v>
      </c>
      <c r="C46" s="344" t="s">
        <v>16</v>
      </c>
      <c r="D46" s="345">
        <v>0.32016</v>
      </c>
      <c r="E46" s="395">
        <v>461.77019999999999</v>
      </c>
      <c r="F46" s="346">
        <v>147.84</v>
      </c>
      <c r="G46" s="347">
        <v>2.2105397350348762E-4</v>
      </c>
      <c r="H46" s="348">
        <v>0.9989301220937441</v>
      </c>
      <c r="I46" s="149" t="s">
        <v>5597</v>
      </c>
    </row>
    <row r="47" spans="1:9" ht="18" x14ac:dyDescent="0.2">
      <c r="A47" s="320" t="s">
        <v>1665</v>
      </c>
      <c r="B47" s="322" t="s">
        <v>2024</v>
      </c>
      <c r="C47" s="344" t="s">
        <v>40</v>
      </c>
      <c r="D47" s="345">
        <v>50.04</v>
      </c>
      <c r="E47" s="395">
        <v>2.6454</v>
      </c>
      <c r="F47" s="346">
        <v>132.38</v>
      </c>
      <c r="G47" s="347">
        <v>1.9793780446693512E-4</v>
      </c>
      <c r="H47" s="348">
        <v>0.99912805989821107</v>
      </c>
      <c r="I47" s="149" t="s">
        <v>5597</v>
      </c>
    </row>
    <row r="48" spans="1:9" x14ac:dyDescent="0.2">
      <c r="A48" s="320" t="s">
        <v>1477</v>
      </c>
      <c r="B48" s="322" t="s">
        <v>2216</v>
      </c>
      <c r="C48" s="344" t="s">
        <v>1760</v>
      </c>
      <c r="D48" s="345">
        <v>8.2348219999999994</v>
      </c>
      <c r="E48" s="395">
        <v>13.450900000000001</v>
      </c>
      <c r="F48" s="346">
        <v>110.77</v>
      </c>
      <c r="G48" s="347">
        <v>1.6562600544494941E-4</v>
      </c>
      <c r="H48" s="348">
        <v>0.99929368590365597</v>
      </c>
      <c r="I48" s="149" t="s">
        <v>5597</v>
      </c>
    </row>
    <row r="49" spans="1:9" x14ac:dyDescent="0.2">
      <c r="A49" s="320" t="s">
        <v>1473</v>
      </c>
      <c r="B49" s="322" t="s">
        <v>4996</v>
      </c>
      <c r="C49" s="344" t="s">
        <v>1760</v>
      </c>
      <c r="D49" s="345">
        <v>5.747363</v>
      </c>
      <c r="E49" s="395">
        <v>17.776199999999999</v>
      </c>
      <c r="F49" s="346">
        <v>102.17</v>
      </c>
      <c r="G49" s="347">
        <v>1.5276707570922166E-4</v>
      </c>
      <c r="H49" s="348">
        <v>0.99944645297936519</v>
      </c>
      <c r="I49" s="149" t="s">
        <v>5597</v>
      </c>
    </row>
    <row r="50" spans="1:9" x14ac:dyDescent="0.2">
      <c r="A50" s="320" t="s">
        <v>1469</v>
      </c>
      <c r="B50" s="322" t="s">
        <v>4498</v>
      </c>
      <c r="C50" s="344" t="s">
        <v>40</v>
      </c>
      <c r="D50" s="345">
        <v>1.25048</v>
      </c>
      <c r="E50" s="395">
        <v>73.031899999999993</v>
      </c>
      <c r="F50" s="346">
        <v>91.32</v>
      </c>
      <c r="G50" s="347">
        <v>1.365438911007744E-4</v>
      </c>
      <c r="H50" s="348">
        <v>0.99958299687046592</v>
      </c>
      <c r="I50" s="149" t="s">
        <v>5597</v>
      </c>
    </row>
    <row r="51" spans="1:9" x14ac:dyDescent="0.2">
      <c r="A51" s="320" t="s">
        <v>1468</v>
      </c>
      <c r="B51" s="322" t="s">
        <v>2078</v>
      </c>
      <c r="C51" s="344" t="s">
        <v>37</v>
      </c>
      <c r="D51" s="345">
        <v>29.270572999999999</v>
      </c>
      <c r="E51" s="395">
        <v>3.0527000000000002</v>
      </c>
      <c r="F51" s="346">
        <v>89.35</v>
      </c>
      <c r="G51" s="347">
        <v>1.3359829905666001E-4</v>
      </c>
      <c r="H51" s="348">
        <v>0.9997165951695226</v>
      </c>
      <c r="I51" s="149" t="s">
        <v>5597</v>
      </c>
    </row>
    <row r="52" spans="1:9" x14ac:dyDescent="0.2">
      <c r="A52" s="320" t="s">
        <v>1669</v>
      </c>
      <c r="B52" s="322" t="s">
        <v>2031</v>
      </c>
      <c r="C52" s="344" t="s">
        <v>40</v>
      </c>
      <c r="D52" s="345">
        <v>166.8</v>
      </c>
      <c r="E52" s="395">
        <v>0.26369999999999999</v>
      </c>
      <c r="F52" s="346">
        <v>43.99</v>
      </c>
      <c r="G52" s="347">
        <v>6.5774920822635424E-5</v>
      </c>
      <c r="H52" s="348">
        <v>0.99978237009034521</v>
      </c>
      <c r="I52" s="149" t="s">
        <v>5597</v>
      </c>
    </row>
    <row r="53" spans="1:9" x14ac:dyDescent="0.2">
      <c r="A53" s="320" t="s">
        <v>1463</v>
      </c>
      <c r="B53" s="322" t="s">
        <v>2857</v>
      </c>
      <c r="C53" s="344" t="s">
        <v>40</v>
      </c>
      <c r="D53" s="345">
        <v>0.29878900000000003</v>
      </c>
      <c r="E53" s="395">
        <v>98.5578</v>
      </c>
      <c r="F53" s="346">
        <v>29.45</v>
      </c>
      <c r="G53" s="347">
        <v>4.4034358222928235E-5</v>
      </c>
      <c r="H53" s="348">
        <v>0.99982640444856818</v>
      </c>
      <c r="I53" s="149" t="s">
        <v>5597</v>
      </c>
    </row>
    <row r="54" spans="1:9" ht="18" x14ac:dyDescent="0.2">
      <c r="A54" s="320" t="s">
        <v>1482</v>
      </c>
      <c r="B54" s="322" t="s">
        <v>1852</v>
      </c>
      <c r="C54" s="344" t="s">
        <v>16</v>
      </c>
      <c r="D54" s="345">
        <v>1.0459860000000001</v>
      </c>
      <c r="E54" s="395">
        <v>22.103899999999999</v>
      </c>
      <c r="F54" s="346">
        <v>23.12</v>
      </c>
      <c r="G54" s="347">
        <v>3.4569587847677444E-5</v>
      </c>
      <c r="H54" s="348">
        <v>0.99986097403641583</v>
      </c>
      <c r="I54" s="149" t="s">
        <v>5597</v>
      </c>
    </row>
    <row r="55" spans="1:9" x14ac:dyDescent="0.2">
      <c r="A55" s="320" t="s">
        <v>1466</v>
      </c>
      <c r="B55" s="322" t="s">
        <v>2856</v>
      </c>
      <c r="C55" s="344" t="s">
        <v>17</v>
      </c>
      <c r="D55" s="345">
        <v>1.1723159999999999</v>
      </c>
      <c r="E55" s="395">
        <v>19.3508</v>
      </c>
      <c r="F55" s="346">
        <v>22.69</v>
      </c>
      <c r="G55" s="347">
        <v>3.3926641360891059E-5</v>
      </c>
      <c r="H55" s="348">
        <v>0.99989490067777675</v>
      </c>
      <c r="I55" s="149" t="s">
        <v>5597</v>
      </c>
    </row>
    <row r="56" spans="1:9" x14ac:dyDescent="0.2">
      <c r="A56" s="320" t="s">
        <v>1670</v>
      </c>
      <c r="B56" s="322" t="s">
        <v>2817</v>
      </c>
      <c r="C56" s="344" t="s">
        <v>40</v>
      </c>
      <c r="D56" s="345">
        <v>145.94999999999999</v>
      </c>
      <c r="E56" s="395">
        <v>0.13750000000000001</v>
      </c>
      <c r="F56" s="346">
        <v>20.07</v>
      </c>
      <c r="G56" s="347">
        <v>3.0009153464657713E-5</v>
      </c>
      <c r="H56" s="348">
        <v>0.99992490983124138</v>
      </c>
      <c r="I56" s="149" t="s">
        <v>5597</v>
      </c>
    </row>
    <row r="57" spans="1:9" ht="18" x14ac:dyDescent="0.2">
      <c r="A57" s="320" t="s">
        <v>1485</v>
      </c>
      <c r="B57" s="322" t="s">
        <v>2603</v>
      </c>
      <c r="C57" s="344" t="s">
        <v>16</v>
      </c>
      <c r="D57" s="345">
        <v>3.8399999999999997E-2</v>
      </c>
      <c r="E57" s="395">
        <v>491.58190000000002</v>
      </c>
      <c r="F57" s="346">
        <v>18.88</v>
      </c>
      <c r="G57" s="347">
        <v>2.8229836443086079E-5</v>
      </c>
      <c r="H57" s="348">
        <v>0.99995313966768451</v>
      </c>
      <c r="I57" s="149" t="s">
        <v>5597</v>
      </c>
    </row>
    <row r="58" spans="1:9" ht="18" x14ac:dyDescent="0.2">
      <c r="A58" s="320" t="s">
        <v>1476</v>
      </c>
      <c r="B58" s="322" t="s">
        <v>5555</v>
      </c>
      <c r="C58" s="344" t="s">
        <v>40</v>
      </c>
      <c r="D58" s="345">
        <v>1.3411200000000001</v>
      </c>
      <c r="E58" s="395">
        <v>10.152699999999999</v>
      </c>
      <c r="F58" s="346">
        <v>13.62</v>
      </c>
      <c r="G58" s="347">
        <v>2.0364956162861886E-5</v>
      </c>
      <c r="H58" s="348">
        <v>0.99997350462384738</v>
      </c>
      <c r="I58" s="149" t="s">
        <v>5597</v>
      </c>
    </row>
    <row r="59" spans="1:9" x14ac:dyDescent="0.2">
      <c r="A59" s="320" t="s">
        <v>1481</v>
      </c>
      <c r="B59" s="322" t="s">
        <v>2076</v>
      </c>
      <c r="C59" s="344" t="s">
        <v>37</v>
      </c>
      <c r="D59" s="345">
        <v>2.0909309999999999</v>
      </c>
      <c r="E59" s="395">
        <v>4.88</v>
      </c>
      <c r="F59" s="346">
        <v>10.199999999999999</v>
      </c>
      <c r="G59" s="347">
        <v>1.5251288756328283E-5</v>
      </c>
      <c r="H59" s="348">
        <v>0.99998875591260372</v>
      </c>
      <c r="I59" s="149" t="s">
        <v>5597</v>
      </c>
    </row>
    <row r="60" spans="1:9" x14ac:dyDescent="0.2">
      <c r="A60" s="320" t="s">
        <v>1671</v>
      </c>
      <c r="B60" s="322" t="s">
        <v>2023</v>
      </c>
      <c r="C60" s="344" t="s">
        <v>40</v>
      </c>
      <c r="D60" s="345">
        <v>2.5019999999999998</v>
      </c>
      <c r="E60" s="395">
        <v>2.9891999999999999</v>
      </c>
      <c r="F60" s="346">
        <v>7.48</v>
      </c>
      <c r="G60" s="347">
        <v>1.1184278421307409E-5</v>
      </c>
      <c r="H60" s="348">
        <v>0.99999994019102501</v>
      </c>
      <c r="I60" s="149" t="s">
        <v>5597</v>
      </c>
    </row>
    <row r="61" spans="1:9" x14ac:dyDescent="0.2">
      <c r="A61" s="320" t="s">
        <v>1486</v>
      </c>
      <c r="B61" s="322" t="s">
        <v>2604</v>
      </c>
      <c r="C61" s="344" t="s">
        <v>40</v>
      </c>
      <c r="D61" s="345">
        <v>1.5150000000000001E-3</v>
      </c>
      <c r="E61" s="395">
        <v>28.195799999999998</v>
      </c>
      <c r="F61" s="346">
        <v>0.04</v>
      </c>
      <c r="G61" s="347">
        <v>5.9808975515012885E-8</v>
      </c>
      <c r="H61" s="348">
        <v>1.0000000000000004</v>
      </c>
      <c r="I61" s="149" t="s">
        <v>5597</v>
      </c>
    </row>
    <row r="62" spans="1:9" x14ac:dyDescent="0.2">
      <c r="A62" s="320"/>
      <c r="B62" s="322"/>
      <c r="C62" s="344"/>
      <c r="D62" s="345"/>
      <c r="E62" s="346"/>
      <c r="F62" s="346"/>
      <c r="G62" s="347"/>
      <c r="H62" s="348"/>
    </row>
    <row r="63" spans="1:9" x14ac:dyDescent="0.2">
      <c r="A63" s="401"/>
      <c r="B63" s="351" t="s">
        <v>1675</v>
      </c>
      <c r="C63" s="402"/>
      <c r="D63" s="366"/>
      <c r="E63" s="367"/>
      <c r="F63" s="349">
        <v>668795.93999999959</v>
      </c>
      <c r="G63" s="368"/>
      <c r="H63" s="369"/>
    </row>
    <row r="64" spans="1:9" x14ac:dyDescent="0.2">
      <c r="A64" s="320"/>
      <c r="B64" s="382"/>
      <c r="C64" s="751" t="s">
        <v>1676</v>
      </c>
      <c r="D64" s="752"/>
      <c r="E64" s="753"/>
      <c r="F64" s="505">
        <f>RESUMO!D25/(1+RESUMO!D3)</f>
        <v>1581949.9031064697</v>
      </c>
      <c r="G64" s="347"/>
      <c r="H64" s="348"/>
    </row>
    <row r="65" spans="1:8" x14ac:dyDescent="0.2">
      <c r="A65" s="320"/>
      <c r="B65" s="382"/>
      <c r="C65" s="751" t="s">
        <v>1677</v>
      </c>
      <c r="D65" s="752"/>
      <c r="E65" s="753"/>
      <c r="F65" s="504">
        <f>F63/F64</f>
        <v>0.42276682636200252</v>
      </c>
      <c r="G65" s="347"/>
      <c r="H65" s="348"/>
    </row>
    <row r="66" spans="1:8" x14ac:dyDescent="0.2">
      <c r="A66" s="320"/>
      <c r="B66" s="382"/>
      <c r="C66" s="751" t="s">
        <v>1678</v>
      </c>
      <c r="D66" s="752"/>
      <c r="E66" s="753"/>
      <c r="F66" s="504">
        <f>1-F65</f>
        <v>0.57723317363799742</v>
      </c>
      <c r="G66" s="347"/>
      <c r="H66" s="348"/>
    </row>
  </sheetData>
  <autoFilter ref="A5:H5" xr:uid="{6F9DF13D-82F2-4147-8B15-B394E7BA8CFF}">
    <sortState xmlns:xlrd2="http://schemas.microsoft.com/office/spreadsheetml/2017/richdata2" ref="A6:H61">
      <sortCondition descending="1" ref="F5"/>
    </sortState>
  </autoFilter>
  <mergeCells count="7">
    <mergeCell ref="C64:E64"/>
    <mergeCell ref="C65:E65"/>
    <mergeCell ref="C66:E66"/>
    <mergeCell ref="D1:E1"/>
    <mergeCell ref="D2:E2"/>
    <mergeCell ref="D3:E3"/>
    <mergeCell ref="A4:H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6" fitToHeight="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07F7-9F8B-40CC-9C0F-1FD77FE7686E}">
  <sheetPr>
    <tabColor rgb="FF0070C0"/>
    <pageSetUpPr fitToPage="1"/>
  </sheetPr>
  <dimension ref="A1:I68"/>
  <sheetViews>
    <sheetView topLeftCell="A37" zoomScale="130" zoomScaleNormal="130" workbookViewId="0">
      <selection activeCell="J21" sqref="J21"/>
    </sheetView>
  </sheetViews>
  <sheetFormatPr defaultColWidth="9.140625" defaultRowHeight="11.25" x14ac:dyDescent="0.2"/>
  <cols>
    <col min="1" max="1" width="8.140625" style="149" customWidth="1"/>
    <col min="2" max="2" width="25.85546875" style="149" customWidth="1"/>
    <col min="3" max="3" width="5.85546875" style="149" customWidth="1"/>
    <col min="4" max="4" width="11.28515625" style="149" customWidth="1"/>
    <col min="5" max="5" width="10.85546875" style="149" customWidth="1"/>
    <col min="6" max="6" width="10.5703125" style="149" customWidth="1"/>
    <col min="7" max="7" width="6.42578125" style="149" customWidth="1"/>
    <col min="8" max="8" width="6.85546875" style="149" customWidth="1"/>
    <col min="9" max="16384" width="9.140625" style="149"/>
  </cols>
  <sheetData>
    <row r="1" spans="1:9" x14ac:dyDescent="0.2">
      <c r="A1" s="147" t="s">
        <v>5006</v>
      </c>
      <c r="B1" s="148"/>
      <c r="C1" s="148"/>
      <c r="D1" s="740" t="s">
        <v>129</v>
      </c>
      <c r="E1" s="740"/>
      <c r="F1" s="198" t="s">
        <v>5502</v>
      </c>
      <c r="G1" s="194"/>
      <c r="H1" s="195"/>
    </row>
    <row r="2" spans="1:9" x14ac:dyDescent="0.2">
      <c r="A2" s="147" t="s">
        <v>5008</v>
      </c>
      <c r="B2" s="148"/>
      <c r="C2" s="148"/>
      <c r="D2" s="740" t="s">
        <v>130</v>
      </c>
      <c r="E2" s="740"/>
      <c r="F2" s="199" t="s">
        <v>117</v>
      </c>
      <c r="G2" s="194"/>
      <c r="H2" s="195"/>
    </row>
    <row r="3" spans="1:9" ht="11.25" customHeight="1" x14ac:dyDescent="0.2">
      <c r="A3" s="147" t="s">
        <v>5007</v>
      </c>
      <c r="B3" s="148"/>
      <c r="C3" s="148"/>
      <c r="D3" s="754" t="s">
        <v>131</v>
      </c>
      <c r="E3" s="754"/>
      <c r="F3" s="200">
        <f>RESUMO!D3</f>
        <v>0.28791653009942109</v>
      </c>
      <c r="G3" s="196"/>
      <c r="H3" s="197"/>
    </row>
    <row r="4" spans="1:9" ht="20.25" customHeight="1" x14ac:dyDescent="0.2">
      <c r="A4" s="748" t="s">
        <v>5556</v>
      </c>
      <c r="B4" s="748"/>
      <c r="C4" s="748"/>
      <c r="D4" s="748"/>
      <c r="E4" s="748"/>
      <c r="F4" s="748"/>
      <c r="G4" s="748"/>
      <c r="H4" s="748"/>
    </row>
    <row r="5" spans="1:9" ht="18" x14ac:dyDescent="0.2">
      <c r="A5" s="340" t="s">
        <v>4</v>
      </c>
      <c r="B5" s="340" t="s">
        <v>5</v>
      </c>
      <c r="C5" s="341" t="s">
        <v>1</v>
      </c>
      <c r="D5" s="342" t="s">
        <v>6</v>
      </c>
      <c r="E5" s="342" t="s">
        <v>321</v>
      </c>
      <c r="F5" s="316" t="s">
        <v>10</v>
      </c>
      <c r="G5" s="316" t="s">
        <v>318</v>
      </c>
      <c r="H5" s="343" t="s">
        <v>319</v>
      </c>
    </row>
    <row r="6" spans="1:9" x14ac:dyDescent="0.2">
      <c r="A6" s="352" t="s">
        <v>2715</v>
      </c>
      <c r="B6" s="353" t="s">
        <v>2716</v>
      </c>
      <c r="C6" s="354" t="s">
        <v>40</v>
      </c>
      <c r="D6" s="355">
        <v>64896</v>
      </c>
      <c r="E6" s="355">
        <v>5.1637000000000004</v>
      </c>
      <c r="F6" s="356">
        <v>335103.48</v>
      </c>
      <c r="G6" s="357">
        <v>0.38991969727372644</v>
      </c>
      <c r="H6" s="358">
        <v>0.38991969727372644</v>
      </c>
    </row>
    <row r="7" spans="1:9" x14ac:dyDescent="0.2">
      <c r="A7" s="359" t="s">
        <v>1441</v>
      </c>
      <c r="B7" s="353" t="s">
        <v>1751</v>
      </c>
      <c r="C7" s="354" t="s">
        <v>40</v>
      </c>
      <c r="D7" s="355">
        <v>33947.1</v>
      </c>
      <c r="E7" s="355">
        <v>7.7377000000000002</v>
      </c>
      <c r="F7" s="356">
        <v>262672.48</v>
      </c>
      <c r="G7" s="357">
        <v>0.30564043645186545</v>
      </c>
      <c r="H7" s="358">
        <v>0.69556013372559189</v>
      </c>
      <c r="I7" s="149" t="s">
        <v>5597</v>
      </c>
    </row>
    <row r="8" spans="1:9" x14ac:dyDescent="0.2">
      <c r="A8" s="352" t="s">
        <v>1442</v>
      </c>
      <c r="B8" s="353" t="s">
        <v>2122</v>
      </c>
      <c r="C8" s="354" t="s">
        <v>40</v>
      </c>
      <c r="D8" s="355">
        <v>90212.378593000001</v>
      </c>
      <c r="E8" s="355">
        <v>0.70040000000000002</v>
      </c>
      <c r="F8" s="356">
        <v>63184.75</v>
      </c>
      <c r="G8" s="357">
        <v>7.3520509522360347E-2</v>
      </c>
      <c r="H8" s="358">
        <v>0.76908064324795222</v>
      </c>
      <c r="I8" s="149" t="s">
        <v>5597</v>
      </c>
    </row>
    <row r="9" spans="1:9" ht="18" x14ac:dyDescent="0.2">
      <c r="A9" s="352" t="s">
        <v>3542</v>
      </c>
      <c r="B9" s="353" t="s">
        <v>3543</v>
      </c>
      <c r="C9" s="354" t="s">
        <v>40</v>
      </c>
      <c r="D9" s="355">
        <v>1600.2</v>
      </c>
      <c r="E9" s="355">
        <v>12.666</v>
      </c>
      <c r="F9" s="356">
        <v>20268.13</v>
      </c>
      <c r="G9" s="357">
        <v>2.3583590101495019E-2</v>
      </c>
      <c r="H9" s="358">
        <v>0.79266423334944724</v>
      </c>
      <c r="I9" s="149" t="s">
        <v>5597</v>
      </c>
    </row>
    <row r="10" spans="1:9" x14ac:dyDescent="0.2">
      <c r="A10" s="371" t="s">
        <v>1446</v>
      </c>
      <c r="B10" s="372" t="s">
        <v>2132</v>
      </c>
      <c r="C10" s="373" t="s">
        <v>14</v>
      </c>
      <c r="D10" s="374">
        <v>426.02925800000003</v>
      </c>
      <c r="E10" s="374">
        <v>43.019799999999996</v>
      </c>
      <c r="F10" s="375">
        <v>18327.689999999999</v>
      </c>
      <c r="G10" s="376">
        <v>2.1325732984111962E-2</v>
      </c>
      <c r="H10" s="377">
        <v>0.81398996633355925</v>
      </c>
      <c r="I10" s="149" t="s">
        <v>5597</v>
      </c>
    </row>
    <row r="11" spans="1:9" x14ac:dyDescent="0.2">
      <c r="A11" s="371" t="s">
        <v>1443</v>
      </c>
      <c r="B11" s="372" t="s">
        <v>1857</v>
      </c>
      <c r="C11" s="373" t="s">
        <v>17</v>
      </c>
      <c r="D11" s="374">
        <v>123.575655</v>
      </c>
      <c r="E11" s="374">
        <v>125.5355</v>
      </c>
      <c r="F11" s="375">
        <v>15513.13</v>
      </c>
      <c r="G11" s="376">
        <v>1.8050767343174005E-2</v>
      </c>
      <c r="H11" s="377">
        <v>0.83204073367673326</v>
      </c>
      <c r="I11" s="149" t="s">
        <v>5597</v>
      </c>
    </row>
    <row r="12" spans="1:9" ht="18" x14ac:dyDescent="0.2">
      <c r="A12" s="371" t="s">
        <v>3265</v>
      </c>
      <c r="B12" s="372" t="s">
        <v>3266</v>
      </c>
      <c r="C12" s="373" t="s">
        <v>37</v>
      </c>
      <c r="D12" s="374">
        <v>36</v>
      </c>
      <c r="E12" s="374">
        <v>409.28140000000002</v>
      </c>
      <c r="F12" s="375">
        <v>14734.13</v>
      </c>
      <c r="G12" s="376">
        <v>1.7144338546384929E-2</v>
      </c>
      <c r="H12" s="377">
        <v>0.84918507222311823</v>
      </c>
      <c r="I12" s="149" t="s">
        <v>5597</v>
      </c>
    </row>
    <row r="13" spans="1:9" x14ac:dyDescent="0.2">
      <c r="A13" s="371" t="s">
        <v>1452</v>
      </c>
      <c r="B13" s="372" t="s">
        <v>2460</v>
      </c>
      <c r="C13" s="373" t="s">
        <v>17</v>
      </c>
      <c r="D13" s="374">
        <v>122.76357299999999</v>
      </c>
      <c r="E13" s="374">
        <v>115.063</v>
      </c>
      <c r="F13" s="375">
        <v>14125.55</v>
      </c>
      <c r="G13" s="376">
        <v>1.6436207048118052E-2</v>
      </c>
      <c r="H13" s="377">
        <v>0.86562127927123633</v>
      </c>
      <c r="I13" s="149" t="s">
        <v>5597</v>
      </c>
    </row>
    <row r="14" spans="1:9" x14ac:dyDescent="0.2">
      <c r="A14" s="371" t="s">
        <v>1445</v>
      </c>
      <c r="B14" s="372" t="s">
        <v>325</v>
      </c>
      <c r="C14" s="373" t="s">
        <v>17</v>
      </c>
      <c r="D14" s="374">
        <v>109.09131600000001</v>
      </c>
      <c r="E14" s="374">
        <v>126.00020000000001</v>
      </c>
      <c r="F14" s="375">
        <v>13745.53</v>
      </c>
      <c r="G14" s="376">
        <v>1.5994023387841051E-2</v>
      </c>
      <c r="H14" s="377">
        <v>0.88161530265907739</v>
      </c>
      <c r="I14" s="149" t="s">
        <v>5597</v>
      </c>
    </row>
    <row r="15" spans="1:9" ht="18" x14ac:dyDescent="0.2">
      <c r="A15" s="371" t="s">
        <v>3556</v>
      </c>
      <c r="B15" s="372" t="s">
        <v>3557</v>
      </c>
      <c r="C15" s="373" t="s">
        <v>16</v>
      </c>
      <c r="D15" s="374">
        <v>136</v>
      </c>
      <c r="E15" s="374">
        <v>100.8334</v>
      </c>
      <c r="F15" s="375">
        <v>13713.34</v>
      </c>
      <c r="G15" s="376">
        <v>1.5956567748600176E-2</v>
      </c>
      <c r="H15" s="377">
        <v>0.89757187040767761</v>
      </c>
      <c r="I15" s="149" t="s">
        <v>5597</v>
      </c>
    </row>
    <row r="16" spans="1:9" x14ac:dyDescent="0.2">
      <c r="A16" s="320" t="s">
        <v>1444</v>
      </c>
      <c r="B16" s="322" t="s">
        <v>327</v>
      </c>
      <c r="C16" s="344" t="s">
        <v>17</v>
      </c>
      <c r="D16" s="345">
        <v>80.422842000000003</v>
      </c>
      <c r="E16" s="395">
        <v>123.313</v>
      </c>
      <c r="F16" s="346">
        <v>9917.18</v>
      </c>
      <c r="G16" s="347">
        <v>1.1539432008909769E-2</v>
      </c>
      <c r="H16" s="348">
        <v>0.90911130241658733</v>
      </c>
      <c r="I16" s="149" t="s">
        <v>5597</v>
      </c>
    </row>
    <row r="17" spans="1:9" x14ac:dyDescent="0.2">
      <c r="A17" s="320" t="s">
        <v>1448</v>
      </c>
      <c r="B17" s="322" t="s">
        <v>2584</v>
      </c>
      <c r="C17" s="344" t="s">
        <v>40</v>
      </c>
      <c r="D17" s="345">
        <v>869.85236499999996</v>
      </c>
      <c r="E17" s="395">
        <v>10.199999999999999</v>
      </c>
      <c r="F17" s="346">
        <v>8872.49</v>
      </c>
      <c r="G17" s="347">
        <v>1.0323851649837134E-2</v>
      </c>
      <c r="H17" s="348">
        <v>0.91943515406642451</v>
      </c>
      <c r="I17" s="149" t="s">
        <v>5597</v>
      </c>
    </row>
    <row r="18" spans="1:9" x14ac:dyDescent="0.2">
      <c r="A18" s="320" t="s">
        <v>1453</v>
      </c>
      <c r="B18" s="322" t="s">
        <v>2077</v>
      </c>
      <c r="C18" s="344" t="s">
        <v>37</v>
      </c>
      <c r="D18" s="345">
        <v>2251.7929789999998</v>
      </c>
      <c r="E18" s="395">
        <v>3.8441999999999998</v>
      </c>
      <c r="F18" s="346">
        <v>8656.34</v>
      </c>
      <c r="G18" s="347">
        <v>1.0072343839277496E-2</v>
      </c>
      <c r="H18" s="348">
        <v>0.92950749790570197</v>
      </c>
      <c r="I18" s="149" t="s">
        <v>5597</v>
      </c>
    </row>
    <row r="19" spans="1:9" x14ac:dyDescent="0.2">
      <c r="A19" s="320" t="s">
        <v>1451</v>
      </c>
      <c r="B19" s="322" t="s">
        <v>2344</v>
      </c>
      <c r="C19" s="344" t="s">
        <v>41</v>
      </c>
      <c r="D19" s="345">
        <v>67.2</v>
      </c>
      <c r="E19" s="395">
        <v>120.6028</v>
      </c>
      <c r="F19" s="346">
        <v>8104.51</v>
      </c>
      <c r="G19" s="347">
        <v>9.4302455043197078E-3</v>
      </c>
      <c r="H19" s="348">
        <v>0.93893774341002167</v>
      </c>
      <c r="I19" s="149" t="s">
        <v>5597</v>
      </c>
    </row>
    <row r="20" spans="1:9" x14ac:dyDescent="0.2">
      <c r="A20" s="320" t="s">
        <v>1456</v>
      </c>
      <c r="B20" s="322" t="s">
        <v>2072</v>
      </c>
      <c r="C20" s="344" t="s">
        <v>37</v>
      </c>
      <c r="D20" s="345">
        <v>473.36092400000001</v>
      </c>
      <c r="E20" s="395">
        <v>12.45</v>
      </c>
      <c r="F20" s="346">
        <v>5893.34</v>
      </c>
      <c r="G20" s="347">
        <v>6.8573723816032685E-3</v>
      </c>
      <c r="H20" s="348">
        <v>0.9457951157916249</v>
      </c>
      <c r="I20" s="149" t="s">
        <v>5597</v>
      </c>
    </row>
    <row r="21" spans="1:9" ht="18" x14ac:dyDescent="0.2">
      <c r="A21" s="320" t="s">
        <v>1454</v>
      </c>
      <c r="B21" s="322" t="s">
        <v>5543</v>
      </c>
      <c r="C21" s="344" t="s">
        <v>40</v>
      </c>
      <c r="D21" s="345">
        <v>469.71</v>
      </c>
      <c r="E21" s="395">
        <v>12</v>
      </c>
      <c r="F21" s="346">
        <v>5636.52</v>
      </c>
      <c r="G21" s="347">
        <v>6.5585417736554238E-3</v>
      </c>
      <c r="H21" s="348">
        <v>0.95235365756528034</v>
      </c>
      <c r="I21" s="149" t="s">
        <v>5597</v>
      </c>
    </row>
    <row r="22" spans="1:9" ht="18" x14ac:dyDescent="0.2">
      <c r="A22" s="320" t="s">
        <v>1449</v>
      </c>
      <c r="B22" s="322" t="s">
        <v>5544</v>
      </c>
      <c r="C22" s="344" t="s">
        <v>37</v>
      </c>
      <c r="D22" s="345">
        <v>12</v>
      </c>
      <c r="E22" s="395">
        <v>418.36689999999999</v>
      </c>
      <c r="F22" s="346">
        <v>5020.3999999999996</v>
      </c>
      <c r="G22" s="347">
        <v>5.8416368824132058E-3</v>
      </c>
      <c r="H22" s="348">
        <v>0.95819529444769358</v>
      </c>
      <c r="I22" s="149" t="s">
        <v>5597</v>
      </c>
    </row>
    <row r="23" spans="1:9" x14ac:dyDescent="0.2">
      <c r="A23" s="320" t="s">
        <v>1457</v>
      </c>
      <c r="B23" s="322" t="s">
        <v>1770</v>
      </c>
      <c r="C23" s="344" t="s">
        <v>40</v>
      </c>
      <c r="D23" s="345">
        <v>498.3</v>
      </c>
      <c r="E23" s="395">
        <v>8.5860000000000003</v>
      </c>
      <c r="F23" s="346">
        <v>4278.3999999999996</v>
      </c>
      <c r="G23" s="347">
        <v>4.9782605445216838E-3</v>
      </c>
      <c r="H23" s="348">
        <v>0.96317355499221524</v>
      </c>
      <c r="I23" s="149" t="s">
        <v>5597</v>
      </c>
    </row>
    <row r="24" spans="1:9" x14ac:dyDescent="0.2">
      <c r="A24" s="320" t="s">
        <v>1458</v>
      </c>
      <c r="B24" s="322" t="s">
        <v>2075</v>
      </c>
      <c r="C24" s="344" t="s">
        <v>37</v>
      </c>
      <c r="D24" s="345">
        <v>391.24235700000003</v>
      </c>
      <c r="E24" s="395">
        <v>10.5</v>
      </c>
      <c r="F24" s="346">
        <v>4108.04</v>
      </c>
      <c r="G24" s="347">
        <v>4.7800330607976954E-3</v>
      </c>
      <c r="H24" s="348">
        <v>0.9679535880530129</v>
      </c>
      <c r="I24" s="149" t="s">
        <v>5597</v>
      </c>
    </row>
    <row r="25" spans="1:9" x14ac:dyDescent="0.2">
      <c r="A25" s="320" t="s">
        <v>1655</v>
      </c>
      <c r="B25" s="322" t="s">
        <v>4616</v>
      </c>
      <c r="C25" s="344" t="s">
        <v>14</v>
      </c>
      <c r="D25" s="345">
        <v>15.631</v>
      </c>
      <c r="E25" s="395">
        <v>232.6525</v>
      </c>
      <c r="F25" s="346">
        <v>3636.59</v>
      </c>
      <c r="G25" s="347">
        <v>4.2314632838449211E-3</v>
      </c>
      <c r="H25" s="348">
        <v>0.97218505133685784</v>
      </c>
      <c r="I25" s="149" t="s">
        <v>5597</v>
      </c>
    </row>
    <row r="26" spans="1:9" x14ac:dyDescent="0.2">
      <c r="A26" s="320" t="s">
        <v>1855</v>
      </c>
      <c r="B26" s="322" t="s">
        <v>1856</v>
      </c>
      <c r="C26" s="344" t="s">
        <v>17</v>
      </c>
      <c r="D26" s="345">
        <v>26.334</v>
      </c>
      <c r="E26" s="395">
        <v>104.08920000000001</v>
      </c>
      <c r="F26" s="346">
        <v>2741.08</v>
      </c>
      <c r="G26" s="347">
        <v>3.1894657847273506E-3</v>
      </c>
      <c r="H26" s="348">
        <v>0.97537451712158518</v>
      </c>
      <c r="I26" s="149" t="s">
        <v>5597</v>
      </c>
    </row>
    <row r="27" spans="1:9" x14ac:dyDescent="0.2">
      <c r="A27" s="320" t="s">
        <v>1462</v>
      </c>
      <c r="B27" s="322" t="s">
        <v>2487</v>
      </c>
      <c r="C27" s="344" t="s">
        <v>40</v>
      </c>
      <c r="D27" s="345">
        <v>152.13886199999999</v>
      </c>
      <c r="E27" s="395">
        <v>15.675000000000001</v>
      </c>
      <c r="F27" s="346">
        <v>2384.7800000000002</v>
      </c>
      <c r="G27" s="347">
        <v>2.7748822413435916E-3</v>
      </c>
      <c r="H27" s="348">
        <v>0.97814939936292877</v>
      </c>
      <c r="I27" s="149" t="s">
        <v>5597</v>
      </c>
    </row>
    <row r="28" spans="1:9" x14ac:dyDescent="0.2">
      <c r="A28" s="320" t="s">
        <v>1472</v>
      </c>
      <c r="B28" s="322" t="s">
        <v>3208</v>
      </c>
      <c r="C28" s="344" t="s">
        <v>40</v>
      </c>
      <c r="D28" s="345">
        <v>77.950104999999994</v>
      </c>
      <c r="E28" s="395">
        <v>29.2074</v>
      </c>
      <c r="F28" s="346">
        <v>2276.7199999999998</v>
      </c>
      <c r="G28" s="347">
        <v>2.6491457897633245E-3</v>
      </c>
      <c r="H28" s="348">
        <v>0.98079854515269205</v>
      </c>
      <c r="I28" s="149" t="s">
        <v>5597</v>
      </c>
    </row>
    <row r="29" spans="1:9" ht="18" x14ac:dyDescent="0.2">
      <c r="A29" s="320" t="s">
        <v>1464</v>
      </c>
      <c r="B29" s="322" t="s">
        <v>5545</v>
      </c>
      <c r="C29" s="344" t="s">
        <v>40</v>
      </c>
      <c r="D29" s="345">
        <v>14.976000000000001</v>
      </c>
      <c r="E29" s="395">
        <v>135.11420000000001</v>
      </c>
      <c r="F29" s="346">
        <v>2023.47</v>
      </c>
      <c r="G29" s="347">
        <v>2.354469162309109E-3</v>
      </c>
      <c r="H29" s="348">
        <v>0.98315301431500113</v>
      </c>
      <c r="I29" s="149" t="s">
        <v>5597</v>
      </c>
    </row>
    <row r="30" spans="1:9" ht="18" x14ac:dyDescent="0.2">
      <c r="A30" s="320" t="s">
        <v>1461</v>
      </c>
      <c r="B30" s="322" t="s">
        <v>4995</v>
      </c>
      <c r="C30" s="344" t="s">
        <v>37</v>
      </c>
      <c r="D30" s="345">
        <v>51.450322999999997</v>
      </c>
      <c r="E30" s="395">
        <v>35.356000000000002</v>
      </c>
      <c r="F30" s="346">
        <v>1819.08</v>
      </c>
      <c r="G30" s="347">
        <v>2.1166450521990709E-3</v>
      </c>
      <c r="H30" s="348">
        <v>0.98526965936720023</v>
      </c>
      <c r="I30" s="149" t="s">
        <v>5597</v>
      </c>
    </row>
    <row r="31" spans="1:9" x14ac:dyDescent="0.2">
      <c r="A31" s="320" t="s">
        <v>1459</v>
      </c>
      <c r="B31" s="322" t="s">
        <v>2577</v>
      </c>
      <c r="C31" s="344" t="s">
        <v>40</v>
      </c>
      <c r="D31" s="345">
        <v>131.46787499999999</v>
      </c>
      <c r="E31" s="395">
        <v>11.4579</v>
      </c>
      <c r="F31" s="346">
        <v>1506.35</v>
      </c>
      <c r="G31" s="347">
        <v>1.7527586881171087E-3</v>
      </c>
      <c r="H31" s="348">
        <v>0.98702241805531732</v>
      </c>
      <c r="I31" s="149" t="s">
        <v>5597</v>
      </c>
    </row>
    <row r="32" spans="1:9" ht="18" x14ac:dyDescent="0.2">
      <c r="A32" s="320" t="s">
        <v>1460</v>
      </c>
      <c r="B32" s="322" t="s">
        <v>5546</v>
      </c>
      <c r="C32" s="344" t="s">
        <v>40</v>
      </c>
      <c r="D32" s="345">
        <v>218.47440800000001</v>
      </c>
      <c r="E32" s="395">
        <v>6.6001000000000003</v>
      </c>
      <c r="F32" s="346">
        <v>1441.95</v>
      </c>
      <c r="G32" s="347">
        <v>1.6778241380359579E-3</v>
      </c>
      <c r="H32" s="348">
        <v>0.98870024219335328</v>
      </c>
      <c r="I32" s="149" t="s">
        <v>5597</v>
      </c>
    </row>
    <row r="33" spans="1:9" ht="18" x14ac:dyDescent="0.2">
      <c r="A33" s="320" t="s">
        <v>1467</v>
      </c>
      <c r="B33" s="322" t="s">
        <v>5547</v>
      </c>
      <c r="C33" s="344" t="s">
        <v>37</v>
      </c>
      <c r="D33" s="345">
        <v>78</v>
      </c>
      <c r="E33" s="395">
        <v>17.920000000000002</v>
      </c>
      <c r="F33" s="346">
        <v>1397.76</v>
      </c>
      <c r="G33" s="347">
        <v>1.626405539152634E-3</v>
      </c>
      <c r="H33" s="348">
        <v>0.99032664773250589</v>
      </c>
      <c r="I33" s="149" t="s">
        <v>5597</v>
      </c>
    </row>
    <row r="34" spans="1:9" ht="18" x14ac:dyDescent="0.2">
      <c r="A34" s="320" t="s">
        <v>1654</v>
      </c>
      <c r="B34" s="322" t="s">
        <v>2564</v>
      </c>
      <c r="C34" s="344" t="s">
        <v>37</v>
      </c>
      <c r="D34" s="345">
        <v>500.4</v>
      </c>
      <c r="E34" s="395">
        <v>2.3111999999999999</v>
      </c>
      <c r="F34" s="346">
        <v>1156.52</v>
      </c>
      <c r="G34" s="347">
        <v>1.3457035071405708E-3</v>
      </c>
      <c r="H34" s="348">
        <v>0.99167235123964648</v>
      </c>
      <c r="I34" s="149" t="s">
        <v>5597</v>
      </c>
    </row>
    <row r="35" spans="1:9" x14ac:dyDescent="0.2">
      <c r="A35" s="320" t="s">
        <v>3237</v>
      </c>
      <c r="B35" s="322" t="s">
        <v>3238</v>
      </c>
      <c r="C35" s="344" t="s">
        <v>40</v>
      </c>
      <c r="D35" s="345">
        <v>40.799999999999997</v>
      </c>
      <c r="E35" s="395">
        <v>27.487200000000001</v>
      </c>
      <c r="F35" s="346">
        <v>1121.48</v>
      </c>
      <c r="G35" s="347">
        <v>1.3049316649846154E-3</v>
      </c>
      <c r="H35" s="348">
        <v>0.99297728290463105</v>
      </c>
      <c r="I35" s="149" t="s">
        <v>5597</v>
      </c>
    </row>
    <row r="36" spans="1:9" ht="18" x14ac:dyDescent="0.2">
      <c r="A36" s="320" t="s">
        <v>1450</v>
      </c>
      <c r="B36" s="322" t="s">
        <v>5548</v>
      </c>
      <c r="C36" s="344" t="s">
        <v>37</v>
      </c>
      <c r="D36" s="345">
        <v>12</v>
      </c>
      <c r="E36" s="395">
        <v>78.898300000000006</v>
      </c>
      <c r="F36" s="346">
        <v>946.78</v>
      </c>
      <c r="G36" s="347">
        <v>1.1016542441899401E-3</v>
      </c>
      <c r="H36" s="348">
        <v>0.99407893714882101</v>
      </c>
      <c r="I36" s="149" t="s">
        <v>5597</v>
      </c>
    </row>
    <row r="37" spans="1:9" x14ac:dyDescent="0.2">
      <c r="A37" s="320" t="s">
        <v>1465</v>
      </c>
      <c r="B37" s="322" t="s">
        <v>2079</v>
      </c>
      <c r="C37" s="344" t="s">
        <v>37</v>
      </c>
      <c r="D37" s="345">
        <v>209.77606900000001</v>
      </c>
      <c r="E37" s="395">
        <v>4.1500000000000004</v>
      </c>
      <c r="F37" s="346">
        <v>870.57</v>
      </c>
      <c r="G37" s="347">
        <v>1.0129778146606777E-3</v>
      </c>
      <c r="H37" s="348">
        <v>0.99509191496348171</v>
      </c>
      <c r="I37" s="149" t="s">
        <v>5597</v>
      </c>
    </row>
    <row r="38" spans="1:9" ht="18" x14ac:dyDescent="0.2">
      <c r="A38" s="320" t="s">
        <v>1475</v>
      </c>
      <c r="B38" s="322" t="s">
        <v>5549</v>
      </c>
      <c r="C38" s="344" t="s">
        <v>40</v>
      </c>
      <c r="D38" s="345">
        <v>115.2</v>
      </c>
      <c r="E38" s="395">
        <v>5.8708</v>
      </c>
      <c r="F38" s="346">
        <v>676.32</v>
      </c>
      <c r="G38" s="347">
        <v>7.869524054485101E-4</v>
      </c>
      <c r="H38" s="348">
        <v>0.99587886736893017</v>
      </c>
      <c r="I38" s="149" t="s">
        <v>5597</v>
      </c>
    </row>
    <row r="39" spans="1:9" ht="18" x14ac:dyDescent="0.2">
      <c r="A39" s="320" t="s">
        <v>1474</v>
      </c>
      <c r="B39" s="322" t="s">
        <v>5550</v>
      </c>
      <c r="C39" s="344" t="s">
        <v>40</v>
      </c>
      <c r="D39" s="345">
        <v>18.122</v>
      </c>
      <c r="E39" s="395">
        <v>35.537799999999997</v>
      </c>
      <c r="F39" s="346">
        <v>644.02</v>
      </c>
      <c r="G39" s="347">
        <v>7.4936877241091413E-4</v>
      </c>
      <c r="H39" s="348">
        <v>0.99662823614134111</v>
      </c>
      <c r="I39" s="149" t="s">
        <v>5597</v>
      </c>
    </row>
    <row r="40" spans="1:9" ht="18" x14ac:dyDescent="0.2">
      <c r="A40" s="320" t="s">
        <v>3112</v>
      </c>
      <c r="B40" s="322" t="s">
        <v>5551</v>
      </c>
      <c r="C40" s="344" t="s">
        <v>14</v>
      </c>
      <c r="D40" s="345">
        <v>80.041499999999999</v>
      </c>
      <c r="E40" s="395">
        <v>6.8890000000000002</v>
      </c>
      <c r="F40" s="346">
        <v>551.41</v>
      </c>
      <c r="G40" s="347">
        <v>6.4160963137030241E-4</v>
      </c>
      <c r="H40" s="348">
        <v>0.99726984577271138</v>
      </c>
      <c r="I40" s="149" t="s">
        <v>5597</v>
      </c>
    </row>
    <row r="41" spans="1:9" x14ac:dyDescent="0.2">
      <c r="A41" s="320" t="s">
        <v>2625</v>
      </c>
      <c r="B41" s="322" t="s">
        <v>2626</v>
      </c>
      <c r="C41" s="344" t="s">
        <v>14</v>
      </c>
      <c r="D41" s="345">
        <v>10.188359999999999</v>
      </c>
      <c r="E41" s="395">
        <v>38.511099999999999</v>
      </c>
      <c r="F41" s="346">
        <v>392.36</v>
      </c>
      <c r="G41" s="347">
        <v>4.5654223710932311E-4</v>
      </c>
      <c r="H41" s="348">
        <v>0.99772638800982072</v>
      </c>
      <c r="I41" s="149" t="s">
        <v>5597</v>
      </c>
    </row>
    <row r="42" spans="1:9" ht="18" x14ac:dyDescent="0.2">
      <c r="A42" s="320" t="s">
        <v>1858</v>
      </c>
      <c r="B42" s="322" t="s">
        <v>1859</v>
      </c>
      <c r="C42" s="344" t="s">
        <v>40</v>
      </c>
      <c r="D42" s="345">
        <v>199.08</v>
      </c>
      <c r="E42" s="395">
        <v>1.9335</v>
      </c>
      <c r="F42" s="346">
        <v>384.92</v>
      </c>
      <c r="G42" s="347">
        <v>4.478852021310038E-4</v>
      </c>
      <c r="H42" s="348">
        <v>0.99817427321195173</v>
      </c>
      <c r="I42" s="149" t="s">
        <v>5597</v>
      </c>
    </row>
    <row r="43" spans="1:9" ht="18" x14ac:dyDescent="0.2">
      <c r="A43" s="320" t="s">
        <v>3538</v>
      </c>
      <c r="B43" s="322" t="s">
        <v>5552</v>
      </c>
      <c r="C43" s="344" t="s">
        <v>16</v>
      </c>
      <c r="D43" s="345">
        <v>136</v>
      </c>
      <c r="E43" s="395">
        <v>2.4632000000000001</v>
      </c>
      <c r="F43" s="346">
        <v>335</v>
      </c>
      <c r="G43" s="347">
        <v>3.897992900184097E-4</v>
      </c>
      <c r="H43" s="348">
        <v>0.9985640725019701</v>
      </c>
      <c r="I43" s="149" t="s">
        <v>5597</v>
      </c>
    </row>
    <row r="44" spans="1:9" x14ac:dyDescent="0.2">
      <c r="A44" s="320" t="s">
        <v>1478</v>
      </c>
      <c r="B44" s="322" t="s">
        <v>3207</v>
      </c>
      <c r="C44" s="344" t="s">
        <v>1760</v>
      </c>
      <c r="D44" s="345">
        <v>6.6617199999999999</v>
      </c>
      <c r="E44" s="395">
        <v>30.031700000000001</v>
      </c>
      <c r="F44" s="346">
        <v>200.06</v>
      </c>
      <c r="G44" s="347">
        <v>2.327858088390539E-4</v>
      </c>
      <c r="H44" s="348">
        <v>0.99879685831080911</v>
      </c>
      <c r="I44" s="149" t="s">
        <v>5597</v>
      </c>
    </row>
    <row r="45" spans="1:9" ht="18" x14ac:dyDescent="0.2">
      <c r="A45" s="320" t="s">
        <v>2385</v>
      </c>
      <c r="B45" s="322" t="s">
        <v>5553</v>
      </c>
      <c r="C45" s="344" t="s">
        <v>2387</v>
      </c>
      <c r="D45" s="345">
        <v>272</v>
      </c>
      <c r="E45" s="395">
        <v>0.62729999999999997</v>
      </c>
      <c r="F45" s="346">
        <v>170.63</v>
      </c>
      <c r="G45" s="347">
        <v>1.9854165031594402E-4</v>
      </c>
      <c r="H45" s="348">
        <v>0.99899539996112507</v>
      </c>
      <c r="I45" s="149" t="s">
        <v>5597</v>
      </c>
    </row>
    <row r="46" spans="1:9" ht="18" x14ac:dyDescent="0.2">
      <c r="A46" s="320" t="s">
        <v>1480</v>
      </c>
      <c r="B46" s="322" t="s">
        <v>5554</v>
      </c>
      <c r="C46" s="344" t="s">
        <v>16</v>
      </c>
      <c r="D46" s="345">
        <v>0.32016</v>
      </c>
      <c r="E46" s="395">
        <v>461.77019999999999</v>
      </c>
      <c r="F46" s="346">
        <v>147.84</v>
      </c>
      <c r="G46" s="347">
        <v>1.7202366279499013E-4</v>
      </c>
      <c r="H46" s="348">
        <v>0.99916742362392008</v>
      </c>
      <c r="I46" s="149" t="s">
        <v>5597</v>
      </c>
    </row>
    <row r="47" spans="1:9" ht="18" x14ac:dyDescent="0.2">
      <c r="A47" s="320" t="s">
        <v>1665</v>
      </c>
      <c r="B47" s="322" t="s">
        <v>2024</v>
      </c>
      <c r="C47" s="344" t="s">
        <v>40</v>
      </c>
      <c r="D47" s="345">
        <v>50.04</v>
      </c>
      <c r="E47" s="395">
        <v>2.6454</v>
      </c>
      <c r="F47" s="346">
        <v>132.38</v>
      </c>
      <c r="G47" s="347">
        <v>1.5403471645563307E-4</v>
      </c>
      <c r="H47" s="348">
        <v>0.99932145834037567</v>
      </c>
      <c r="I47" s="149" t="s">
        <v>5597</v>
      </c>
    </row>
    <row r="48" spans="1:9" x14ac:dyDescent="0.2">
      <c r="A48" s="320" t="s">
        <v>1477</v>
      </c>
      <c r="B48" s="322" t="s">
        <v>2216</v>
      </c>
      <c r="C48" s="344" t="s">
        <v>1760</v>
      </c>
      <c r="D48" s="345">
        <v>8.2348219999999994</v>
      </c>
      <c r="E48" s="395">
        <v>13.450900000000001</v>
      </c>
      <c r="F48" s="346">
        <v>110.77</v>
      </c>
      <c r="G48" s="347">
        <v>1.2888975329952013E-4</v>
      </c>
      <c r="H48" s="348">
        <v>0.99945034809367517</v>
      </c>
      <c r="I48" s="149" t="s">
        <v>5597</v>
      </c>
    </row>
    <row r="49" spans="1:9" x14ac:dyDescent="0.2">
      <c r="A49" s="320" t="s">
        <v>1473</v>
      </c>
      <c r="B49" s="322" t="s">
        <v>4996</v>
      </c>
      <c r="C49" s="344" t="s">
        <v>1760</v>
      </c>
      <c r="D49" s="345">
        <v>5.747363</v>
      </c>
      <c r="E49" s="395">
        <v>17.776199999999999</v>
      </c>
      <c r="F49" s="346">
        <v>102.17</v>
      </c>
      <c r="G49" s="347">
        <v>1.1888296555576394E-4</v>
      </c>
      <c r="H49" s="348">
        <v>0.9995692310592309</v>
      </c>
      <c r="I49" s="149" t="s">
        <v>5597</v>
      </c>
    </row>
    <row r="50" spans="1:9" x14ac:dyDescent="0.2">
      <c r="A50" s="320" t="s">
        <v>1469</v>
      </c>
      <c r="B50" s="322" t="s">
        <v>4498</v>
      </c>
      <c r="C50" s="344" t="s">
        <v>40</v>
      </c>
      <c r="D50" s="345">
        <v>1.25048</v>
      </c>
      <c r="E50" s="395">
        <v>73.031899999999993</v>
      </c>
      <c r="F50" s="346">
        <v>91.32</v>
      </c>
      <c r="G50" s="347">
        <v>1.0625812287904828E-4</v>
      </c>
      <c r="H50" s="348">
        <v>0.99967548918210991</v>
      </c>
      <c r="I50" s="149" t="s">
        <v>5597</v>
      </c>
    </row>
    <row r="51" spans="1:9" x14ac:dyDescent="0.2">
      <c r="A51" s="320" t="s">
        <v>1468</v>
      </c>
      <c r="B51" s="322" t="s">
        <v>2078</v>
      </c>
      <c r="C51" s="344" t="s">
        <v>37</v>
      </c>
      <c r="D51" s="345">
        <v>29.270572999999999</v>
      </c>
      <c r="E51" s="395">
        <v>3.0527000000000002</v>
      </c>
      <c r="F51" s="346">
        <v>89.35</v>
      </c>
      <c r="G51" s="347">
        <v>1.0396587033774599E-4</v>
      </c>
      <c r="H51" s="348">
        <v>0.9997794550524477</v>
      </c>
      <c r="I51" s="149" t="s">
        <v>5597</v>
      </c>
    </row>
    <row r="52" spans="1:9" x14ac:dyDescent="0.2">
      <c r="A52" s="320" t="s">
        <v>1669</v>
      </c>
      <c r="B52" s="322" t="s">
        <v>2031</v>
      </c>
      <c r="C52" s="344" t="s">
        <v>40</v>
      </c>
      <c r="D52" s="345">
        <v>166.8</v>
      </c>
      <c r="E52" s="395">
        <v>0.26369999999999999</v>
      </c>
      <c r="F52" s="346">
        <v>43.99</v>
      </c>
      <c r="G52" s="347">
        <v>5.1185882889283118E-5</v>
      </c>
      <c r="H52" s="348">
        <v>0.99983064093533702</v>
      </c>
      <c r="I52" s="149" t="s">
        <v>5597</v>
      </c>
    </row>
    <row r="53" spans="1:9" x14ac:dyDescent="0.2">
      <c r="A53" s="320" t="s">
        <v>1463</v>
      </c>
      <c r="B53" s="322" t="s">
        <v>2857</v>
      </c>
      <c r="C53" s="344" t="s">
        <v>40</v>
      </c>
      <c r="D53" s="345">
        <v>0.29878900000000003</v>
      </c>
      <c r="E53" s="395">
        <v>98.5578</v>
      </c>
      <c r="F53" s="346">
        <v>29.45</v>
      </c>
      <c r="G53" s="347">
        <v>3.4267430122513929E-5</v>
      </c>
      <c r="H53" s="348">
        <v>0.99986490836545949</v>
      </c>
      <c r="I53" s="149" t="s">
        <v>5597</v>
      </c>
    </row>
    <row r="54" spans="1:9" ht="18" x14ac:dyDescent="0.2">
      <c r="A54" s="320" t="s">
        <v>1482</v>
      </c>
      <c r="B54" s="322" t="s">
        <v>1852</v>
      </c>
      <c r="C54" s="344" t="s">
        <v>16</v>
      </c>
      <c r="D54" s="345">
        <v>1.0459860000000001</v>
      </c>
      <c r="E54" s="395">
        <v>22.103899999999999</v>
      </c>
      <c r="F54" s="346">
        <v>23.12</v>
      </c>
      <c r="G54" s="347">
        <v>2.6901968911121293E-5</v>
      </c>
      <c r="H54" s="348">
        <v>0.99989181033437058</v>
      </c>
      <c r="I54" s="149" t="s">
        <v>5597</v>
      </c>
    </row>
    <row r="55" spans="1:9" x14ac:dyDescent="0.2">
      <c r="A55" s="320" t="s">
        <v>1466</v>
      </c>
      <c r="B55" s="322" t="s">
        <v>2856</v>
      </c>
      <c r="C55" s="344" t="s">
        <v>17</v>
      </c>
      <c r="D55" s="345">
        <v>1.1723159999999999</v>
      </c>
      <c r="E55" s="395">
        <v>19.3508</v>
      </c>
      <c r="F55" s="346">
        <v>22.69</v>
      </c>
      <c r="G55" s="347">
        <v>2.6401629523933484E-5</v>
      </c>
      <c r="H55" s="348">
        <v>0.99991821196389452</v>
      </c>
      <c r="I55" s="149" t="s">
        <v>5597</v>
      </c>
    </row>
    <row r="56" spans="1:9" x14ac:dyDescent="0.2">
      <c r="A56" s="320" t="s">
        <v>1670</v>
      </c>
      <c r="B56" s="322" t="s">
        <v>2817</v>
      </c>
      <c r="C56" s="344" t="s">
        <v>40</v>
      </c>
      <c r="D56" s="345">
        <v>145.94999999999999</v>
      </c>
      <c r="E56" s="395">
        <v>0.13750000000000001</v>
      </c>
      <c r="F56" s="346">
        <v>20.07</v>
      </c>
      <c r="G56" s="347">
        <v>2.3353050001998457E-5</v>
      </c>
      <c r="H56" s="348">
        <v>0.99994156501389653</v>
      </c>
      <c r="I56" s="149" t="s">
        <v>5597</v>
      </c>
    </row>
    <row r="57" spans="1:9" ht="18" x14ac:dyDescent="0.2">
      <c r="A57" s="320" t="s">
        <v>1485</v>
      </c>
      <c r="B57" s="322" t="s">
        <v>2603</v>
      </c>
      <c r="C57" s="344" t="s">
        <v>16</v>
      </c>
      <c r="D57" s="345">
        <v>3.8399999999999997E-2</v>
      </c>
      <c r="E57" s="395">
        <v>491.58190000000002</v>
      </c>
      <c r="F57" s="346">
        <v>18.88</v>
      </c>
      <c r="G57" s="347">
        <v>2.1968389837455449E-5</v>
      </c>
      <c r="H57" s="348">
        <v>0.99996353340373401</v>
      </c>
      <c r="I57" s="149" t="s">
        <v>5597</v>
      </c>
    </row>
    <row r="58" spans="1:9" ht="18" x14ac:dyDescent="0.2">
      <c r="A58" s="320" t="s">
        <v>1476</v>
      </c>
      <c r="B58" s="322" t="s">
        <v>5555</v>
      </c>
      <c r="C58" s="344" t="s">
        <v>40</v>
      </c>
      <c r="D58" s="345">
        <v>1.3411200000000001</v>
      </c>
      <c r="E58" s="395">
        <v>10.152699999999999</v>
      </c>
      <c r="F58" s="346">
        <v>13.62</v>
      </c>
      <c r="G58" s="347">
        <v>1.5847959194181313E-5</v>
      </c>
      <c r="H58" s="348">
        <v>0.99997938136292819</v>
      </c>
      <c r="I58" s="149" t="s">
        <v>5597</v>
      </c>
    </row>
    <row r="59" spans="1:9" x14ac:dyDescent="0.2">
      <c r="A59" s="320" t="s">
        <v>1481</v>
      </c>
      <c r="B59" s="322" t="s">
        <v>2076</v>
      </c>
      <c r="C59" s="344" t="s">
        <v>37</v>
      </c>
      <c r="D59" s="345">
        <v>2.0909309999999999</v>
      </c>
      <c r="E59" s="395">
        <v>4.88</v>
      </c>
      <c r="F59" s="346">
        <v>10.199999999999999</v>
      </c>
      <c r="G59" s="347">
        <v>1.1868515696082922E-5</v>
      </c>
      <c r="H59" s="348">
        <v>0.99999124987862431</v>
      </c>
      <c r="I59" s="149" t="s">
        <v>5597</v>
      </c>
    </row>
    <row r="60" spans="1:9" x14ac:dyDescent="0.2">
      <c r="A60" s="320" t="s">
        <v>1671</v>
      </c>
      <c r="B60" s="322" t="s">
        <v>2023</v>
      </c>
      <c r="C60" s="344" t="s">
        <v>40</v>
      </c>
      <c r="D60" s="345">
        <v>2.5019999999999998</v>
      </c>
      <c r="E60" s="395">
        <v>2.9891999999999999</v>
      </c>
      <c r="F60" s="346">
        <v>7.48</v>
      </c>
      <c r="G60" s="347">
        <v>8.7035781771274767E-6</v>
      </c>
      <c r="H60" s="348">
        <v>0.99999995345680148</v>
      </c>
      <c r="I60" s="149" t="s">
        <v>5597</v>
      </c>
    </row>
    <row r="61" spans="1:9" x14ac:dyDescent="0.2">
      <c r="A61" s="320" t="s">
        <v>1486</v>
      </c>
      <c r="B61" s="322" t="s">
        <v>2604</v>
      </c>
      <c r="C61" s="344" t="s">
        <v>40</v>
      </c>
      <c r="D61" s="345">
        <v>1.5150000000000001E-3</v>
      </c>
      <c r="E61" s="395">
        <v>28.195799999999998</v>
      </c>
      <c r="F61" s="346">
        <v>0.04</v>
      </c>
      <c r="G61" s="347">
        <v>4.6543198808168328E-8</v>
      </c>
      <c r="H61" s="348">
        <v>1.0000000000000002</v>
      </c>
      <c r="I61" s="149" t="s">
        <v>5597</v>
      </c>
    </row>
    <row r="62" spans="1:9" x14ac:dyDescent="0.2">
      <c r="A62" s="320"/>
      <c r="B62" s="322"/>
      <c r="C62" s="344"/>
      <c r="D62" s="345"/>
      <c r="E62" s="346"/>
      <c r="F62" s="346"/>
      <c r="G62" s="347"/>
      <c r="H62" s="348"/>
    </row>
    <row r="63" spans="1:9" x14ac:dyDescent="0.2">
      <c r="A63" s="401"/>
      <c r="B63" s="351" t="s">
        <v>1675</v>
      </c>
      <c r="C63" s="402"/>
      <c r="D63" s="366"/>
      <c r="E63" s="367"/>
      <c r="F63" s="349">
        <v>859416.64999999967</v>
      </c>
      <c r="G63" s="368"/>
      <c r="H63" s="369"/>
    </row>
    <row r="64" spans="1:9" x14ac:dyDescent="0.2">
      <c r="A64" s="320"/>
      <c r="B64" s="382"/>
      <c r="C64" s="751" t="s">
        <v>1676</v>
      </c>
      <c r="D64" s="752"/>
      <c r="E64" s="753"/>
      <c r="F64" s="505">
        <f>RESUMO!D25/(1+RESUMO!D3)</f>
        <v>1581949.9031064697</v>
      </c>
      <c r="G64" s="347"/>
      <c r="H64" s="348"/>
    </row>
    <row r="65" spans="1:8" x14ac:dyDescent="0.2">
      <c r="A65" s="320"/>
      <c r="B65" s="382"/>
      <c r="C65" s="751" t="s">
        <v>1677</v>
      </c>
      <c r="D65" s="752"/>
      <c r="E65" s="753"/>
      <c r="F65" s="504">
        <f>F63/F64</f>
        <v>0.54326413770269599</v>
      </c>
      <c r="G65" s="347"/>
      <c r="H65" s="348"/>
    </row>
    <row r="66" spans="1:8" x14ac:dyDescent="0.2">
      <c r="A66" s="320"/>
      <c r="B66" s="382"/>
      <c r="C66" s="751" t="s">
        <v>1678</v>
      </c>
      <c r="D66" s="752"/>
      <c r="E66" s="753"/>
      <c r="F66" s="504">
        <f>1-F65</f>
        <v>0.45673586229730401</v>
      </c>
      <c r="G66" s="347"/>
      <c r="H66" s="348"/>
    </row>
    <row r="68" spans="1:8" x14ac:dyDescent="0.2">
      <c r="F68" s="149">
        <f>0.05*0.55</f>
        <v>2.7500000000000004E-2</v>
      </c>
    </row>
  </sheetData>
  <autoFilter ref="A5:H5" xr:uid="{6F9DF13D-82F2-4147-8B15-B394E7BA8CFF}">
    <sortState xmlns:xlrd2="http://schemas.microsoft.com/office/spreadsheetml/2017/richdata2" ref="A6:H61">
      <sortCondition descending="1" ref="F5"/>
    </sortState>
  </autoFilter>
  <mergeCells count="7">
    <mergeCell ref="C66:E66"/>
    <mergeCell ref="D1:E1"/>
    <mergeCell ref="D2:E2"/>
    <mergeCell ref="D3:E3"/>
    <mergeCell ref="A4:H4"/>
    <mergeCell ref="C64:E64"/>
    <mergeCell ref="C65:E6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6" fitToHeight="0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527D-6446-4542-8D49-A1B1C5CBD11E}">
  <sheetPr>
    <tabColor theme="1"/>
  </sheetPr>
  <dimension ref="A1:J24"/>
  <sheetViews>
    <sheetView showGridLines="0" topLeftCell="A11" zoomScaleNormal="100" workbookViewId="0">
      <selection activeCell="D24" sqref="D24"/>
    </sheetView>
  </sheetViews>
  <sheetFormatPr defaultColWidth="10.7109375" defaultRowHeight="15" x14ac:dyDescent="0.25"/>
  <cols>
    <col min="1" max="1" width="28" style="55" customWidth="1"/>
    <col min="2" max="2" width="20.85546875" style="55" bestFit="1" customWidth="1"/>
    <col min="3" max="3" width="11.140625" style="61" customWidth="1"/>
    <col min="4" max="4" width="11.140625" style="53" customWidth="1"/>
    <col min="5" max="5" width="7.140625" style="29" customWidth="1"/>
    <col min="6" max="6" width="10.7109375" style="51" customWidth="1"/>
    <col min="7" max="8" width="10.7109375" style="52" customWidth="1"/>
    <col min="9" max="9" width="10.7109375" style="53" customWidth="1"/>
    <col min="10" max="10" width="10.7109375" style="54" customWidth="1"/>
    <col min="11" max="16384" width="10.7109375" style="55"/>
  </cols>
  <sheetData>
    <row r="1" spans="1:10" ht="18.600000000000001" customHeight="1" x14ac:dyDescent="0.25">
      <c r="A1" s="25" t="str">
        <f>DADOS!$A$1</f>
        <v>Obra: Construção de Obra de Arte Especial</v>
      </c>
      <c r="B1" s="27"/>
      <c r="C1" s="27"/>
      <c r="D1" s="28"/>
    </row>
    <row r="2" spans="1:10" s="29" customFormat="1" ht="18.600000000000001" customHeight="1" x14ac:dyDescent="0.25">
      <c r="A2" s="26" t="str">
        <f>DADOS!$A$2</f>
        <v>Rodovia Vicinal - Tacuru/MS</v>
      </c>
      <c r="B2" s="30"/>
      <c r="C2" s="30"/>
      <c r="D2" s="31"/>
      <c r="F2" s="51"/>
      <c r="G2" s="52"/>
      <c r="H2" s="52"/>
      <c r="I2" s="53"/>
      <c r="J2" s="54"/>
    </row>
    <row r="3" spans="1:10" s="29" customFormat="1" ht="18.600000000000001" customHeight="1" thickBot="1" x14ac:dyDescent="0.3">
      <c r="A3" s="26" t="str">
        <f>DADOS!$A$3</f>
        <v>Ponte sobre o Rio Puitã</v>
      </c>
      <c r="B3" s="30"/>
      <c r="C3" s="30"/>
      <c r="D3" s="31"/>
      <c r="F3" s="51"/>
      <c r="G3" s="52"/>
      <c r="H3" s="52"/>
      <c r="I3" s="53"/>
      <c r="J3" s="54"/>
    </row>
    <row r="4" spans="1:10" s="29" customFormat="1" ht="56.25" customHeight="1" x14ac:dyDescent="0.25">
      <c r="A4" s="759" t="s">
        <v>5539</v>
      </c>
      <c r="B4" s="760"/>
      <c r="C4" s="760"/>
      <c r="D4" s="761"/>
      <c r="F4" s="51"/>
      <c r="G4" s="52"/>
      <c r="H4" s="52"/>
      <c r="I4" s="53"/>
      <c r="J4" s="54"/>
    </row>
    <row r="5" spans="1:10" s="29" customFormat="1" ht="18" customHeight="1" x14ac:dyDescent="0.25">
      <c r="A5" s="762" t="s">
        <v>55</v>
      </c>
      <c r="B5" s="763"/>
      <c r="C5" s="766" t="s">
        <v>56</v>
      </c>
      <c r="D5" s="768" t="s">
        <v>57</v>
      </c>
      <c r="F5" s="51"/>
      <c r="G5" s="52"/>
      <c r="H5" s="52"/>
      <c r="I5" s="53"/>
      <c r="J5" s="54"/>
    </row>
    <row r="6" spans="1:10" s="29" customFormat="1" ht="18" customHeight="1" x14ac:dyDescent="0.25">
      <c r="A6" s="764"/>
      <c r="B6" s="765"/>
      <c r="C6" s="767"/>
      <c r="D6" s="769"/>
      <c r="F6" s="51"/>
      <c r="G6" s="52"/>
      <c r="H6" s="52"/>
      <c r="I6" s="53"/>
      <c r="J6" s="54"/>
    </row>
    <row r="7" spans="1:10" s="29" customFormat="1" ht="18" customHeight="1" x14ac:dyDescent="0.25">
      <c r="A7" s="32" t="s">
        <v>58</v>
      </c>
      <c r="B7" s="33" t="s">
        <v>59</v>
      </c>
      <c r="C7" s="34">
        <f>ROUND(D7/(1+$D$21),2)</f>
        <v>4.3499999999999996</v>
      </c>
      <c r="D7" s="35">
        <v>5</v>
      </c>
      <c r="F7" s="51"/>
      <c r="G7" s="52"/>
      <c r="H7" s="52"/>
      <c r="I7" s="53"/>
      <c r="J7" s="54"/>
    </row>
    <row r="8" spans="1:10" s="29" customFormat="1" ht="18" customHeight="1" x14ac:dyDescent="0.25">
      <c r="A8" s="36" t="s">
        <v>60</v>
      </c>
      <c r="B8" s="37" t="s">
        <v>5174</v>
      </c>
      <c r="C8" s="38">
        <f>ROUND(D8/(1+$D$21),2)</f>
        <v>1.24</v>
      </c>
      <c r="D8" s="39">
        <v>1.43</v>
      </c>
      <c r="F8" s="51"/>
      <c r="G8" s="52"/>
      <c r="H8" s="52"/>
      <c r="I8" s="53"/>
      <c r="J8" s="54"/>
    </row>
    <row r="9" spans="1:10" s="29" customFormat="1" ht="18" customHeight="1" x14ac:dyDescent="0.25">
      <c r="A9" s="36" t="s">
        <v>61</v>
      </c>
      <c r="B9" s="37" t="s">
        <v>62</v>
      </c>
      <c r="C9" s="38">
        <f>TRUNC(D9/(1+$D$21),2)</f>
        <v>0.28000000000000003</v>
      </c>
      <c r="D9" s="39">
        <v>0.33</v>
      </c>
      <c r="F9" s="51"/>
      <c r="G9" s="52"/>
      <c r="H9" s="52"/>
      <c r="I9" s="53"/>
      <c r="J9" s="54"/>
    </row>
    <row r="10" spans="1:10" s="29" customFormat="1" ht="18" customHeight="1" x14ac:dyDescent="0.25">
      <c r="A10" s="36" t="s">
        <v>63</v>
      </c>
      <c r="B10" s="37" t="s">
        <v>64</v>
      </c>
      <c r="C10" s="38">
        <v>0.5</v>
      </c>
      <c r="D10" s="39">
        <v>0.66</v>
      </c>
      <c r="F10" s="51"/>
      <c r="G10" s="52"/>
      <c r="H10" s="52"/>
      <c r="I10" s="53"/>
      <c r="J10" s="54"/>
    </row>
    <row r="11" spans="1:10" s="29" customFormat="1" ht="18" customHeight="1" x14ac:dyDescent="0.25">
      <c r="A11" s="40"/>
      <c r="B11" s="41" t="s">
        <v>65</v>
      </c>
      <c r="C11" s="42">
        <f>ROUND(SUM(C7:C10),2)</f>
        <v>6.37</v>
      </c>
      <c r="D11" s="43">
        <f>TRUNC(SUM(D7:D10),2)</f>
        <v>7.42</v>
      </c>
      <c r="F11" s="51"/>
      <c r="G11" s="52"/>
      <c r="H11" s="52"/>
      <c r="I11" s="53"/>
      <c r="J11" s="54"/>
    </row>
    <row r="12" spans="1:10" s="29" customFormat="1" ht="18" customHeight="1" x14ac:dyDescent="0.25">
      <c r="A12" s="770" t="s">
        <v>66</v>
      </c>
      <c r="B12" s="771"/>
      <c r="C12" s="62"/>
      <c r="D12" s="63"/>
      <c r="F12" s="51"/>
      <c r="G12" s="52"/>
      <c r="H12" s="52"/>
      <c r="I12" s="53"/>
      <c r="J12" s="54"/>
    </row>
    <row r="13" spans="1:10" s="29" customFormat="1" ht="18" customHeight="1" x14ac:dyDescent="0.25">
      <c r="A13" s="44" t="s">
        <v>67</v>
      </c>
      <c r="B13" s="45" t="s">
        <v>59</v>
      </c>
      <c r="C13" s="46">
        <f>D13/(1+D21)</f>
        <v>2.939130434782609</v>
      </c>
      <c r="D13" s="47">
        <v>3.38</v>
      </c>
      <c r="F13" s="51"/>
      <c r="G13" s="52"/>
      <c r="H13" s="52"/>
      <c r="I13" s="53"/>
      <c r="J13" s="54"/>
    </row>
    <row r="14" spans="1:10" s="29" customFormat="1" ht="18" customHeight="1" x14ac:dyDescent="0.25">
      <c r="A14" s="48"/>
      <c r="B14" s="41" t="s">
        <v>68</v>
      </c>
      <c r="C14" s="42">
        <f>ROUND(SUM(C13),2)</f>
        <v>2.94</v>
      </c>
      <c r="D14" s="43">
        <f>ROUND(SUM(D13),2)</f>
        <v>3.38</v>
      </c>
      <c r="F14" s="51"/>
      <c r="G14" s="52"/>
      <c r="H14" s="52"/>
      <c r="I14" s="53"/>
      <c r="J14" s="54"/>
    </row>
    <row r="15" spans="1:10" s="29" customFormat="1" ht="18" customHeight="1" x14ac:dyDescent="0.25">
      <c r="A15" s="770" t="s">
        <v>69</v>
      </c>
      <c r="B15" s="771"/>
      <c r="C15" s="64"/>
      <c r="D15" s="63"/>
      <c r="F15" s="51"/>
      <c r="G15" s="52"/>
      <c r="H15" s="52"/>
      <c r="I15" s="53"/>
      <c r="J15" s="54"/>
    </row>
    <row r="16" spans="1:10" s="29" customFormat="1" ht="18" customHeight="1" x14ac:dyDescent="0.25">
      <c r="A16" s="32" t="s">
        <v>70</v>
      </c>
      <c r="B16" s="33" t="s">
        <v>71</v>
      </c>
      <c r="C16" s="46">
        <v>0.65</v>
      </c>
      <c r="D16" s="47">
        <f>C16*(1+$D$21)</f>
        <v>0.74749999999999994</v>
      </c>
      <c r="F16" s="51"/>
      <c r="G16" s="52"/>
      <c r="H16" s="52"/>
      <c r="I16" s="53"/>
      <c r="J16" s="54"/>
    </row>
    <row r="17" spans="1:4" ht="18" customHeight="1" x14ac:dyDescent="0.25">
      <c r="A17" s="49" t="s">
        <v>72</v>
      </c>
      <c r="B17" s="50" t="s">
        <v>73</v>
      </c>
      <c r="C17" s="38">
        <v>3</v>
      </c>
      <c r="D17" s="39">
        <f>C17*(1+$D$21)</f>
        <v>3.4499999999999997</v>
      </c>
    </row>
    <row r="18" spans="1:4" s="51" customFormat="1" ht="18" customHeight="1" x14ac:dyDescent="0.2">
      <c r="A18" s="36" t="s">
        <v>1393</v>
      </c>
      <c r="B18" s="37" t="s">
        <v>5540</v>
      </c>
      <c r="C18" s="38">
        <v>0</v>
      </c>
      <c r="D18" s="39">
        <f>C18*(1+$D$21)</f>
        <v>0</v>
      </c>
    </row>
    <row r="19" spans="1:4" s="51" customFormat="1" ht="18" customHeight="1" x14ac:dyDescent="0.2">
      <c r="A19" s="40"/>
      <c r="B19" s="41" t="s">
        <v>74</v>
      </c>
      <c r="C19" s="42">
        <f>ROUND(SUM(C16:C18),2)</f>
        <v>3.65</v>
      </c>
      <c r="D19" s="43">
        <f>ROUND(SUM(D16:D18),2)</f>
        <v>4.2</v>
      </c>
    </row>
    <row r="20" spans="1:4" s="51" customFormat="1" ht="18" customHeight="1" thickBot="1" x14ac:dyDescent="0.25">
      <c r="A20" s="56"/>
      <c r="B20" s="57" t="s">
        <v>75</v>
      </c>
      <c r="C20" s="58">
        <f>ROUND(C19+C14+C11,2)</f>
        <v>12.96</v>
      </c>
      <c r="D20" s="59">
        <f>ROUND(100*(1+(D11/100+D14/100))/(1-(C19/100))-100,2)</f>
        <v>15</v>
      </c>
    </row>
    <row r="21" spans="1:4" s="60" customFormat="1" ht="21" customHeight="1" thickBot="1" x14ac:dyDescent="0.3">
      <c r="A21" s="755" t="s">
        <v>5541</v>
      </c>
      <c r="B21" s="756"/>
      <c r="C21" s="756"/>
      <c r="D21" s="66">
        <f>D20/100</f>
        <v>0.15</v>
      </c>
    </row>
    <row r="22" spans="1:4" ht="231" customHeight="1" x14ac:dyDescent="0.25">
      <c r="A22" s="757" t="s">
        <v>5542</v>
      </c>
      <c r="B22" s="758"/>
      <c r="C22" s="758"/>
      <c r="D22" s="758"/>
    </row>
    <row r="24" spans="1:4" x14ac:dyDescent="0.25">
      <c r="B24" s="533"/>
    </row>
  </sheetData>
  <mergeCells count="8">
    <mergeCell ref="A21:C21"/>
    <mergeCell ref="A22:D22"/>
    <mergeCell ref="A4:D4"/>
    <mergeCell ref="A5:B6"/>
    <mergeCell ref="C5:C6"/>
    <mergeCell ref="D5:D6"/>
    <mergeCell ref="A12:B12"/>
    <mergeCell ref="A15:B15"/>
  </mergeCells>
  <printOptions horizontalCentered="1"/>
  <pageMargins left="0.78740157480314965" right="0.39370078740157483" top="0.78740157480314965" bottom="0.51181102362204722" header="0.51181102362204722" footer="0.51181102362204722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6FED-D6EB-4B90-9EB6-1B1E3CC9D7FD}">
  <sheetPr>
    <tabColor theme="9" tint="-0.249977111117893"/>
  </sheetPr>
  <dimension ref="A1:AB61"/>
  <sheetViews>
    <sheetView showGridLines="0" zoomScale="85" zoomScaleNormal="85" zoomScaleSheetLayoutView="100" zoomScalePageLayoutView="25" workbookViewId="0">
      <selection activeCell="F16" sqref="F16"/>
    </sheetView>
  </sheetViews>
  <sheetFormatPr defaultColWidth="9.140625" defaultRowHeight="18.75" x14ac:dyDescent="0.3"/>
  <cols>
    <col min="1" max="1" width="32.28515625" style="676" customWidth="1"/>
    <col min="2" max="2" width="25.42578125" style="695" customWidth="1"/>
    <col min="3" max="4" width="17.85546875" style="695" customWidth="1"/>
    <col min="5" max="5" width="6.5703125" style="676" customWidth="1"/>
    <col min="6" max="6" width="83.85546875" style="676" customWidth="1"/>
    <col min="7" max="16384" width="9.140625" style="676"/>
  </cols>
  <sheetData>
    <row r="1" spans="1:28" s="660" customFormat="1" ht="15.95" customHeight="1" x14ac:dyDescent="0.25">
      <c r="A1" s="656" t="s">
        <v>5577</v>
      </c>
      <c r="B1" s="657"/>
      <c r="C1" s="657"/>
      <c r="D1" s="658"/>
      <c r="E1" s="659"/>
      <c r="F1" s="659"/>
      <c r="G1" s="659"/>
      <c r="H1" s="659"/>
      <c r="L1" s="659"/>
      <c r="M1" s="659"/>
      <c r="N1" s="659"/>
      <c r="O1" s="659"/>
      <c r="P1" s="659"/>
      <c r="Q1" s="659"/>
      <c r="R1" s="659"/>
      <c r="S1" s="659"/>
      <c r="T1" s="659"/>
      <c r="U1" s="659"/>
      <c r="V1" s="659"/>
      <c r="W1" s="659"/>
      <c r="X1" s="659"/>
      <c r="Y1" s="659"/>
      <c r="Z1" s="659"/>
      <c r="AA1" s="659"/>
      <c r="AB1" s="659"/>
    </row>
    <row r="2" spans="1:28" s="661" customFormat="1" ht="32.1" customHeight="1" x14ac:dyDescent="0.35">
      <c r="A2" s="772" t="s">
        <v>5578</v>
      </c>
      <c r="B2" s="773"/>
      <c r="C2" s="774" t="s">
        <v>5579</v>
      </c>
      <c r="D2" s="775"/>
      <c r="F2" s="776" t="s">
        <v>5595</v>
      </c>
      <c r="I2" s="662"/>
      <c r="J2" s="662"/>
      <c r="K2" s="662"/>
    </row>
    <row r="3" spans="1:28" s="661" customFormat="1" ht="32.1" customHeight="1" x14ac:dyDescent="0.35">
      <c r="A3" s="772"/>
      <c r="B3" s="773"/>
      <c r="C3" s="774" t="s">
        <v>5580</v>
      </c>
      <c r="D3" s="775"/>
      <c r="F3" s="777"/>
      <c r="I3" s="662"/>
      <c r="J3" s="662"/>
      <c r="K3" s="662"/>
    </row>
    <row r="4" spans="1:28" s="665" customFormat="1" ht="32.1" customHeight="1" x14ac:dyDescent="0.35">
      <c r="A4" s="778" t="s">
        <v>55</v>
      </c>
      <c r="B4" s="779"/>
      <c r="C4" s="663" t="s">
        <v>5581</v>
      </c>
      <c r="D4" s="664" t="s">
        <v>57</v>
      </c>
      <c r="F4" s="777"/>
      <c r="I4" s="662"/>
      <c r="J4" s="662"/>
      <c r="K4" s="662"/>
    </row>
    <row r="5" spans="1:28" s="670" customFormat="1" ht="32.1" customHeight="1" x14ac:dyDescent="0.25">
      <c r="A5" s="666" t="s">
        <v>58</v>
      </c>
      <c r="B5" s="667" t="s">
        <v>59</v>
      </c>
      <c r="C5" s="668">
        <f>D5/(1+D$18/100)</f>
        <v>6.2115826709534021</v>
      </c>
      <c r="D5" s="669">
        <v>8</v>
      </c>
      <c r="F5" s="777"/>
      <c r="G5" s="671"/>
      <c r="H5" s="671"/>
      <c r="I5" s="665"/>
      <c r="J5" s="665"/>
      <c r="K5" s="665"/>
    </row>
    <row r="6" spans="1:28" s="670" customFormat="1" ht="32.1" customHeight="1" x14ac:dyDescent="0.3">
      <c r="A6" s="672" t="s">
        <v>60</v>
      </c>
      <c r="B6" s="673">
        <v>1.17</v>
      </c>
      <c r="C6" s="674">
        <f>D6/(1+D$18/100)</f>
        <v>1.0791556034373195</v>
      </c>
      <c r="D6" s="675">
        <f>D18-(D5+D7+D8+D11+D14+D15+D16)</f>
        <v>1.3898623402163395</v>
      </c>
      <c r="F6" s="777"/>
      <c r="G6" s="671"/>
      <c r="H6" s="671"/>
      <c r="I6" s="665"/>
      <c r="J6" s="665"/>
      <c r="K6" s="676"/>
    </row>
    <row r="7" spans="1:28" s="670" customFormat="1" ht="32.1" customHeight="1" x14ac:dyDescent="0.3">
      <c r="A7" s="672" t="s">
        <v>61</v>
      </c>
      <c r="B7" s="677" t="s">
        <v>62</v>
      </c>
      <c r="C7" s="674">
        <v>0.25</v>
      </c>
      <c r="D7" s="675">
        <f>C7*(1+D$18/100)</f>
        <v>0.32197913252485527</v>
      </c>
      <c r="F7" s="777"/>
      <c r="G7" s="671"/>
      <c r="H7" s="671"/>
      <c r="I7" s="676"/>
      <c r="J7" s="676"/>
      <c r="K7" s="659"/>
    </row>
    <row r="8" spans="1:28" s="670" customFormat="1" ht="32.1" customHeight="1" x14ac:dyDescent="0.3">
      <c r="A8" s="672" t="s">
        <v>63</v>
      </c>
      <c r="B8" s="677" t="s">
        <v>64</v>
      </c>
      <c r="C8" s="674">
        <v>0.5</v>
      </c>
      <c r="D8" s="675">
        <f>C8*(1+D$18/100)</f>
        <v>0.64395826504971054</v>
      </c>
      <c r="F8" s="777"/>
      <c r="G8" s="671"/>
      <c r="H8" s="671"/>
      <c r="I8" s="659"/>
      <c r="J8" s="659"/>
      <c r="K8" s="661"/>
    </row>
    <row r="9" spans="1:28" s="670" customFormat="1" ht="32.1" customHeight="1" x14ac:dyDescent="0.3">
      <c r="A9" s="678"/>
      <c r="B9" s="679" t="s">
        <v>65</v>
      </c>
      <c r="C9" s="680">
        <f t="shared" ref="C9:D9" si="0">SUM(C5:C8)</f>
        <v>8.0407382743907228</v>
      </c>
      <c r="D9" s="681">
        <f t="shared" si="0"/>
        <v>10.355799737790905</v>
      </c>
      <c r="F9" s="777"/>
      <c r="G9" s="671"/>
      <c r="H9" s="671"/>
      <c r="I9" s="661"/>
      <c r="J9" s="661"/>
      <c r="K9" s="661"/>
    </row>
    <row r="10" spans="1:28" s="670" customFormat="1" ht="32.1" customHeight="1" x14ac:dyDescent="0.3">
      <c r="A10" s="780" t="s">
        <v>5582</v>
      </c>
      <c r="B10" s="781"/>
      <c r="C10" s="682" t="s">
        <v>5581</v>
      </c>
      <c r="D10" s="683" t="s">
        <v>57</v>
      </c>
      <c r="F10" s="777"/>
      <c r="G10" s="671"/>
      <c r="H10" s="671"/>
      <c r="I10" s="661"/>
      <c r="J10" s="661"/>
      <c r="K10" s="665"/>
    </row>
    <row r="11" spans="1:28" s="670" customFormat="1" ht="32.1" customHeight="1" x14ac:dyDescent="0.25">
      <c r="A11" s="666" t="s">
        <v>67</v>
      </c>
      <c r="B11" s="667" t="s">
        <v>59</v>
      </c>
      <c r="C11" s="668">
        <f>D11/(1+D$18/100)</f>
        <v>7.7644783386917533</v>
      </c>
      <c r="D11" s="669">
        <v>10</v>
      </c>
      <c r="F11" s="777"/>
      <c r="G11" s="671"/>
      <c r="H11" s="671"/>
      <c r="I11" s="665"/>
      <c r="J11" s="665"/>
    </row>
    <row r="12" spans="1:28" s="670" customFormat="1" ht="32.1" customHeight="1" x14ac:dyDescent="0.25">
      <c r="A12" s="678"/>
      <c r="B12" s="679" t="s">
        <v>68</v>
      </c>
      <c r="C12" s="674">
        <f t="shared" ref="C12:D12" si="1">C11</f>
        <v>7.7644783386917533</v>
      </c>
      <c r="D12" s="681">
        <f t="shared" si="1"/>
        <v>10</v>
      </c>
      <c r="F12" s="777"/>
      <c r="G12" s="671"/>
      <c r="H12" s="671"/>
    </row>
    <row r="13" spans="1:28" s="670" customFormat="1" ht="32.1" customHeight="1" x14ac:dyDescent="0.25">
      <c r="A13" s="780" t="s">
        <v>69</v>
      </c>
      <c r="B13" s="781"/>
      <c r="C13" s="663" t="s">
        <v>5581</v>
      </c>
      <c r="D13" s="683" t="s">
        <v>57</v>
      </c>
      <c r="F13" s="777"/>
      <c r="G13" s="671"/>
      <c r="H13" s="671"/>
    </row>
    <row r="14" spans="1:28" s="670" customFormat="1" ht="32.1" customHeight="1" x14ac:dyDescent="0.25">
      <c r="A14" s="666" t="s">
        <v>70</v>
      </c>
      <c r="B14" s="667" t="s">
        <v>71</v>
      </c>
      <c r="C14" s="668">
        <v>0.65</v>
      </c>
      <c r="D14" s="669">
        <f>C14*(1+D$18/100)</f>
        <v>0.83714574456462376</v>
      </c>
      <c r="F14" s="777"/>
      <c r="G14" s="671"/>
      <c r="H14" s="671"/>
    </row>
    <row r="15" spans="1:28" s="670" customFormat="1" ht="32.1" customHeight="1" x14ac:dyDescent="0.25">
      <c r="A15" s="672" t="s">
        <v>72</v>
      </c>
      <c r="B15" s="677" t="s">
        <v>73</v>
      </c>
      <c r="C15" s="674">
        <v>3</v>
      </c>
      <c r="D15" s="675">
        <f>C15*(1+D$18/100)</f>
        <v>3.863749590298263</v>
      </c>
      <c r="F15" s="777"/>
      <c r="G15" s="671"/>
      <c r="H15" s="671"/>
    </row>
    <row r="16" spans="1:28" s="670" customFormat="1" ht="32.1" customHeight="1" x14ac:dyDescent="0.25">
      <c r="A16" s="672" t="s">
        <v>5583</v>
      </c>
      <c r="B16" s="677" t="s">
        <v>5596</v>
      </c>
      <c r="C16" s="674">
        <v>2.9</v>
      </c>
      <c r="D16" s="675">
        <f>C16*(1+D$18/100)</f>
        <v>3.7349579372883208</v>
      </c>
      <c r="F16" s="671"/>
      <c r="G16" s="671"/>
      <c r="H16" s="671"/>
    </row>
    <row r="17" spans="1:8" s="670" customFormat="1" ht="32.1" customHeight="1" x14ac:dyDescent="0.25">
      <c r="A17" s="678"/>
      <c r="B17" s="679" t="s">
        <v>74</v>
      </c>
      <c r="C17" s="680">
        <f t="shared" ref="C17:D17" si="2">SUM(C14:C16)</f>
        <v>6.55</v>
      </c>
      <c r="D17" s="681">
        <f t="shared" si="2"/>
        <v>8.4358532721512081</v>
      </c>
      <c r="F17" s="671"/>
      <c r="G17" s="671"/>
      <c r="H17" s="671"/>
    </row>
    <row r="18" spans="1:8" s="670" customFormat="1" ht="32.1" customHeight="1" x14ac:dyDescent="0.25">
      <c r="A18" s="784" t="s">
        <v>5584</v>
      </c>
      <c r="B18" s="785"/>
      <c r="C18" s="684">
        <f>C9+C12+C17</f>
        <v>22.355216613082476</v>
      </c>
      <c r="D18" s="685">
        <f>((1+(D5/100+D11/100-($B6/100*D11/100)))/(1-($B6/100+C8/100+C7/100+C14/100+C15/100+C16/100))-1)*100</f>
        <v>28.79165300994211</v>
      </c>
      <c r="F18" s="671"/>
      <c r="G18" s="671"/>
      <c r="H18" s="671"/>
    </row>
    <row r="19" spans="1:8" s="688" customFormat="1" x14ac:dyDescent="0.3">
      <c r="A19" s="686"/>
      <c r="B19" s="686"/>
      <c r="C19" s="687"/>
      <c r="D19" s="687"/>
    </row>
    <row r="20" spans="1:8" s="670" customFormat="1" x14ac:dyDescent="0.25">
      <c r="A20" s="656" t="s">
        <v>5585</v>
      </c>
      <c r="B20" s="657"/>
      <c r="C20" s="657"/>
      <c r="D20" s="658"/>
    </row>
    <row r="21" spans="1:8" s="661" customFormat="1" ht="32.1" customHeight="1" x14ac:dyDescent="0.3">
      <c r="A21" s="772" t="s">
        <v>5578</v>
      </c>
      <c r="B21" s="773"/>
      <c r="C21" s="774" t="s">
        <v>5579</v>
      </c>
      <c r="D21" s="775"/>
    </row>
    <row r="22" spans="1:8" s="661" customFormat="1" ht="32.1" customHeight="1" x14ac:dyDescent="0.3">
      <c r="A22" s="772"/>
      <c r="B22" s="773"/>
      <c r="C22" s="774" t="s">
        <v>5580</v>
      </c>
      <c r="D22" s="775"/>
      <c r="F22" s="776" t="s">
        <v>5586</v>
      </c>
    </row>
    <row r="23" spans="1:8" s="665" customFormat="1" ht="32.1" customHeight="1" x14ac:dyDescent="0.25">
      <c r="A23" s="778" t="s">
        <v>55</v>
      </c>
      <c r="B23" s="779"/>
      <c r="C23" s="663" t="s">
        <v>5581</v>
      </c>
      <c r="D23" s="664" t="s">
        <v>57</v>
      </c>
      <c r="F23" s="777"/>
    </row>
    <row r="24" spans="1:8" s="670" customFormat="1" ht="32.1" customHeight="1" x14ac:dyDescent="0.25">
      <c r="A24" s="666" t="s">
        <v>58</v>
      </c>
      <c r="B24" s="667" t="s">
        <v>59</v>
      </c>
      <c r="C24" s="668">
        <f>D24/(1+D$38/100)</f>
        <v>6.0283501437866356</v>
      </c>
      <c r="D24" s="669">
        <v>8</v>
      </c>
      <c r="F24" s="777"/>
    </row>
    <row r="25" spans="1:8" s="670" customFormat="1" ht="32.1" customHeight="1" x14ac:dyDescent="0.25">
      <c r="A25" s="672" t="s">
        <v>60</v>
      </c>
      <c r="B25" s="673">
        <v>1.17</v>
      </c>
      <c r="C25" s="674">
        <f>D25/(1+D$38/100)</f>
        <v>1.0818353791471298</v>
      </c>
      <c r="D25" s="675">
        <f>D38-(D24+D26+D27+D30+D33+D34+D35+D36)</f>
        <v>1.4356636271530014</v>
      </c>
      <c r="F25" s="777"/>
    </row>
    <row r="26" spans="1:8" s="670" customFormat="1" ht="32.1" customHeight="1" x14ac:dyDescent="0.25">
      <c r="A26" s="672" t="s">
        <v>61</v>
      </c>
      <c r="B26" s="677" t="s">
        <v>62</v>
      </c>
      <c r="C26" s="674">
        <v>0.25</v>
      </c>
      <c r="D26" s="675">
        <f>C26*(1+D$38/100)</f>
        <v>0.33176573229764722</v>
      </c>
      <c r="F26" s="777"/>
    </row>
    <row r="27" spans="1:8" s="670" customFormat="1" ht="32.1" customHeight="1" x14ac:dyDescent="0.25">
      <c r="A27" s="672" t="s">
        <v>63</v>
      </c>
      <c r="B27" s="677" t="s">
        <v>64</v>
      </c>
      <c r="C27" s="674">
        <v>0.5</v>
      </c>
      <c r="D27" s="675">
        <f>C27*(1+D$38/100)</f>
        <v>0.66353146459529444</v>
      </c>
      <c r="F27" s="777"/>
    </row>
    <row r="28" spans="1:8" s="670" customFormat="1" ht="32.1" customHeight="1" x14ac:dyDescent="0.25">
      <c r="A28" s="678"/>
      <c r="B28" s="679" t="s">
        <v>65</v>
      </c>
      <c r="C28" s="680">
        <f t="shared" ref="C28:D28" si="3">SUM(C24:C27)</f>
        <v>7.8601855229337652</v>
      </c>
      <c r="D28" s="681">
        <f t="shared" si="3"/>
        <v>10.430960824045943</v>
      </c>
      <c r="F28" s="777"/>
    </row>
    <row r="29" spans="1:8" s="670" customFormat="1" ht="32.1" customHeight="1" x14ac:dyDescent="0.25">
      <c r="A29" s="780" t="s">
        <v>5582</v>
      </c>
      <c r="B29" s="781"/>
      <c r="C29" s="682" t="s">
        <v>5581</v>
      </c>
      <c r="D29" s="683" t="s">
        <v>57</v>
      </c>
      <c r="F29" s="777"/>
    </row>
    <row r="30" spans="1:8" s="670" customFormat="1" ht="32.1" customHeight="1" x14ac:dyDescent="0.25">
      <c r="A30" s="666" t="s">
        <v>67</v>
      </c>
      <c r="B30" s="667" t="s">
        <v>59</v>
      </c>
      <c r="C30" s="668">
        <f>D30/(1+D$38/100)</f>
        <v>7.5354376797332945</v>
      </c>
      <c r="D30" s="669">
        <v>10</v>
      </c>
      <c r="F30" s="777"/>
    </row>
    <row r="31" spans="1:8" s="670" customFormat="1" ht="32.1" customHeight="1" x14ac:dyDescent="0.25">
      <c r="A31" s="678"/>
      <c r="B31" s="679" t="s">
        <v>68</v>
      </c>
      <c r="C31" s="674">
        <f t="shared" ref="C31:D31" si="4">C30</f>
        <v>7.5354376797332945</v>
      </c>
      <c r="D31" s="681">
        <f t="shared" si="4"/>
        <v>10</v>
      </c>
      <c r="F31" s="777"/>
    </row>
    <row r="32" spans="1:8" s="670" customFormat="1" ht="32.1" customHeight="1" x14ac:dyDescent="0.25">
      <c r="A32" s="782" t="s">
        <v>69</v>
      </c>
      <c r="B32" s="783"/>
      <c r="C32" s="663" t="s">
        <v>5581</v>
      </c>
      <c r="D32" s="683" t="s">
        <v>57</v>
      </c>
      <c r="F32" s="777"/>
    </row>
    <row r="33" spans="1:8" s="670" customFormat="1" ht="32.1" customHeight="1" x14ac:dyDescent="0.25">
      <c r="A33" s="666" t="s">
        <v>70</v>
      </c>
      <c r="B33" s="667" t="s">
        <v>71</v>
      </c>
      <c r="C33" s="668">
        <v>0.65</v>
      </c>
      <c r="D33" s="669">
        <f>C33*(1+D$38/100)</f>
        <v>0.86259090397388283</v>
      </c>
      <c r="F33" s="777"/>
    </row>
    <row r="34" spans="1:8" s="670" customFormat="1" ht="32.1" customHeight="1" x14ac:dyDescent="0.25">
      <c r="A34" s="672" t="s">
        <v>72</v>
      </c>
      <c r="B34" s="677" t="s">
        <v>73</v>
      </c>
      <c r="C34" s="674">
        <v>3</v>
      </c>
      <c r="D34" s="675">
        <f>C34*(1+D$38/100)</f>
        <v>3.9811887875717664</v>
      </c>
      <c r="F34" s="777"/>
    </row>
    <row r="35" spans="1:8" s="670" customFormat="1" ht="32.1" customHeight="1" x14ac:dyDescent="0.25">
      <c r="A35" s="672" t="s">
        <v>5583</v>
      </c>
      <c r="B35" s="677" t="s">
        <v>5596</v>
      </c>
      <c r="C35" s="674">
        <v>2.9</v>
      </c>
      <c r="D35" s="675">
        <f>C35*(1+D$38/100)</f>
        <v>3.8484824946527074</v>
      </c>
    </row>
    <row r="36" spans="1:8" s="670" customFormat="1" ht="32.1" customHeight="1" x14ac:dyDescent="0.25">
      <c r="A36" s="689" t="s">
        <v>5587</v>
      </c>
      <c r="B36" s="677" t="s">
        <v>5588</v>
      </c>
      <c r="C36" s="674">
        <v>2.7</v>
      </c>
      <c r="D36" s="675">
        <f>C36*(1+D$38/100)</f>
        <v>3.5830699088145903</v>
      </c>
    </row>
    <row r="37" spans="1:8" s="670" customFormat="1" ht="32.1" customHeight="1" x14ac:dyDescent="0.25">
      <c r="A37" s="678"/>
      <c r="B37" s="679" t="s">
        <v>74</v>
      </c>
      <c r="C37" s="680">
        <f t="shared" ref="C37:D37" si="5">SUM(C33:C36)</f>
        <v>9.25</v>
      </c>
      <c r="D37" s="681">
        <f t="shared" si="5"/>
        <v>12.275332095012946</v>
      </c>
    </row>
    <row r="38" spans="1:8" s="670" customFormat="1" ht="32.1" customHeight="1" x14ac:dyDescent="0.25">
      <c r="A38" s="784" t="s">
        <v>5589</v>
      </c>
      <c r="B38" s="785"/>
      <c r="C38" s="684">
        <f>C28+C31+C37</f>
        <v>24.645623202667061</v>
      </c>
      <c r="D38" s="685">
        <f>((1+(D24/100+D30/100-($B25/100*D30/100)))/(1-($B25/100+C27/100+C26/100+C33/100+C34/100+C35/100+C36/100))-1)*100</f>
        <v>32.706292919058889</v>
      </c>
      <c r="F38" s="671"/>
      <c r="G38" s="671"/>
      <c r="H38" s="671"/>
    </row>
    <row r="39" spans="1:8" s="688" customFormat="1" ht="15.95" customHeight="1" x14ac:dyDescent="0.3">
      <c r="A39" s="686"/>
      <c r="B39" s="690"/>
      <c r="C39" s="687"/>
      <c r="D39" s="687"/>
    </row>
    <row r="40" spans="1:8" ht="15.95" customHeight="1" x14ac:dyDescent="0.3">
      <c r="A40" s="67" t="s">
        <v>5590</v>
      </c>
      <c r="B40" s="68"/>
      <c r="C40" s="691"/>
      <c r="D40" s="691"/>
    </row>
    <row r="41" spans="1:8" ht="15.95" customHeight="1" x14ac:dyDescent="0.3">
      <c r="A41" s="67" t="s">
        <v>5591</v>
      </c>
      <c r="B41" s="68"/>
      <c r="C41" s="68"/>
      <c r="D41" s="68"/>
    </row>
    <row r="42" spans="1:8" ht="15.95" customHeight="1" x14ac:dyDescent="0.3">
      <c r="A42" s="67" t="s">
        <v>5592</v>
      </c>
      <c r="B42" s="68"/>
      <c r="C42" s="68"/>
      <c r="D42" s="68"/>
    </row>
    <row r="43" spans="1:8" ht="32.1" customHeight="1" x14ac:dyDescent="0.3">
      <c r="A43" s="786" t="s">
        <v>5593</v>
      </c>
      <c r="B43" s="786"/>
      <c r="C43" s="68"/>
      <c r="D43" s="68"/>
    </row>
    <row r="44" spans="1:8" ht="120.75" customHeight="1" x14ac:dyDescent="0.3">
      <c r="A44" s="787" t="s">
        <v>5594</v>
      </c>
      <c r="B44" s="787"/>
      <c r="C44" s="692"/>
      <c r="D44" s="692"/>
    </row>
    <row r="45" spans="1:8" x14ac:dyDescent="0.3">
      <c r="B45" s="676"/>
      <c r="C45" s="676"/>
      <c r="D45" s="676"/>
    </row>
    <row r="46" spans="1:8" x14ac:dyDescent="0.3">
      <c r="A46" s="693"/>
      <c r="B46" s="676"/>
      <c r="C46" s="676"/>
      <c r="D46" s="676"/>
    </row>
    <row r="47" spans="1:8" x14ac:dyDescent="0.3">
      <c r="A47" s="694"/>
      <c r="B47" s="676"/>
      <c r="C47" s="676"/>
      <c r="D47" s="676"/>
    </row>
    <row r="48" spans="1:8" x14ac:dyDescent="0.3">
      <c r="B48" s="676"/>
      <c r="C48" s="676"/>
      <c r="D48" s="676"/>
    </row>
    <row r="49" spans="2:4" x14ac:dyDescent="0.3">
      <c r="B49" s="676"/>
      <c r="C49" s="676"/>
      <c r="D49" s="676"/>
    </row>
    <row r="50" spans="2:4" x14ac:dyDescent="0.3">
      <c r="B50" s="676"/>
      <c r="C50" s="676"/>
      <c r="D50" s="676"/>
    </row>
    <row r="51" spans="2:4" x14ac:dyDescent="0.3">
      <c r="B51" s="676"/>
      <c r="C51" s="676"/>
      <c r="D51" s="676"/>
    </row>
    <row r="52" spans="2:4" x14ac:dyDescent="0.3">
      <c r="B52" s="676"/>
      <c r="C52" s="676"/>
      <c r="D52" s="676"/>
    </row>
    <row r="53" spans="2:4" x14ac:dyDescent="0.3">
      <c r="B53" s="676"/>
      <c r="C53" s="676"/>
      <c r="D53" s="676"/>
    </row>
    <row r="54" spans="2:4" x14ac:dyDescent="0.3">
      <c r="B54" s="676"/>
      <c r="C54" s="676"/>
      <c r="D54" s="676"/>
    </row>
    <row r="55" spans="2:4" x14ac:dyDescent="0.3">
      <c r="B55" s="676"/>
      <c r="C55" s="676"/>
      <c r="D55" s="676"/>
    </row>
    <row r="56" spans="2:4" x14ac:dyDescent="0.3">
      <c r="B56" s="676"/>
      <c r="C56" s="676"/>
      <c r="D56" s="676"/>
    </row>
    <row r="57" spans="2:4" x14ac:dyDescent="0.3">
      <c r="B57" s="676"/>
      <c r="C57" s="676"/>
      <c r="D57" s="676"/>
    </row>
    <row r="58" spans="2:4" x14ac:dyDescent="0.3">
      <c r="B58" s="676"/>
      <c r="C58" s="676"/>
      <c r="D58" s="676"/>
    </row>
    <row r="59" spans="2:4" x14ac:dyDescent="0.3">
      <c r="B59" s="676"/>
      <c r="C59" s="676"/>
      <c r="D59" s="676"/>
    </row>
    <row r="60" spans="2:4" x14ac:dyDescent="0.3">
      <c r="B60" s="676"/>
      <c r="C60" s="676"/>
      <c r="D60" s="676"/>
    </row>
    <row r="61" spans="2:4" x14ac:dyDescent="0.3">
      <c r="D61" s="696"/>
    </row>
  </sheetData>
  <mergeCells count="18">
    <mergeCell ref="A38:B38"/>
    <mergeCell ref="A43:B43"/>
    <mergeCell ref="A44:B44"/>
    <mergeCell ref="A18:B18"/>
    <mergeCell ref="A21:B22"/>
    <mergeCell ref="C21:D21"/>
    <mergeCell ref="C22:D22"/>
    <mergeCell ref="F22:F34"/>
    <mergeCell ref="A23:B23"/>
    <mergeCell ref="A29:B29"/>
    <mergeCell ref="A32:B32"/>
    <mergeCell ref="A2:B3"/>
    <mergeCell ref="C2:D2"/>
    <mergeCell ref="F2:F15"/>
    <mergeCell ref="C3:D3"/>
    <mergeCell ref="A4:B4"/>
    <mergeCell ref="A10:B10"/>
    <mergeCell ref="A13:B13"/>
  </mergeCells>
  <printOptions horizontalCentered="1"/>
  <pageMargins left="0.19685039370078741" right="0.19685039370078741" top="1.3779527559055118" bottom="0.19685039370078741" header="0" footer="0.19685039370078741"/>
  <pageSetup paperSize="9" scale="50" orientation="portrait" r:id="rId1"/>
  <headerFooter scaleWithDoc="0">
    <oddHeader>&amp;L&amp;G&amp;C&amp;"-,Negrito"&amp;8
SISTEMA DE CUSTOS REFERENCIAIS DE OBRAS
Benefícios e Despesas Indiretas - BDI</oddHeader>
    <oddFooter>&amp;C&amp;8_______________________________________________________________________________________________________________________________________________
&amp;P/&amp;N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65DA5-2271-4FED-8C97-DFADD1194210}">
  <sheetPr>
    <tabColor rgb="FF002060"/>
  </sheetPr>
  <dimension ref="A1:S100"/>
  <sheetViews>
    <sheetView showGridLines="0" topLeftCell="A53" zoomScale="85" zoomScaleNormal="85" zoomScaleSheetLayoutView="70" zoomScalePageLayoutView="70" workbookViewId="0">
      <selection activeCell="A53" sqref="A1:XFD1048576"/>
    </sheetView>
  </sheetViews>
  <sheetFormatPr defaultColWidth="9.140625" defaultRowHeight="21.95" customHeight="1" x14ac:dyDescent="0.25"/>
  <cols>
    <col min="1" max="1" width="15.5703125" style="501" customWidth="1"/>
    <col min="2" max="2" width="15.140625" style="501" customWidth="1"/>
    <col min="3" max="3" width="14.5703125" style="502" customWidth="1"/>
    <col min="4" max="4" width="6.85546875" style="502" customWidth="1"/>
    <col min="5" max="5" width="11.28515625" style="503" customWidth="1"/>
    <col min="6" max="6" width="8.85546875" style="501" customWidth="1"/>
    <col min="7" max="7" width="12" style="480" customWidth="1"/>
    <col min="8" max="8" width="12" style="489" customWidth="1"/>
    <col min="9" max="9" width="11.28515625" style="489" customWidth="1"/>
    <col min="10" max="11" width="7.7109375" style="480" customWidth="1"/>
    <col min="12" max="14" width="9.28515625" style="489" customWidth="1"/>
    <col min="15" max="16" width="9.28515625" style="563" customWidth="1"/>
    <col min="17" max="17" width="9.28515625" style="489" customWidth="1"/>
    <col min="18" max="18" width="9.5703125" style="489" customWidth="1"/>
    <col min="19" max="16384" width="9.140625" style="480"/>
  </cols>
  <sheetData>
    <row r="1" spans="1:19" ht="24.95" customHeight="1" x14ac:dyDescent="0.25">
      <c r="A1" s="793" t="s">
        <v>1606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  <c r="N1" s="794"/>
      <c r="O1" s="794"/>
      <c r="P1" s="794"/>
      <c r="Q1" s="794"/>
      <c r="R1" s="794"/>
    </row>
    <row r="2" spans="1:19" ht="24.95" customHeight="1" x14ac:dyDescent="0.25">
      <c r="A2" s="788" t="s">
        <v>1607</v>
      </c>
      <c r="B2" s="789"/>
      <c r="C2" s="789"/>
      <c r="D2" s="789"/>
      <c r="E2" s="789"/>
      <c r="F2" s="789"/>
      <c r="G2" s="789"/>
      <c r="H2" s="789"/>
      <c r="I2" s="789"/>
      <c r="J2" s="789"/>
      <c r="K2" s="789"/>
      <c r="L2" s="789"/>
      <c r="M2" s="789"/>
      <c r="N2" s="789"/>
      <c r="O2" s="789"/>
      <c r="P2" s="789"/>
      <c r="Q2" s="789"/>
      <c r="R2" s="789"/>
    </row>
    <row r="3" spans="1:19" ht="54.6" customHeight="1" x14ac:dyDescent="0.25">
      <c r="A3" s="481" t="s">
        <v>1608</v>
      </c>
      <c r="B3" s="481" t="s">
        <v>1609</v>
      </c>
      <c r="C3" s="481" t="s">
        <v>1399</v>
      </c>
      <c r="D3" s="481" t="s">
        <v>1400</v>
      </c>
      <c r="E3" s="482" t="s">
        <v>1610</v>
      </c>
      <c r="F3" s="481" t="s">
        <v>1611</v>
      </c>
      <c r="G3" s="481" t="s">
        <v>1612</v>
      </c>
      <c r="H3" s="481" t="s">
        <v>1613</v>
      </c>
      <c r="I3" s="481" t="s">
        <v>1614</v>
      </c>
      <c r="J3" s="483" t="s">
        <v>1615</v>
      </c>
      <c r="K3" s="483" t="s">
        <v>1616</v>
      </c>
      <c r="L3" s="483" t="s">
        <v>1617</v>
      </c>
      <c r="M3" s="483" t="s">
        <v>1618</v>
      </c>
      <c r="N3" s="483" t="s">
        <v>1619</v>
      </c>
      <c r="O3" s="565" t="s">
        <v>1620</v>
      </c>
      <c r="P3" s="565" t="s">
        <v>1621</v>
      </c>
      <c r="Q3" s="483" t="s">
        <v>1622</v>
      </c>
      <c r="R3" s="483" t="s">
        <v>1382</v>
      </c>
    </row>
    <row r="4" spans="1:19" s="489" customFormat="1" ht="30.6" customHeight="1" x14ac:dyDescent="0.25">
      <c r="A4" s="568" t="s">
        <v>5184</v>
      </c>
      <c r="B4" s="568" t="s">
        <v>1623</v>
      </c>
      <c r="C4" s="568" t="s">
        <v>5187</v>
      </c>
      <c r="D4" s="568" t="s">
        <v>1395</v>
      </c>
      <c r="E4" s="569">
        <v>6.3346</v>
      </c>
      <c r="F4" s="571">
        <v>46023</v>
      </c>
      <c r="G4" s="597">
        <v>1167.239</v>
      </c>
      <c r="H4" s="597">
        <v>1165.9839999999999</v>
      </c>
      <c r="I4" s="597">
        <v>6.3277999999999999</v>
      </c>
      <c r="J4" s="570">
        <v>406</v>
      </c>
      <c r="K4" s="570">
        <v>2.2000000000000002</v>
      </c>
      <c r="L4" s="599">
        <v>1E-3</v>
      </c>
      <c r="M4" s="484">
        <v>5914479</v>
      </c>
      <c r="N4" s="484">
        <v>5914464</v>
      </c>
      <c r="O4" s="487">
        <v>0.74</v>
      </c>
      <c r="P4" s="487">
        <v>0.9</v>
      </c>
      <c r="Q4" s="484">
        <v>0.3024</v>
      </c>
      <c r="R4" s="597">
        <v>6.6302000000000003</v>
      </c>
    </row>
    <row r="5" spans="1:19" s="488" customFormat="1" ht="24.95" customHeight="1" x14ac:dyDescent="0.25">
      <c r="A5" s="568" t="s">
        <v>5239</v>
      </c>
      <c r="B5" s="568" t="s">
        <v>1623</v>
      </c>
      <c r="C5" s="568" t="s">
        <v>5241</v>
      </c>
      <c r="D5" s="568" t="s">
        <v>1396</v>
      </c>
      <c r="E5" s="569">
        <v>7.5755999999999997</v>
      </c>
      <c r="F5" s="571">
        <v>46023</v>
      </c>
      <c r="G5" s="597">
        <v>1167.239</v>
      </c>
      <c r="H5" s="597">
        <v>1165.9839999999999</v>
      </c>
      <c r="I5" s="597">
        <v>7.5674999999999999</v>
      </c>
      <c r="J5" s="570"/>
      <c r="K5" s="570"/>
      <c r="L5" s="599"/>
      <c r="M5" s="484"/>
      <c r="N5" s="484"/>
      <c r="O5" s="487"/>
      <c r="P5" s="487"/>
      <c r="Q5" s="484">
        <v>0</v>
      </c>
      <c r="R5" s="597">
        <v>7.5674999999999999</v>
      </c>
    </row>
    <row r="6" spans="1:19" s="488" customFormat="1" ht="24.95" customHeight="1" x14ac:dyDescent="0.25">
      <c r="A6" s="568" t="s">
        <v>5240</v>
      </c>
      <c r="B6" s="568" t="s">
        <v>1623</v>
      </c>
      <c r="C6" s="568" t="s">
        <v>5242</v>
      </c>
      <c r="D6" s="568" t="s">
        <v>1396</v>
      </c>
      <c r="E6" s="569">
        <v>6.2721999999999998</v>
      </c>
      <c r="F6" s="571">
        <v>46023</v>
      </c>
      <c r="G6" s="597">
        <v>1167.239</v>
      </c>
      <c r="H6" s="597">
        <v>1165.9839999999999</v>
      </c>
      <c r="I6" s="597">
        <v>6.2655000000000003</v>
      </c>
      <c r="J6" s="570"/>
      <c r="K6" s="570"/>
      <c r="L6" s="599"/>
      <c r="M6" s="484"/>
      <c r="N6" s="484"/>
      <c r="O6" s="487"/>
      <c r="P6" s="487"/>
      <c r="Q6" s="484">
        <v>0</v>
      </c>
      <c r="R6" s="597">
        <v>6.2655000000000003</v>
      </c>
      <c r="S6" s="572"/>
    </row>
    <row r="7" spans="1:19" ht="24.95" customHeight="1" x14ac:dyDescent="0.25">
      <c r="A7" s="619" t="s">
        <v>5249</v>
      </c>
      <c r="B7" s="619" t="s">
        <v>5246</v>
      </c>
      <c r="C7" s="619" t="s">
        <v>5247</v>
      </c>
      <c r="D7" s="619" t="s">
        <v>1396</v>
      </c>
      <c r="E7" s="620">
        <v>5.5867000000000004</v>
      </c>
      <c r="F7" s="621">
        <v>46023</v>
      </c>
      <c r="G7" s="613">
        <v>1167.239</v>
      </c>
      <c r="H7" s="613">
        <v>1165.9839999999999</v>
      </c>
      <c r="I7" s="613">
        <v>5.5807000000000002</v>
      </c>
      <c r="J7" s="622"/>
      <c r="K7" s="622"/>
      <c r="L7" s="615"/>
      <c r="M7" s="609"/>
      <c r="N7" s="609"/>
      <c r="O7" s="614"/>
      <c r="P7" s="614"/>
      <c r="Q7" s="609">
        <v>0</v>
      </c>
      <c r="R7" s="613">
        <v>5.5807000000000002</v>
      </c>
    </row>
    <row r="8" spans="1:19" ht="25.15" customHeight="1" x14ac:dyDescent="0.25">
      <c r="A8" s="480"/>
      <c r="B8" s="480"/>
      <c r="C8" s="480"/>
      <c r="D8" s="480"/>
      <c r="E8" s="480"/>
      <c r="F8" s="480"/>
      <c r="O8" s="480"/>
      <c r="P8" s="480"/>
    </row>
    <row r="9" spans="1:19" s="488" customFormat="1" ht="24.95" customHeight="1" x14ac:dyDescent="0.25">
      <c r="A9" s="788" t="s">
        <v>5191</v>
      </c>
      <c r="B9" s="789"/>
      <c r="C9" s="789"/>
      <c r="D9" s="789"/>
      <c r="E9" s="789"/>
      <c r="F9" s="789"/>
      <c r="G9" s="789"/>
      <c r="H9" s="789"/>
      <c r="I9" s="789"/>
      <c r="J9" s="789"/>
      <c r="K9" s="789"/>
      <c r="L9" s="789"/>
      <c r="M9" s="789"/>
      <c r="N9" s="789"/>
      <c r="O9" s="789"/>
      <c r="P9" s="789"/>
      <c r="Q9" s="789"/>
      <c r="R9" s="789"/>
    </row>
    <row r="10" spans="1:19" s="488" customFormat="1" ht="54" customHeight="1" x14ac:dyDescent="0.25">
      <c r="A10" s="481" t="s">
        <v>1608</v>
      </c>
      <c r="B10" s="481" t="s">
        <v>1609</v>
      </c>
      <c r="C10" s="481" t="s">
        <v>1399</v>
      </c>
      <c r="D10" s="481" t="s">
        <v>1400</v>
      </c>
      <c r="E10" s="482" t="s">
        <v>1610</v>
      </c>
      <c r="F10" s="481" t="s">
        <v>1611</v>
      </c>
      <c r="G10" s="481" t="s">
        <v>1612</v>
      </c>
      <c r="H10" s="481" t="s">
        <v>1613</v>
      </c>
      <c r="I10" s="481" t="s">
        <v>1614</v>
      </c>
      <c r="J10" s="483" t="s">
        <v>1615</v>
      </c>
      <c r="K10" s="483" t="s">
        <v>1616</v>
      </c>
      <c r="L10" s="483" t="s">
        <v>1617</v>
      </c>
      <c r="M10" s="483" t="s">
        <v>1618</v>
      </c>
      <c r="N10" s="483" t="s">
        <v>1619</v>
      </c>
      <c r="O10" s="565" t="s">
        <v>1620</v>
      </c>
      <c r="P10" s="565" t="s">
        <v>1621</v>
      </c>
      <c r="Q10" s="483" t="s">
        <v>1622</v>
      </c>
      <c r="R10" s="483" t="s">
        <v>1382</v>
      </c>
    </row>
    <row r="11" spans="1:19" s="489" customFormat="1" ht="24.95" customHeight="1" x14ac:dyDescent="0.25">
      <c r="A11" s="619" t="s">
        <v>5189</v>
      </c>
      <c r="B11" s="619" t="s">
        <v>5190</v>
      </c>
      <c r="C11" s="619" t="s">
        <v>5192</v>
      </c>
      <c r="D11" s="619" t="s">
        <v>1395</v>
      </c>
      <c r="E11" s="620">
        <v>10.738</v>
      </c>
      <c r="F11" s="621">
        <v>45931</v>
      </c>
      <c r="G11" s="613">
        <v>1165.9839999999999</v>
      </c>
      <c r="H11" s="612">
        <v>1165.9839999999999</v>
      </c>
      <c r="I11" s="613">
        <v>10.738</v>
      </c>
      <c r="J11" s="622">
        <v>415</v>
      </c>
      <c r="K11" s="622">
        <v>2.2000000000000002</v>
      </c>
      <c r="L11" s="615">
        <v>1E-3</v>
      </c>
      <c r="M11" s="609">
        <v>5914479</v>
      </c>
      <c r="N11" s="609">
        <v>5914464</v>
      </c>
      <c r="O11" s="614">
        <v>0.74</v>
      </c>
      <c r="P11" s="614">
        <v>0.9</v>
      </c>
      <c r="Q11" s="609">
        <v>0.30909999999999999</v>
      </c>
      <c r="R11" s="613">
        <v>11.0471</v>
      </c>
    </row>
    <row r="12" spans="1:19" s="488" customFormat="1" ht="24.95" customHeight="1" x14ac:dyDescent="0.25">
      <c r="A12" s="568" t="s">
        <v>1624</v>
      </c>
      <c r="B12" s="568" t="s">
        <v>1625</v>
      </c>
      <c r="C12" s="568" t="s">
        <v>1626</v>
      </c>
      <c r="D12" s="568" t="s">
        <v>1395</v>
      </c>
      <c r="E12" s="569">
        <v>10.738</v>
      </c>
      <c r="F12" s="571">
        <v>45931</v>
      </c>
      <c r="G12" s="597">
        <v>1165.9839999999999</v>
      </c>
      <c r="H12" s="598">
        <v>1165.9839999999999</v>
      </c>
      <c r="I12" s="597">
        <v>10.738</v>
      </c>
      <c r="J12" s="570">
        <v>993</v>
      </c>
      <c r="K12" s="570">
        <v>2.2000000000000002</v>
      </c>
      <c r="L12" s="599">
        <v>1E-3</v>
      </c>
      <c r="M12" s="484">
        <v>5914479</v>
      </c>
      <c r="N12" s="484">
        <v>5914464</v>
      </c>
      <c r="O12" s="487">
        <v>0.74</v>
      </c>
      <c r="P12" s="487">
        <v>0.9</v>
      </c>
      <c r="Q12" s="484">
        <v>0.73680000000000001</v>
      </c>
      <c r="R12" s="597">
        <v>11.4748</v>
      </c>
    </row>
    <row r="13" spans="1:19" s="488" customFormat="1" ht="24.95" customHeight="1" x14ac:dyDescent="0.25">
      <c r="A13" s="568" t="s">
        <v>1624</v>
      </c>
      <c r="B13" s="568" t="s">
        <v>1625</v>
      </c>
      <c r="C13" s="568" t="s">
        <v>1626</v>
      </c>
      <c r="D13" s="568" t="s">
        <v>1396</v>
      </c>
      <c r="E13" s="569">
        <v>13.488</v>
      </c>
      <c r="F13" s="571">
        <v>45931</v>
      </c>
      <c r="G13" s="597">
        <v>1165.9839999999999</v>
      </c>
      <c r="H13" s="598">
        <v>1165.9839999999999</v>
      </c>
      <c r="I13" s="597">
        <v>13.488</v>
      </c>
      <c r="J13" s="570"/>
      <c r="K13" s="570"/>
      <c r="L13" s="599">
        <v>0</v>
      </c>
      <c r="M13" s="484">
        <v>0</v>
      </c>
      <c r="N13" s="484">
        <v>0</v>
      </c>
      <c r="O13" s="487">
        <v>0</v>
      </c>
      <c r="P13" s="487">
        <v>0</v>
      </c>
      <c r="Q13" s="484">
        <v>0</v>
      </c>
      <c r="R13" s="597">
        <v>13.488</v>
      </c>
    </row>
    <row r="14" spans="1:19" ht="25.9" customHeight="1" x14ac:dyDescent="0.25">
      <c r="A14" s="480"/>
      <c r="B14" s="480"/>
      <c r="C14" s="480"/>
      <c r="D14" s="480"/>
      <c r="E14" s="480"/>
      <c r="F14" s="480"/>
      <c r="O14" s="480"/>
      <c r="P14" s="480"/>
    </row>
    <row r="15" spans="1:19" s="489" customFormat="1" ht="24.95" customHeight="1" x14ac:dyDescent="0.25">
      <c r="A15" s="788" t="s">
        <v>1627</v>
      </c>
      <c r="B15" s="789"/>
      <c r="C15" s="789"/>
      <c r="D15" s="789"/>
      <c r="E15" s="789"/>
      <c r="F15" s="789"/>
      <c r="G15" s="789"/>
      <c r="H15" s="789"/>
      <c r="I15" s="789"/>
      <c r="J15" s="789"/>
      <c r="K15" s="789"/>
      <c r="L15" s="789"/>
      <c r="M15" s="789"/>
      <c r="N15" s="789"/>
      <c r="O15" s="789"/>
      <c r="P15" s="789"/>
      <c r="Q15" s="789"/>
      <c r="R15" s="789"/>
    </row>
    <row r="16" spans="1:19" s="489" customFormat="1" ht="45" customHeight="1" x14ac:dyDescent="0.25">
      <c r="A16" s="481" t="s">
        <v>1608</v>
      </c>
      <c r="B16" s="481" t="s">
        <v>1609</v>
      </c>
      <c r="C16" s="481" t="s">
        <v>1399</v>
      </c>
      <c r="D16" s="481" t="s">
        <v>1400</v>
      </c>
      <c r="E16" s="482" t="s">
        <v>1610</v>
      </c>
      <c r="F16" s="481" t="s">
        <v>1611</v>
      </c>
      <c r="G16" s="481" t="s">
        <v>1612</v>
      </c>
      <c r="H16" s="481" t="s">
        <v>1613</v>
      </c>
      <c r="I16" s="481" t="s">
        <v>1614</v>
      </c>
      <c r="J16" s="483" t="s">
        <v>1615</v>
      </c>
      <c r="K16" s="483" t="s">
        <v>1616</v>
      </c>
      <c r="L16" s="483" t="s">
        <v>1617</v>
      </c>
      <c r="M16" s="483" t="s">
        <v>1618</v>
      </c>
      <c r="N16" s="483" t="s">
        <v>1619</v>
      </c>
      <c r="O16" s="565" t="s">
        <v>1620</v>
      </c>
      <c r="P16" s="565" t="s">
        <v>1621</v>
      </c>
      <c r="Q16" s="483" t="s">
        <v>1622</v>
      </c>
      <c r="R16" s="483" t="s">
        <v>1382</v>
      </c>
    </row>
    <row r="17" spans="1:18" s="623" customFormat="1" ht="30" customHeight="1" x14ac:dyDescent="0.25">
      <c r="A17" s="609" t="s">
        <v>5193</v>
      </c>
      <c r="B17" s="609" t="s">
        <v>5194</v>
      </c>
      <c r="C17" s="609" t="s">
        <v>5195</v>
      </c>
      <c r="D17" s="609" t="s">
        <v>1395</v>
      </c>
      <c r="E17" s="610">
        <v>90</v>
      </c>
      <c r="F17" s="611">
        <v>45931</v>
      </c>
      <c r="G17" s="613">
        <v>1165.9839999999999</v>
      </c>
      <c r="H17" s="612">
        <v>1165.9839999999999</v>
      </c>
      <c r="I17" s="613">
        <v>90</v>
      </c>
      <c r="J17" s="614">
        <v>19.899999999999999</v>
      </c>
      <c r="K17" s="614">
        <v>5.3</v>
      </c>
      <c r="L17" s="615">
        <v>1.5</v>
      </c>
      <c r="M17" s="609">
        <v>5914389</v>
      </c>
      <c r="N17" s="609">
        <v>5914374</v>
      </c>
      <c r="O17" s="614">
        <v>0.85</v>
      </c>
      <c r="P17" s="609">
        <v>1.03</v>
      </c>
      <c r="Q17" s="609">
        <v>33.561</v>
      </c>
      <c r="R17" s="613">
        <v>123.56100000000001</v>
      </c>
    </row>
    <row r="18" spans="1:18" s="488" customFormat="1" ht="24.95" customHeight="1" x14ac:dyDescent="0.25">
      <c r="A18" s="568" t="s">
        <v>5250</v>
      </c>
      <c r="B18" s="568" t="s">
        <v>5246</v>
      </c>
      <c r="C18" s="568" t="s">
        <v>5251</v>
      </c>
      <c r="D18" s="568" t="s">
        <v>1395</v>
      </c>
      <c r="E18" s="569">
        <v>125</v>
      </c>
      <c r="F18" s="571">
        <v>46023</v>
      </c>
      <c r="G18" s="597">
        <v>1167.239</v>
      </c>
      <c r="H18" s="598">
        <v>1165.9839999999999</v>
      </c>
      <c r="I18" s="597">
        <v>124.8656</v>
      </c>
      <c r="J18" s="570">
        <v>176</v>
      </c>
      <c r="K18" s="570">
        <v>3</v>
      </c>
      <c r="L18" s="599">
        <v>1.5</v>
      </c>
      <c r="M18" s="484">
        <v>5914389</v>
      </c>
      <c r="N18" s="484">
        <v>5914374</v>
      </c>
      <c r="O18" s="487">
        <v>0.85</v>
      </c>
      <c r="P18" s="484">
        <v>1.03</v>
      </c>
      <c r="Q18" s="484">
        <v>229.035</v>
      </c>
      <c r="R18" s="597">
        <v>353.9006</v>
      </c>
    </row>
    <row r="19" spans="1:18" s="488" customFormat="1" ht="31.15" customHeight="1" x14ac:dyDescent="0.25">
      <c r="A19" s="568" t="s">
        <v>5499</v>
      </c>
      <c r="B19" s="568" t="s">
        <v>5244</v>
      </c>
      <c r="C19" s="568" t="s">
        <v>5245</v>
      </c>
      <c r="D19" s="568" t="s">
        <v>1395</v>
      </c>
      <c r="E19" s="569">
        <v>103.5</v>
      </c>
      <c r="F19" s="571">
        <v>46023</v>
      </c>
      <c r="G19" s="597">
        <v>1167.239</v>
      </c>
      <c r="H19" s="598">
        <v>1165.9839999999999</v>
      </c>
      <c r="I19" s="597">
        <v>103.3887</v>
      </c>
      <c r="J19" s="570">
        <v>404</v>
      </c>
      <c r="K19" s="570">
        <v>3</v>
      </c>
      <c r="L19" s="599">
        <v>1.5</v>
      </c>
      <c r="M19" s="484">
        <v>5914389</v>
      </c>
      <c r="N19" s="484">
        <v>5914374</v>
      </c>
      <c r="O19" s="487">
        <v>0.85</v>
      </c>
      <c r="P19" s="484">
        <v>1.03</v>
      </c>
      <c r="Q19" s="484">
        <v>519.73500000000001</v>
      </c>
      <c r="R19" s="597">
        <v>623.12369999999999</v>
      </c>
    </row>
    <row r="20" spans="1:18" ht="23.45" customHeight="1" x14ac:dyDescent="0.25">
      <c r="A20" s="568" t="s">
        <v>5499</v>
      </c>
      <c r="B20" s="568" t="s">
        <v>5244</v>
      </c>
      <c r="C20" s="568" t="s">
        <v>5245</v>
      </c>
      <c r="D20" s="568" t="s">
        <v>1396</v>
      </c>
      <c r="E20" s="569">
        <v>350.70000000000005</v>
      </c>
      <c r="F20" s="571">
        <v>46023</v>
      </c>
      <c r="G20" s="597">
        <v>1167.239</v>
      </c>
      <c r="H20" s="598">
        <v>1165.9839999999999</v>
      </c>
      <c r="I20" s="597">
        <v>350.3229</v>
      </c>
      <c r="J20" s="570"/>
      <c r="K20" s="570"/>
      <c r="L20" s="599"/>
      <c r="M20" s="484"/>
      <c r="N20" s="484"/>
      <c r="O20" s="603"/>
      <c r="P20" s="601"/>
      <c r="Q20" s="484"/>
      <c r="R20" s="597">
        <v>350.3229</v>
      </c>
    </row>
    <row r="21" spans="1:18" s="488" customFormat="1" ht="30" customHeight="1" x14ac:dyDescent="0.25">
      <c r="A21" s="568" t="s">
        <v>5273</v>
      </c>
      <c r="B21" s="568" t="s">
        <v>5246</v>
      </c>
      <c r="C21" s="568" t="s">
        <v>5275</v>
      </c>
      <c r="D21" s="568" t="s">
        <v>1395</v>
      </c>
      <c r="E21" s="569">
        <v>60</v>
      </c>
      <c r="F21" s="571">
        <v>46023</v>
      </c>
      <c r="G21" s="597">
        <v>1167.239</v>
      </c>
      <c r="H21" s="598">
        <v>1165.9839999999999</v>
      </c>
      <c r="I21" s="597">
        <v>59.935499999999998</v>
      </c>
      <c r="J21" s="570">
        <v>191</v>
      </c>
      <c r="K21" s="570">
        <v>3</v>
      </c>
      <c r="L21" s="599">
        <v>1.5</v>
      </c>
      <c r="M21" s="484">
        <v>5914389</v>
      </c>
      <c r="N21" s="484">
        <v>5914374</v>
      </c>
      <c r="O21" s="487">
        <v>0.85</v>
      </c>
      <c r="P21" s="484">
        <v>1.03</v>
      </c>
      <c r="Q21" s="484">
        <v>248.16</v>
      </c>
      <c r="R21" s="597">
        <v>308.09550000000002</v>
      </c>
    </row>
    <row r="22" spans="1:18" s="488" customFormat="1" ht="32.450000000000003" customHeight="1" x14ac:dyDescent="0.25">
      <c r="A22" s="568" t="s">
        <v>5274</v>
      </c>
      <c r="B22" s="568" t="s">
        <v>5272</v>
      </c>
      <c r="C22" s="568" t="s">
        <v>5276</v>
      </c>
      <c r="D22" s="568" t="s">
        <v>1395</v>
      </c>
      <c r="E22" s="569">
        <v>230</v>
      </c>
      <c r="F22" s="571">
        <v>46023</v>
      </c>
      <c r="G22" s="597">
        <v>1167.239</v>
      </c>
      <c r="H22" s="598">
        <v>1165.9839999999999</v>
      </c>
      <c r="I22" s="597">
        <v>229.7527</v>
      </c>
      <c r="J22" s="570">
        <v>172</v>
      </c>
      <c r="K22" s="570">
        <v>3</v>
      </c>
      <c r="L22" s="599">
        <v>1.5</v>
      </c>
      <c r="M22" s="484">
        <v>5914389</v>
      </c>
      <c r="N22" s="484">
        <v>5914374</v>
      </c>
      <c r="O22" s="487">
        <v>0.85</v>
      </c>
      <c r="P22" s="484">
        <v>1.03</v>
      </c>
      <c r="Q22" s="484">
        <v>223.935</v>
      </c>
      <c r="R22" s="597">
        <v>453.68770000000001</v>
      </c>
    </row>
    <row r="23" spans="1:18" s="489" customFormat="1" ht="24.95" customHeight="1" x14ac:dyDescent="0.25">
      <c r="A23" s="568" t="s">
        <v>5243</v>
      </c>
      <c r="B23" s="568" t="s">
        <v>5272</v>
      </c>
      <c r="C23" s="568" t="s">
        <v>5277</v>
      </c>
      <c r="D23" s="568" t="s">
        <v>1395</v>
      </c>
      <c r="E23" s="569">
        <v>222.3</v>
      </c>
      <c r="F23" s="571">
        <v>46023</v>
      </c>
      <c r="G23" s="597">
        <v>1167.239</v>
      </c>
      <c r="H23" s="598">
        <v>1165.9839999999999</v>
      </c>
      <c r="I23" s="597">
        <v>222.06100000000001</v>
      </c>
      <c r="J23" s="570">
        <v>172</v>
      </c>
      <c r="K23" s="570">
        <v>3</v>
      </c>
      <c r="L23" s="599">
        <v>1.5</v>
      </c>
      <c r="M23" s="484">
        <v>5914389</v>
      </c>
      <c r="N23" s="484">
        <v>5914374</v>
      </c>
      <c r="O23" s="487">
        <v>0.85</v>
      </c>
      <c r="P23" s="484">
        <v>1.03</v>
      </c>
      <c r="Q23" s="484">
        <v>223.935</v>
      </c>
      <c r="R23" s="597">
        <v>445.99599999999998</v>
      </c>
    </row>
    <row r="24" spans="1:18" s="489" customFormat="1" ht="35.450000000000003" customHeight="1" x14ac:dyDescent="0.25">
      <c r="A24" s="484" t="s">
        <v>5278</v>
      </c>
      <c r="B24" s="484" t="s">
        <v>5246</v>
      </c>
      <c r="C24" s="568" t="s">
        <v>5279</v>
      </c>
      <c r="D24" s="484" t="s">
        <v>1395</v>
      </c>
      <c r="E24" s="569">
        <v>115</v>
      </c>
      <c r="F24" s="571">
        <v>46023</v>
      </c>
      <c r="G24" s="597">
        <v>1167.239</v>
      </c>
      <c r="H24" s="598">
        <v>1165.9839999999999</v>
      </c>
      <c r="I24" s="597">
        <v>114.8764</v>
      </c>
      <c r="J24" s="487">
        <v>176</v>
      </c>
      <c r="K24" s="487">
        <v>3</v>
      </c>
      <c r="L24" s="599">
        <v>1.5</v>
      </c>
      <c r="M24" s="484">
        <v>5914389</v>
      </c>
      <c r="N24" s="484">
        <v>5914374</v>
      </c>
      <c r="O24" s="487">
        <v>0.85</v>
      </c>
      <c r="P24" s="484">
        <v>1.03</v>
      </c>
      <c r="Q24" s="484">
        <v>229.035</v>
      </c>
      <c r="R24" s="597">
        <v>343.91140000000001</v>
      </c>
    </row>
    <row r="25" spans="1:18" s="488" customFormat="1" ht="24.95" customHeight="1" x14ac:dyDescent="0.25">
      <c r="H25" s="489"/>
      <c r="I25" s="489"/>
      <c r="L25" s="489"/>
      <c r="M25" s="489"/>
      <c r="N25" s="489"/>
      <c r="Q25" s="489"/>
      <c r="R25" s="489"/>
    </row>
    <row r="26" spans="1:18" ht="54.75" customHeight="1" x14ac:dyDescent="0.25">
      <c r="A26" s="788" t="s">
        <v>1628</v>
      </c>
      <c r="B26" s="789"/>
      <c r="C26" s="789"/>
      <c r="D26" s="789"/>
      <c r="E26" s="789"/>
      <c r="F26" s="789"/>
      <c r="G26" s="789"/>
      <c r="H26" s="789"/>
      <c r="I26" s="789"/>
      <c r="J26" s="789"/>
      <c r="K26" s="789"/>
      <c r="L26" s="789"/>
      <c r="M26" s="789"/>
      <c r="N26" s="789"/>
      <c r="O26" s="789"/>
      <c r="P26" s="789"/>
      <c r="Q26" s="789"/>
      <c r="R26" s="789"/>
    </row>
    <row r="27" spans="1:18" s="488" customFormat="1" ht="38.450000000000003" customHeight="1" x14ac:dyDescent="0.25">
      <c r="A27" s="481" t="s">
        <v>1608</v>
      </c>
      <c r="B27" s="481" t="s">
        <v>1609</v>
      </c>
      <c r="C27" s="481" t="s">
        <v>1399</v>
      </c>
      <c r="D27" s="481" t="s">
        <v>1400</v>
      </c>
      <c r="E27" s="482" t="s">
        <v>1610</v>
      </c>
      <c r="F27" s="481" t="s">
        <v>1611</v>
      </c>
      <c r="G27" s="481" t="s">
        <v>1612</v>
      </c>
      <c r="H27" s="481" t="s">
        <v>1613</v>
      </c>
      <c r="I27" s="481" t="s">
        <v>1614</v>
      </c>
      <c r="J27" s="483" t="s">
        <v>1615</v>
      </c>
      <c r="K27" s="483" t="s">
        <v>1616</v>
      </c>
      <c r="L27" s="483" t="s">
        <v>1617</v>
      </c>
      <c r="M27" s="483" t="s">
        <v>1618</v>
      </c>
      <c r="N27" s="483" t="s">
        <v>1619</v>
      </c>
      <c r="O27" s="565" t="s">
        <v>1620</v>
      </c>
      <c r="P27" s="565" t="s">
        <v>1621</v>
      </c>
      <c r="Q27" s="483" t="s">
        <v>1622</v>
      </c>
      <c r="R27" s="483" t="s">
        <v>1382</v>
      </c>
    </row>
    <row r="28" spans="1:18" s="606" customFormat="1" ht="32.450000000000003" customHeight="1" x14ac:dyDescent="0.25">
      <c r="A28" s="609" t="s">
        <v>5193</v>
      </c>
      <c r="B28" s="609" t="s">
        <v>5194</v>
      </c>
      <c r="C28" s="609" t="s">
        <v>5195</v>
      </c>
      <c r="D28" s="609" t="s">
        <v>1395</v>
      </c>
      <c r="E28" s="610">
        <v>90</v>
      </c>
      <c r="F28" s="611">
        <v>45931</v>
      </c>
      <c r="G28" s="613">
        <v>1165.9839999999999</v>
      </c>
      <c r="H28" s="612">
        <v>1165.9839999999999</v>
      </c>
      <c r="I28" s="613">
        <v>90</v>
      </c>
      <c r="J28" s="614">
        <v>19.899999999999999</v>
      </c>
      <c r="K28" s="614">
        <v>5.3</v>
      </c>
      <c r="L28" s="615">
        <v>1.5</v>
      </c>
      <c r="M28" s="609">
        <v>5914389</v>
      </c>
      <c r="N28" s="609">
        <v>5914374</v>
      </c>
      <c r="O28" s="614">
        <v>0.85</v>
      </c>
      <c r="P28" s="609">
        <v>1.03</v>
      </c>
      <c r="Q28" s="609">
        <v>33.561</v>
      </c>
      <c r="R28" s="613">
        <v>123.56100000000001</v>
      </c>
    </row>
    <row r="29" spans="1:18" s="489" customFormat="1" ht="24.95" customHeight="1" x14ac:dyDescent="0.25">
      <c r="A29" s="484" t="s">
        <v>5252</v>
      </c>
      <c r="B29" s="484" t="s">
        <v>5246</v>
      </c>
      <c r="C29" s="579" t="s">
        <v>5253</v>
      </c>
      <c r="D29" s="484" t="s">
        <v>1395</v>
      </c>
      <c r="E29" s="485">
        <v>68</v>
      </c>
      <c r="F29" s="486">
        <v>46023</v>
      </c>
      <c r="G29" s="597">
        <v>1167.239</v>
      </c>
      <c r="H29" s="598">
        <v>1165.9839999999999</v>
      </c>
      <c r="I29" s="597">
        <v>67.926900000000003</v>
      </c>
      <c r="J29" s="487">
        <v>191</v>
      </c>
      <c r="K29" s="487">
        <v>3</v>
      </c>
      <c r="L29" s="599">
        <v>1.5</v>
      </c>
      <c r="M29" s="484">
        <v>5914389</v>
      </c>
      <c r="N29" s="484">
        <v>5914374</v>
      </c>
      <c r="O29" s="487">
        <v>0.85</v>
      </c>
      <c r="P29" s="484">
        <v>1.03</v>
      </c>
      <c r="Q29" s="484">
        <v>248.16</v>
      </c>
      <c r="R29" s="597">
        <v>316.08690000000001</v>
      </c>
    </row>
    <row r="30" spans="1:18" s="489" customFormat="1" ht="35.450000000000003" customHeight="1" x14ac:dyDescent="0.25">
      <c r="A30" s="484" t="s">
        <v>5498</v>
      </c>
      <c r="B30" s="484" t="s">
        <v>5244</v>
      </c>
      <c r="C30" s="568" t="s">
        <v>5245</v>
      </c>
      <c r="D30" s="484" t="s">
        <v>1395</v>
      </c>
      <c r="E30" s="485">
        <v>103.5</v>
      </c>
      <c r="F30" s="486">
        <v>46023</v>
      </c>
      <c r="G30" s="597">
        <v>1167.239</v>
      </c>
      <c r="H30" s="598">
        <v>1165.9839999999999</v>
      </c>
      <c r="I30" s="597">
        <v>103.3887</v>
      </c>
      <c r="J30" s="487">
        <v>404</v>
      </c>
      <c r="K30" s="487">
        <v>3</v>
      </c>
      <c r="L30" s="599">
        <v>1.5</v>
      </c>
      <c r="M30" s="484">
        <v>5914389</v>
      </c>
      <c r="N30" s="484">
        <v>5914374</v>
      </c>
      <c r="O30" s="487">
        <v>0.85</v>
      </c>
      <c r="P30" s="484">
        <v>1.03</v>
      </c>
      <c r="Q30" s="484">
        <v>519.73500000000001</v>
      </c>
      <c r="R30" s="597">
        <v>623.12369999999999</v>
      </c>
    </row>
    <row r="31" spans="1:18" s="488" customFormat="1" ht="24.95" customHeight="1" x14ac:dyDescent="0.25">
      <c r="A31" s="484" t="s">
        <v>5498</v>
      </c>
      <c r="B31" s="484" t="s">
        <v>5244</v>
      </c>
      <c r="C31" s="568" t="s">
        <v>5245</v>
      </c>
      <c r="D31" s="484" t="s">
        <v>1396</v>
      </c>
      <c r="E31" s="485">
        <v>350.70000000000005</v>
      </c>
      <c r="F31" s="486">
        <v>46023</v>
      </c>
      <c r="G31" s="597">
        <v>1167.239</v>
      </c>
      <c r="H31" s="598">
        <v>1165.9839999999999</v>
      </c>
      <c r="I31" s="597">
        <v>350.3229</v>
      </c>
      <c r="J31" s="487"/>
      <c r="K31" s="487"/>
      <c r="L31" s="599"/>
      <c r="M31" s="484"/>
      <c r="N31" s="484"/>
      <c r="O31" s="487"/>
      <c r="P31" s="484"/>
      <c r="Q31" s="484">
        <v>0</v>
      </c>
      <c r="R31" s="597">
        <v>350.3229</v>
      </c>
    </row>
    <row r="32" spans="1:18" ht="28.9" customHeight="1" x14ac:dyDescent="0.25">
      <c r="A32" s="484" t="s">
        <v>5278</v>
      </c>
      <c r="B32" s="484" t="s">
        <v>5246</v>
      </c>
      <c r="C32" s="568" t="s">
        <v>5279</v>
      </c>
      <c r="D32" s="484" t="s">
        <v>1395</v>
      </c>
      <c r="E32" s="569">
        <v>120</v>
      </c>
      <c r="F32" s="571">
        <v>46023</v>
      </c>
      <c r="G32" s="597">
        <v>1167.239</v>
      </c>
      <c r="H32" s="598">
        <v>1165.9839999999999</v>
      </c>
      <c r="I32" s="597">
        <v>119.871</v>
      </c>
      <c r="J32" s="487">
        <v>176</v>
      </c>
      <c r="K32" s="487">
        <v>3</v>
      </c>
      <c r="L32" s="599">
        <v>1.5</v>
      </c>
      <c r="M32" s="484">
        <v>5914389</v>
      </c>
      <c r="N32" s="484">
        <v>5914374</v>
      </c>
      <c r="O32" s="487">
        <v>0.85</v>
      </c>
      <c r="P32" s="484">
        <v>1.03</v>
      </c>
      <c r="Q32" s="484">
        <v>229.035</v>
      </c>
      <c r="R32" s="597">
        <v>348.90600000000001</v>
      </c>
    </row>
    <row r="33" spans="1:18" s="489" customFormat="1" ht="24.95" customHeight="1" x14ac:dyDescent="0.25">
      <c r="A33" s="573"/>
      <c r="B33" s="573"/>
      <c r="C33" s="573"/>
      <c r="D33" s="573"/>
      <c r="E33" s="574"/>
      <c r="F33" s="575"/>
      <c r="G33" s="604"/>
      <c r="H33" s="605"/>
      <c r="I33" s="602"/>
      <c r="J33" s="576"/>
      <c r="K33" s="576"/>
      <c r="L33" s="600"/>
      <c r="M33" s="573"/>
      <c r="N33" s="573"/>
      <c r="O33" s="573"/>
      <c r="P33" s="573"/>
      <c r="Q33" s="573"/>
      <c r="R33" s="602"/>
    </row>
    <row r="34" spans="1:18" s="489" customFormat="1" ht="24.95" customHeight="1" x14ac:dyDescent="0.25">
      <c r="A34" s="788" t="s">
        <v>1629</v>
      </c>
      <c r="B34" s="789"/>
      <c r="C34" s="789"/>
      <c r="D34" s="789"/>
      <c r="E34" s="789"/>
      <c r="F34" s="789"/>
      <c r="G34" s="789"/>
      <c r="H34" s="789"/>
      <c r="I34" s="789"/>
      <c r="J34" s="789"/>
      <c r="K34" s="789"/>
      <c r="L34" s="789"/>
      <c r="M34" s="789"/>
      <c r="N34" s="789"/>
      <c r="O34" s="789"/>
      <c r="P34" s="789"/>
      <c r="Q34" s="789"/>
      <c r="R34" s="789"/>
    </row>
    <row r="35" spans="1:18" s="489" customFormat="1" ht="47.45" customHeight="1" x14ac:dyDescent="0.25">
      <c r="A35" s="481" t="s">
        <v>1608</v>
      </c>
      <c r="B35" s="481" t="s">
        <v>1609</v>
      </c>
      <c r="C35" s="481" t="s">
        <v>1399</v>
      </c>
      <c r="D35" s="481" t="s">
        <v>1400</v>
      </c>
      <c r="E35" s="482" t="s">
        <v>1610</v>
      </c>
      <c r="F35" s="481" t="s">
        <v>1611</v>
      </c>
      <c r="G35" s="481" t="s">
        <v>1612</v>
      </c>
      <c r="H35" s="481" t="s">
        <v>1613</v>
      </c>
      <c r="I35" s="481" t="s">
        <v>1614</v>
      </c>
      <c r="J35" s="483" t="s">
        <v>1615</v>
      </c>
      <c r="K35" s="483" t="s">
        <v>1616</v>
      </c>
      <c r="L35" s="483" t="s">
        <v>1617</v>
      </c>
      <c r="M35" s="483" t="s">
        <v>1618</v>
      </c>
      <c r="N35" s="483" t="s">
        <v>1619</v>
      </c>
      <c r="O35" s="565" t="s">
        <v>1620</v>
      </c>
      <c r="P35" s="565" t="s">
        <v>1621</v>
      </c>
      <c r="Q35" s="483" t="s">
        <v>1622</v>
      </c>
      <c r="R35" s="483" t="s">
        <v>1382</v>
      </c>
    </row>
    <row r="36" spans="1:18" s="623" customFormat="1" ht="39.6" customHeight="1" x14ac:dyDescent="0.25">
      <c r="A36" s="609" t="s">
        <v>5193</v>
      </c>
      <c r="B36" s="609" t="s">
        <v>5194</v>
      </c>
      <c r="C36" s="609" t="s">
        <v>5195</v>
      </c>
      <c r="D36" s="609" t="s">
        <v>1395</v>
      </c>
      <c r="E36" s="610">
        <v>82.5</v>
      </c>
      <c r="F36" s="611">
        <v>45931</v>
      </c>
      <c r="G36" s="613">
        <v>1165.9839999999999</v>
      </c>
      <c r="H36" s="612">
        <v>1165.9839999999999</v>
      </c>
      <c r="I36" s="613">
        <v>82.5</v>
      </c>
      <c r="J36" s="614">
        <v>19.899999999999999</v>
      </c>
      <c r="K36" s="614">
        <v>5.3</v>
      </c>
      <c r="L36" s="615">
        <v>1.5</v>
      </c>
      <c r="M36" s="609">
        <v>5914389</v>
      </c>
      <c r="N36" s="609">
        <v>5914374</v>
      </c>
      <c r="O36" s="614">
        <v>0.85</v>
      </c>
      <c r="P36" s="609">
        <v>1.03</v>
      </c>
      <c r="Q36" s="609">
        <v>33.561</v>
      </c>
      <c r="R36" s="613">
        <v>116.06100000000001</v>
      </c>
    </row>
    <row r="37" spans="1:18" s="489" customFormat="1" ht="24.95" customHeight="1" x14ac:dyDescent="0.25">
      <c r="A37" s="484" t="s">
        <v>5252</v>
      </c>
      <c r="B37" s="484" t="s">
        <v>5246</v>
      </c>
      <c r="C37" s="579" t="s">
        <v>5253</v>
      </c>
      <c r="D37" s="484" t="s">
        <v>1395</v>
      </c>
      <c r="E37" s="485">
        <v>62</v>
      </c>
      <c r="F37" s="486">
        <v>46023</v>
      </c>
      <c r="G37" s="597">
        <v>1167.239</v>
      </c>
      <c r="H37" s="598">
        <v>1165.9839999999999</v>
      </c>
      <c r="I37" s="597">
        <v>61.933300000000003</v>
      </c>
      <c r="J37" s="487">
        <v>191</v>
      </c>
      <c r="K37" s="487">
        <v>2.2000000000000002</v>
      </c>
      <c r="L37" s="599">
        <v>1.5</v>
      </c>
      <c r="M37" s="484">
        <v>5914389</v>
      </c>
      <c r="N37" s="484">
        <v>5914374</v>
      </c>
      <c r="O37" s="487">
        <v>0.85</v>
      </c>
      <c r="P37" s="484">
        <v>1.03</v>
      </c>
      <c r="Q37" s="484">
        <v>246.92400000000001</v>
      </c>
      <c r="R37" s="597">
        <v>308.85730000000001</v>
      </c>
    </row>
    <row r="38" spans="1:18" s="489" customFormat="1" ht="24.95" customHeight="1" x14ac:dyDescent="0.25">
      <c r="A38" s="484" t="s">
        <v>5254</v>
      </c>
      <c r="B38" s="580" t="s">
        <v>5255</v>
      </c>
      <c r="C38" s="579" t="s">
        <v>5256</v>
      </c>
      <c r="D38" s="484" t="s">
        <v>1395</v>
      </c>
      <c r="E38" s="485">
        <v>265</v>
      </c>
      <c r="F38" s="486">
        <v>46023</v>
      </c>
      <c r="G38" s="597">
        <v>1167.239</v>
      </c>
      <c r="H38" s="598">
        <v>1165.9839999999999</v>
      </c>
      <c r="I38" s="597">
        <v>264.71510000000001</v>
      </c>
      <c r="J38" s="487">
        <v>172</v>
      </c>
      <c r="K38" s="487">
        <v>2.2000000000000002</v>
      </c>
      <c r="L38" s="599">
        <v>1.5</v>
      </c>
      <c r="M38" s="484">
        <v>5914389</v>
      </c>
      <c r="N38" s="484">
        <v>5914374</v>
      </c>
      <c r="O38" s="487">
        <v>0.85</v>
      </c>
      <c r="P38" s="484">
        <v>1.03</v>
      </c>
      <c r="Q38" s="484">
        <v>222.69900000000001</v>
      </c>
      <c r="R38" s="597">
        <v>487.41410000000002</v>
      </c>
    </row>
    <row r="39" spans="1:18" ht="33" customHeight="1" x14ac:dyDescent="0.25">
      <c r="A39" s="484" t="s">
        <v>5498</v>
      </c>
      <c r="B39" s="484" t="s">
        <v>5244</v>
      </c>
      <c r="C39" s="568" t="s">
        <v>5245</v>
      </c>
      <c r="D39" s="484" t="s">
        <v>1395</v>
      </c>
      <c r="E39" s="485">
        <v>90</v>
      </c>
      <c r="F39" s="486">
        <v>46023</v>
      </c>
      <c r="G39" s="597">
        <v>1167.239</v>
      </c>
      <c r="H39" s="598">
        <v>1165.9839999999999</v>
      </c>
      <c r="I39" s="597">
        <v>89.903199999999998</v>
      </c>
      <c r="J39" s="487">
        <v>404</v>
      </c>
      <c r="K39" s="487">
        <v>2.2000000000000002</v>
      </c>
      <c r="L39" s="599">
        <v>1.5</v>
      </c>
      <c r="M39" s="484">
        <v>5914389</v>
      </c>
      <c r="N39" s="484">
        <v>5914374</v>
      </c>
      <c r="O39" s="487">
        <v>0.85</v>
      </c>
      <c r="P39" s="484">
        <v>1.03</v>
      </c>
      <c r="Q39" s="484">
        <v>518.49900000000002</v>
      </c>
      <c r="R39" s="597">
        <v>608.40219999999999</v>
      </c>
    </row>
    <row r="40" spans="1:18" s="489" customFormat="1" ht="24.95" customHeight="1" x14ac:dyDescent="0.25">
      <c r="A40" s="484" t="s">
        <v>5498</v>
      </c>
      <c r="B40" s="484" t="s">
        <v>5244</v>
      </c>
      <c r="C40" s="568" t="s">
        <v>5245</v>
      </c>
      <c r="D40" s="484" t="s">
        <v>1396</v>
      </c>
      <c r="E40" s="485">
        <v>337.20000000000005</v>
      </c>
      <c r="F40" s="486">
        <v>46023</v>
      </c>
      <c r="G40" s="597">
        <v>1167.239</v>
      </c>
      <c r="H40" s="598">
        <v>1165.9839999999999</v>
      </c>
      <c r="I40" s="597">
        <v>336.8374</v>
      </c>
      <c r="J40" s="487"/>
      <c r="K40" s="487"/>
      <c r="L40" s="599"/>
      <c r="M40" s="484"/>
      <c r="N40" s="484"/>
      <c r="O40" s="487"/>
      <c r="P40" s="484"/>
      <c r="Q40" s="484">
        <v>0</v>
      </c>
      <c r="R40" s="597">
        <v>336.8374</v>
      </c>
    </row>
    <row r="41" spans="1:18" s="489" customFormat="1" ht="24.95" customHeight="1" x14ac:dyDescent="0.25">
      <c r="A41" s="484" t="s">
        <v>5278</v>
      </c>
      <c r="B41" s="484" t="s">
        <v>5246</v>
      </c>
      <c r="C41" s="568" t="s">
        <v>5279</v>
      </c>
      <c r="D41" s="484" t="s">
        <v>1395</v>
      </c>
      <c r="E41" s="569">
        <v>119</v>
      </c>
      <c r="F41" s="571">
        <v>46023</v>
      </c>
      <c r="G41" s="597">
        <v>1167.239</v>
      </c>
      <c r="H41" s="598">
        <v>1165.9839999999999</v>
      </c>
      <c r="I41" s="597">
        <v>118.8721</v>
      </c>
      <c r="J41" s="487">
        <v>176</v>
      </c>
      <c r="K41" s="487">
        <v>2.2000000000000002</v>
      </c>
      <c r="L41" s="599">
        <v>1.5</v>
      </c>
      <c r="M41" s="484">
        <v>5914389</v>
      </c>
      <c r="N41" s="484">
        <v>5914374</v>
      </c>
      <c r="O41" s="487">
        <v>0.85</v>
      </c>
      <c r="P41" s="484">
        <v>1.03</v>
      </c>
      <c r="Q41" s="484">
        <v>227.79900000000001</v>
      </c>
      <c r="R41" s="597">
        <v>346.67110000000002</v>
      </c>
    </row>
    <row r="42" spans="1:18" s="489" customFormat="1" ht="24.95" customHeight="1" x14ac:dyDescent="0.25"/>
    <row r="43" spans="1:18" s="489" customFormat="1" ht="24.95" customHeight="1" x14ac:dyDescent="0.25">
      <c r="A43" s="788" t="s">
        <v>1630</v>
      </c>
      <c r="B43" s="789"/>
      <c r="C43" s="789"/>
      <c r="D43" s="789"/>
      <c r="E43" s="789"/>
      <c r="F43" s="789"/>
      <c r="G43" s="789"/>
      <c r="H43" s="789"/>
      <c r="I43" s="789"/>
      <c r="J43" s="789"/>
      <c r="K43" s="789"/>
      <c r="L43" s="789"/>
      <c r="M43" s="789"/>
      <c r="N43" s="789"/>
      <c r="O43" s="789"/>
      <c r="P43" s="789"/>
      <c r="Q43" s="789"/>
      <c r="R43" s="789"/>
    </row>
    <row r="44" spans="1:18" s="489" customFormat="1" ht="56.45" customHeight="1" x14ac:dyDescent="0.25">
      <c r="A44" s="481" t="s">
        <v>1608</v>
      </c>
      <c r="B44" s="481" t="s">
        <v>1609</v>
      </c>
      <c r="C44" s="481" t="s">
        <v>1399</v>
      </c>
      <c r="D44" s="481" t="s">
        <v>1400</v>
      </c>
      <c r="E44" s="482" t="s">
        <v>1610</v>
      </c>
      <c r="F44" s="481" t="s">
        <v>1611</v>
      </c>
      <c r="G44" s="481" t="s">
        <v>1612</v>
      </c>
      <c r="H44" s="481" t="s">
        <v>1613</v>
      </c>
      <c r="I44" s="481" t="s">
        <v>1614</v>
      </c>
      <c r="J44" s="483" t="s">
        <v>1615</v>
      </c>
      <c r="K44" s="483" t="s">
        <v>1616</v>
      </c>
      <c r="L44" s="483" t="s">
        <v>1617</v>
      </c>
      <c r="M44" s="483" t="s">
        <v>1618</v>
      </c>
      <c r="N44" s="483" t="s">
        <v>1619</v>
      </c>
      <c r="O44" s="565" t="s">
        <v>1620</v>
      </c>
      <c r="P44" s="565" t="s">
        <v>1621</v>
      </c>
      <c r="Q44" s="483" t="s">
        <v>1622</v>
      </c>
      <c r="R44" s="483" t="s">
        <v>1382</v>
      </c>
    </row>
    <row r="45" spans="1:18" s="489" customFormat="1" ht="36.6" customHeight="1" x14ac:dyDescent="0.25">
      <c r="A45" s="484" t="s">
        <v>1632</v>
      </c>
      <c r="B45" s="484" t="s">
        <v>5196</v>
      </c>
      <c r="C45" s="484" t="s">
        <v>5197</v>
      </c>
      <c r="D45" s="484" t="s">
        <v>1395</v>
      </c>
      <c r="E45" s="485">
        <v>0.67500000000000004</v>
      </c>
      <c r="F45" s="486">
        <v>45931</v>
      </c>
      <c r="G45" s="597">
        <v>1165.9839999999999</v>
      </c>
      <c r="H45" s="598">
        <v>1165.9839999999999</v>
      </c>
      <c r="I45" s="597">
        <v>0.67500000000000004</v>
      </c>
      <c r="J45" s="487">
        <v>1175</v>
      </c>
      <c r="K45" s="487">
        <v>2.2000000000000002</v>
      </c>
      <c r="L45" s="599">
        <v>1E-3</v>
      </c>
      <c r="M45" s="484">
        <v>5914479</v>
      </c>
      <c r="N45" s="484">
        <v>5914464</v>
      </c>
      <c r="O45" s="487">
        <v>0.74</v>
      </c>
      <c r="P45" s="487">
        <v>0.9</v>
      </c>
      <c r="Q45" s="484">
        <v>0.87150000000000005</v>
      </c>
      <c r="R45" s="597">
        <v>1.5465</v>
      </c>
    </row>
    <row r="46" spans="1:18" s="624" customFormat="1" ht="28.15" customHeight="1" x14ac:dyDescent="0.25">
      <c r="A46" s="609" t="s">
        <v>1631</v>
      </c>
      <c r="B46" s="609" t="s">
        <v>5246</v>
      </c>
      <c r="C46" s="609" t="s">
        <v>5257</v>
      </c>
      <c r="D46" s="609" t="s">
        <v>1395</v>
      </c>
      <c r="E46" s="610">
        <v>0.77</v>
      </c>
      <c r="F46" s="611">
        <v>46023</v>
      </c>
      <c r="G46" s="613">
        <v>1167.239</v>
      </c>
      <c r="H46" s="612">
        <v>1165.9839999999999</v>
      </c>
      <c r="I46" s="613">
        <v>0.76919999999999999</v>
      </c>
      <c r="J46" s="614">
        <v>178</v>
      </c>
      <c r="K46" s="614">
        <v>2.2000000000000002</v>
      </c>
      <c r="L46" s="615">
        <v>1E-3</v>
      </c>
      <c r="M46" s="609">
        <v>5914479</v>
      </c>
      <c r="N46" s="609">
        <v>5914464</v>
      </c>
      <c r="O46" s="614">
        <v>0.74</v>
      </c>
      <c r="P46" s="614">
        <v>0.9</v>
      </c>
      <c r="Q46" s="609">
        <v>0.13370000000000001</v>
      </c>
      <c r="R46" s="613">
        <v>0.90290000000000004</v>
      </c>
    </row>
    <row r="47" spans="1:18" ht="38.450000000000003" customHeight="1" x14ac:dyDescent="0.25">
      <c r="A47" s="484" t="s">
        <v>1631</v>
      </c>
      <c r="B47" s="484" t="s">
        <v>1623</v>
      </c>
      <c r="C47" s="484" t="s">
        <v>5258</v>
      </c>
      <c r="D47" s="484" t="s">
        <v>1395</v>
      </c>
      <c r="E47" s="485">
        <v>0.748</v>
      </c>
      <c r="F47" s="486">
        <v>46023</v>
      </c>
      <c r="G47" s="597">
        <v>1167.239</v>
      </c>
      <c r="H47" s="598">
        <v>1165.9839999999999</v>
      </c>
      <c r="I47" s="597">
        <v>0.74719999999999998</v>
      </c>
      <c r="J47" s="487">
        <v>406</v>
      </c>
      <c r="K47" s="487">
        <v>2.2000000000000002</v>
      </c>
      <c r="L47" s="599">
        <v>1E-3</v>
      </c>
      <c r="M47" s="484">
        <v>5914479</v>
      </c>
      <c r="N47" s="484">
        <v>5914464</v>
      </c>
      <c r="O47" s="487">
        <v>0.74</v>
      </c>
      <c r="P47" s="487">
        <v>0.9</v>
      </c>
      <c r="Q47" s="484">
        <v>0.3024</v>
      </c>
      <c r="R47" s="597">
        <v>1.0495999999999999</v>
      </c>
    </row>
    <row r="48" spans="1:18" ht="32.450000000000003" customHeight="1" x14ac:dyDescent="0.25">
      <c r="A48" s="484" t="s">
        <v>5261</v>
      </c>
      <c r="B48" s="484" t="s">
        <v>5263</v>
      </c>
      <c r="C48" s="484" t="s">
        <v>5262</v>
      </c>
      <c r="D48" s="484" t="s">
        <v>1396</v>
      </c>
      <c r="E48" s="485">
        <v>1.038</v>
      </c>
      <c r="F48" s="486">
        <v>46023</v>
      </c>
      <c r="G48" s="597">
        <v>1167.239</v>
      </c>
      <c r="H48" s="598">
        <v>1165.9839999999999</v>
      </c>
      <c r="I48" s="597">
        <v>1.0368999999999999</v>
      </c>
      <c r="J48" s="487"/>
      <c r="K48" s="487"/>
      <c r="L48" s="599">
        <v>1E-3</v>
      </c>
      <c r="M48" s="484">
        <v>5914479</v>
      </c>
      <c r="N48" s="484">
        <v>5914464</v>
      </c>
      <c r="O48" s="487">
        <v>0.74</v>
      </c>
      <c r="P48" s="487">
        <v>0.9</v>
      </c>
      <c r="Q48" s="484">
        <v>0</v>
      </c>
      <c r="R48" s="597">
        <v>1.0368999999999999</v>
      </c>
    </row>
    <row r="49" spans="1:18" ht="45.75" customHeight="1" x14ac:dyDescent="0.25">
      <c r="A49" s="573"/>
      <c r="B49" s="573"/>
      <c r="C49" s="573"/>
      <c r="D49" s="573"/>
      <c r="E49" s="574"/>
      <c r="F49" s="575"/>
      <c r="G49" s="604"/>
      <c r="H49" s="605"/>
      <c r="I49" s="602"/>
      <c r="J49" s="576"/>
      <c r="K49" s="576"/>
      <c r="L49" s="600"/>
      <c r="M49" s="573"/>
      <c r="N49" s="573"/>
      <c r="O49" s="578"/>
      <c r="P49" s="577"/>
      <c r="Q49" s="573"/>
      <c r="R49" s="602"/>
    </row>
    <row r="50" spans="1:18" ht="21.95" customHeight="1" x14ac:dyDescent="0.25">
      <c r="A50" s="788" t="s">
        <v>5198</v>
      </c>
      <c r="B50" s="789"/>
      <c r="C50" s="789"/>
      <c r="D50" s="789"/>
      <c r="E50" s="789"/>
      <c r="F50" s="789"/>
      <c r="G50" s="789"/>
      <c r="H50" s="789"/>
      <c r="I50" s="789"/>
      <c r="J50" s="789"/>
      <c r="K50" s="789"/>
      <c r="L50" s="789"/>
      <c r="M50" s="789"/>
      <c r="N50" s="789"/>
      <c r="O50" s="789"/>
      <c r="P50" s="789"/>
      <c r="Q50" s="789"/>
      <c r="R50" s="789"/>
    </row>
    <row r="51" spans="1:18" ht="52.15" customHeight="1" x14ac:dyDescent="0.25">
      <c r="A51" s="481" t="s">
        <v>1608</v>
      </c>
      <c r="B51" s="481" t="s">
        <v>1609</v>
      </c>
      <c r="C51" s="481" t="s">
        <v>1399</v>
      </c>
      <c r="D51" s="481" t="s">
        <v>1400</v>
      </c>
      <c r="E51" s="482" t="s">
        <v>1610</v>
      </c>
      <c r="F51" s="481" t="s">
        <v>1611</v>
      </c>
      <c r="G51" s="481" t="s">
        <v>1612</v>
      </c>
      <c r="H51" s="481" t="s">
        <v>1613</v>
      </c>
      <c r="I51" s="481" t="s">
        <v>1614</v>
      </c>
      <c r="J51" s="483" t="s">
        <v>1615</v>
      </c>
      <c r="K51" s="483" t="s">
        <v>1616</v>
      </c>
      <c r="L51" s="483" t="s">
        <v>1617</v>
      </c>
      <c r="M51" s="483" t="s">
        <v>1618</v>
      </c>
      <c r="N51" s="483" t="s">
        <v>1619</v>
      </c>
      <c r="O51" s="565" t="s">
        <v>1620</v>
      </c>
      <c r="P51" s="565" t="s">
        <v>1621</v>
      </c>
      <c r="Q51" s="483" t="s">
        <v>1622</v>
      </c>
      <c r="R51" s="483" t="s">
        <v>1382</v>
      </c>
    </row>
    <row r="52" spans="1:18" ht="33.6" customHeight="1" x14ac:dyDescent="0.25">
      <c r="A52" s="609" t="s">
        <v>5199</v>
      </c>
      <c r="B52" s="609" t="s">
        <v>5204</v>
      </c>
      <c r="C52" s="609"/>
      <c r="D52" s="609" t="s">
        <v>1396</v>
      </c>
      <c r="E52" s="610">
        <v>3.5</v>
      </c>
      <c r="F52" s="611">
        <v>45931</v>
      </c>
      <c r="G52" s="613">
        <v>1165.9839999999999</v>
      </c>
      <c r="H52" s="612">
        <v>1165.9839999999999</v>
      </c>
      <c r="I52" s="613">
        <v>3.5</v>
      </c>
      <c r="J52" s="614"/>
      <c r="K52" s="614"/>
      <c r="L52" s="615"/>
      <c r="M52" s="609"/>
      <c r="N52" s="609"/>
      <c r="O52" s="616"/>
      <c r="P52" s="617"/>
      <c r="Q52" s="609"/>
      <c r="R52" s="613">
        <v>3.5</v>
      </c>
    </row>
    <row r="53" spans="1:18" ht="21.95" customHeight="1" x14ac:dyDescent="0.25">
      <c r="A53" s="484" t="s">
        <v>5200</v>
      </c>
      <c r="B53" s="484" t="s">
        <v>5203</v>
      </c>
      <c r="C53" s="484"/>
      <c r="D53" s="484" t="s">
        <v>1396</v>
      </c>
      <c r="E53" s="485">
        <v>3.5</v>
      </c>
      <c r="F53" s="486">
        <v>45931</v>
      </c>
      <c r="G53" s="597">
        <v>1165.9839999999999</v>
      </c>
      <c r="H53" s="598">
        <v>1165.9839999999999</v>
      </c>
      <c r="I53" s="597">
        <v>3.5</v>
      </c>
      <c r="J53" s="487"/>
      <c r="K53" s="487"/>
      <c r="L53" s="599"/>
      <c r="M53" s="484"/>
      <c r="N53" s="484"/>
      <c r="O53" s="567"/>
      <c r="P53" s="566"/>
      <c r="Q53" s="484"/>
      <c r="R53" s="597">
        <v>3.5</v>
      </c>
    </row>
    <row r="54" spans="1:18" ht="21.95" customHeight="1" x14ac:dyDescent="0.25">
      <c r="A54" s="484" t="s">
        <v>5201</v>
      </c>
      <c r="B54" s="484" t="s">
        <v>5202</v>
      </c>
      <c r="C54" s="484" t="s">
        <v>5205</v>
      </c>
      <c r="D54" s="484" t="s">
        <v>1395</v>
      </c>
      <c r="E54" s="485">
        <v>3.9</v>
      </c>
      <c r="F54" s="486">
        <v>45931</v>
      </c>
      <c r="G54" s="597">
        <v>1165.9839999999999</v>
      </c>
      <c r="H54" s="598">
        <v>1165.9839999999999</v>
      </c>
      <c r="I54" s="597">
        <v>3.9</v>
      </c>
      <c r="J54" s="487">
        <v>1041</v>
      </c>
      <c r="K54" s="487">
        <v>2.2000000000000002</v>
      </c>
      <c r="L54" s="599">
        <v>1E-3</v>
      </c>
      <c r="M54" s="484">
        <v>5914479</v>
      </c>
      <c r="N54" s="484">
        <v>5914464</v>
      </c>
      <c r="O54" s="487">
        <v>0.74</v>
      </c>
      <c r="P54" s="487">
        <v>0.9</v>
      </c>
      <c r="Q54" s="484">
        <v>0.77229999999999999</v>
      </c>
      <c r="R54" s="597">
        <v>4.6722999999999999</v>
      </c>
    </row>
    <row r="55" spans="1:18" ht="27" customHeight="1" x14ac:dyDescent="0.25"/>
    <row r="56" spans="1:18" ht="34.15" customHeight="1" x14ac:dyDescent="0.25">
      <c r="A56" s="788" t="s">
        <v>5238</v>
      </c>
      <c r="B56" s="789"/>
      <c r="C56" s="789"/>
      <c r="D56" s="789"/>
      <c r="E56" s="789"/>
      <c r="F56" s="789"/>
      <c r="G56" s="789"/>
      <c r="H56" s="789"/>
      <c r="I56" s="789"/>
      <c r="J56" s="789"/>
      <c r="K56" s="789"/>
      <c r="L56" s="789"/>
      <c r="M56" s="789"/>
      <c r="N56" s="789"/>
      <c r="O56" s="789"/>
      <c r="P56" s="789"/>
      <c r="Q56" s="789"/>
      <c r="R56" s="789"/>
    </row>
    <row r="57" spans="1:18" ht="45" customHeight="1" x14ac:dyDescent="0.25">
      <c r="A57" s="481" t="s">
        <v>1608</v>
      </c>
      <c r="B57" s="481" t="s">
        <v>1609</v>
      </c>
      <c r="C57" s="481" t="s">
        <v>1399</v>
      </c>
      <c r="D57" s="481" t="s">
        <v>1400</v>
      </c>
      <c r="E57" s="482" t="s">
        <v>1610</v>
      </c>
      <c r="F57" s="481" t="s">
        <v>1611</v>
      </c>
      <c r="G57" s="481" t="s">
        <v>1612</v>
      </c>
      <c r="H57" s="481" t="s">
        <v>1613</v>
      </c>
      <c r="I57" s="481" t="s">
        <v>1614</v>
      </c>
      <c r="J57" s="483" t="s">
        <v>1615</v>
      </c>
      <c r="K57" s="483" t="s">
        <v>1616</v>
      </c>
      <c r="L57" s="483" t="s">
        <v>1617</v>
      </c>
      <c r="M57" s="483" t="s">
        <v>1618</v>
      </c>
      <c r="N57" s="483" t="s">
        <v>1619</v>
      </c>
      <c r="O57" s="565" t="s">
        <v>1620</v>
      </c>
      <c r="P57" s="565" t="s">
        <v>1621</v>
      </c>
      <c r="Q57" s="483" t="s">
        <v>1622</v>
      </c>
      <c r="R57" s="483" t="s">
        <v>1382</v>
      </c>
    </row>
    <row r="58" spans="1:18" ht="30.6" customHeight="1" x14ac:dyDescent="0.25">
      <c r="A58" s="484" t="s">
        <v>5259</v>
      </c>
      <c r="B58" s="484" t="s">
        <v>5246</v>
      </c>
      <c r="C58" s="484" t="s">
        <v>5260</v>
      </c>
      <c r="D58" s="484" t="s">
        <v>1396</v>
      </c>
      <c r="E58" s="569">
        <v>250</v>
      </c>
      <c r="F58" s="571">
        <v>46023</v>
      </c>
      <c r="G58" s="597">
        <v>1167.239</v>
      </c>
      <c r="H58" s="598">
        <v>1165.9839999999999</v>
      </c>
      <c r="I58" s="597">
        <v>249.7312</v>
      </c>
      <c r="J58" s="487"/>
      <c r="K58" s="487"/>
      <c r="L58" s="599"/>
      <c r="M58" s="484"/>
      <c r="N58" s="484"/>
      <c r="O58" s="487"/>
      <c r="P58" s="484"/>
      <c r="Q58" s="484">
        <v>0</v>
      </c>
      <c r="R58" s="597">
        <v>249.7312</v>
      </c>
    </row>
    <row r="59" spans="1:18" ht="33" customHeight="1" x14ac:dyDescent="0.25">
      <c r="A59" s="609" t="s">
        <v>5500</v>
      </c>
      <c r="B59" s="609" t="s">
        <v>5194</v>
      </c>
      <c r="C59" s="609" t="s">
        <v>5262</v>
      </c>
      <c r="D59" s="609" t="s">
        <v>1395</v>
      </c>
      <c r="E59" s="610">
        <v>109.9</v>
      </c>
      <c r="F59" s="611">
        <v>46023</v>
      </c>
      <c r="G59" s="613">
        <v>1167.239</v>
      </c>
      <c r="H59" s="612">
        <v>1165.9839999999999</v>
      </c>
      <c r="I59" s="613">
        <v>109.7818</v>
      </c>
      <c r="J59" s="614">
        <v>42.7</v>
      </c>
      <c r="K59" s="614">
        <v>2.2000000000000002</v>
      </c>
      <c r="L59" s="615">
        <v>1.5</v>
      </c>
      <c r="M59" s="609">
        <v>5914389</v>
      </c>
      <c r="N59" s="609">
        <v>5914374</v>
      </c>
      <c r="O59" s="614">
        <v>0.85</v>
      </c>
      <c r="P59" s="609">
        <v>1.03</v>
      </c>
      <c r="Q59" s="609">
        <v>57.841500000000003</v>
      </c>
      <c r="R59" s="613">
        <v>167.6233</v>
      </c>
    </row>
    <row r="60" spans="1:18" ht="30" customHeight="1" x14ac:dyDescent="0.25">
      <c r="A60" s="484" t="s">
        <v>5264</v>
      </c>
      <c r="B60" s="484" t="s">
        <v>5246</v>
      </c>
      <c r="C60" s="568" t="s">
        <v>5251</v>
      </c>
      <c r="D60" s="484" t="s">
        <v>1395</v>
      </c>
      <c r="E60" s="569">
        <v>135</v>
      </c>
      <c r="F60" s="571">
        <v>46023</v>
      </c>
      <c r="G60" s="597">
        <v>1167.239</v>
      </c>
      <c r="H60" s="598">
        <v>1165.9839999999999</v>
      </c>
      <c r="I60" s="597">
        <v>134.85480000000001</v>
      </c>
      <c r="J60" s="487">
        <v>176</v>
      </c>
      <c r="K60" s="487">
        <v>2.2000000000000002</v>
      </c>
      <c r="L60" s="599">
        <v>1.5</v>
      </c>
      <c r="M60" s="484">
        <v>5914389</v>
      </c>
      <c r="N60" s="484">
        <v>5914374</v>
      </c>
      <c r="O60" s="487">
        <v>0.85</v>
      </c>
      <c r="P60" s="484">
        <v>1.03</v>
      </c>
      <c r="Q60" s="484">
        <v>227.79900000000001</v>
      </c>
      <c r="R60" s="597">
        <v>362.65380000000005</v>
      </c>
    </row>
    <row r="61" spans="1:18" ht="54" customHeight="1" x14ac:dyDescent="0.25">
      <c r="A61" s="484" t="s">
        <v>5501</v>
      </c>
      <c r="B61" s="484" t="s">
        <v>5194</v>
      </c>
      <c r="C61" s="568" t="s">
        <v>5265</v>
      </c>
      <c r="D61" s="484" t="s">
        <v>1395</v>
      </c>
      <c r="E61" s="569">
        <v>155</v>
      </c>
      <c r="F61" s="571">
        <v>46023</v>
      </c>
      <c r="G61" s="597">
        <v>1167.239</v>
      </c>
      <c r="H61" s="598">
        <v>1165.9839999999999</v>
      </c>
      <c r="I61" s="597">
        <v>154.83330000000001</v>
      </c>
      <c r="J61" s="487">
        <v>42</v>
      </c>
      <c r="K61" s="487">
        <v>3</v>
      </c>
      <c r="L61" s="599">
        <v>1.5</v>
      </c>
      <c r="M61" s="484">
        <v>5914389</v>
      </c>
      <c r="N61" s="484">
        <v>5914374</v>
      </c>
      <c r="O61" s="487">
        <v>0.85</v>
      </c>
      <c r="P61" s="484">
        <v>1.03</v>
      </c>
      <c r="Q61" s="484">
        <v>58.185000000000002</v>
      </c>
      <c r="R61" s="597">
        <v>213.01830000000001</v>
      </c>
    </row>
    <row r="62" spans="1:18" ht="30.6" customHeight="1" x14ac:dyDescent="0.25">
      <c r="A62" s="484" t="s">
        <v>5266</v>
      </c>
      <c r="B62" s="484" t="s">
        <v>1623</v>
      </c>
      <c r="C62" s="568" t="s">
        <v>5267</v>
      </c>
      <c r="D62" s="484" t="s">
        <v>1395</v>
      </c>
      <c r="E62" s="569">
        <v>31.5</v>
      </c>
      <c r="F62" s="571">
        <v>46023</v>
      </c>
      <c r="G62" s="597">
        <v>1167.239</v>
      </c>
      <c r="H62" s="598">
        <v>1165.9839999999999</v>
      </c>
      <c r="I62" s="597">
        <v>31.466100000000001</v>
      </c>
      <c r="J62" s="487">
        <v>415</v>
      </c>
      <c r="K62" s="487">
        <v>2.2000000000000002</v>
      </c>
      <c r="L62" s="599">
        <v>1.5</v>
      </c>
      <c r="M62" s="484">
        <v>5914389</v>
      </c>
      <c r="N62" s="484">
        <v>5914374</v>
      </c>
      <c r="O62" s="487">
        <v>0.85</v>
      </c>
      <c r="P62" s="484">
        <v>1.03</v>
      </c>
      <c r="Q62" s="484">
        <v>532.524</v>
      </c>
      <c r="R62" s="597">
        <v>563.99009999999998</v>
      </c>
    </row>
    <row r="63" spans="1:18" ht="37.15" customHeight="1" x14ac:dyDescent="0.25">
      <c r="A63" s="484" t="s">
        <v>5269</v>
      </c>
      <c r="B63" s="484" t="s">
        <v>5263</v>
      </c>
      <c r="C63" s="484" t="s">
        <v>5268</v>
      </c>
      <c r="D63" s="484" t="s">
        <v>1395</v>
      </c>
      <c r="E63" s="485">
        <v>109.9</v>
      </c>
      <c r="F63" s="486">
        <v>46023</v>
      </c>
      <c r="G63" s="597">
        <v>1167.239</v>
      </c>
      <c r="H63" s="598">
        <v>1165.9839999999999</v>
      </c>
      <c r="I63" s="597">
        <v>109.7818</v>
      </c>
      <c r="J63" s="487">
        <v>44.5</v>
      </c>
      <c r="K63" s="487">
        <v>2.2000000000000002</v>
      </c>
      <c r="L63" s="599">
        <v>1.5</v>
      </c>
      <c r="M63" s="484">
        <v>5914389</v>
      </c>
      <c r="N63" s="484">
        <v>5914374</v>
      </c>
      <c r="O63" s="487">
        <v>0.85</v>
      </c>
      <c r="P63" s="484">
        <v>1.03</v>
      </c>
      <c r="Q63" s="484">
        <v>60.136499999999998</v>
      </c>
      <c r="R63" s="597">
        <v>169.91829999999999</v>
      </c>
    </row>
    <row r="64" spans="1:18" ht="21.95" customHeight="1" x14ac:dyDescent="0.25">
      <c r="A64" s="484" t="s">
        <v>5278</v>
      </c>
      <c r="B64" s="484" t="s">
        <v>5246</v>
      </c>
      <c r="C64" s="568" t="s">
        <v>5279</v>
      </c>
      <c r="D64" s="484" t="s">
        <v>1395</v>
      </c>
      <c r="E64" s="569">
        <v>128</v>
      </c>
      <c r="F64" s="571">
        <v>46023</v>
      </c>
      <c r="G64" s="597">
        <v>1167.239</v>
      </c>
      <c r="H64" s="598">
        <v>1165.9839999999999</v>
      </c>
      <c r="I64" s="597">
        <v>127.86239999999999</v>
      </c>
      <c r="J64" s="487">
        <v>176</v>
      </c>
      <c r="K64" s="487">
        <v>2.2000000000000002</v>
      </c>
      <c r="L64" s="599">
        <v>1.5</v>
      </c>
      <c r="M64" s="484">
        <v>5914389</v>
      </c>
      <c r="N64" s="484">
        <v>5914374</v>
      </c>
      <c r="O64" s="487">
        <v>0.85</v>
      </c>
      <c r="P64" s="484">
        <v>1.03</v>
      </c>
      <c r="Q64" s="484">
        <v>227.79900000000001</v>
      </c>
      <c r="R64" s="597">
        <v>355.66140000000001</v>
      </c>
    </row>
    <row r="65" spans="1:18" ht="52.9" customHeight="1" x14ac:dyDescent="0.25">
      <c r="A65" s="484" t="s">
        <v>5270</v>
      </c>
      <c r="B65" s="484" t="s">
        <v>1623</v>
      </c>
      <c r="C65" s="568" t="s">
        <v>5271</v>
      </c>
      <c r="D65" s="484" t="s">
        <v>1395</v>
      </c>
      <c r="E65" s="569">
        <v>115</v>
      </c>
      <c r="F65" s="571">
        <v>46023</v>
      </c>
      <c r="G65" s="597">
        <v>1167.239</v>
      </c>
      <c r="H65" s="598">
        <v>1165.9839999999999</v>
      </c>
      <c r="I65" s="597">
        <v>114.8764</v>
      </c>
      <c r="J65" s="487">
        <v>406</v>
      </c>
      <c r="K65" s="487">
        <v>2.2000000000000002</v>
      </c>
      <c r="L65" s="599">
        <v>1.5</v>
      </c>
      <c r="M65" s="484">
        <v>5914389</v>
      </c>
      <c r="N65" s="484">
        <v>5914374</v>
      </c>
      <c r="O65" s="487">
        <v>0.85</v>
      </c>
      <c r="P65" s="484">
        <v>1.03</v>
      </c>
      <c r="Q65" s="484">
        <v>521.04899999999998</v>
      </c>
      <c r="R65" s="597">
        <v>635.92539999999997</v>
      </c>
    </row>
    <row r="72" spans="1:18" ht="21.95" customHeight="1" thickBot="1" x14ac:dyDescent="0.3"/>
    <row r="73" spans="1:18" ht="21.95" customHeight="1" x14ac:dyDescent="0.25">
      <c r="A73" s="790" t="s">
        <v>1633</v>
      </c>
      <c r="B73" s="791"/>
      <c r="C73" s="792"/>
    </row>
    <row r="74" spans="1:18" ht="21.95" customHeight="1" x14ac:dyDescent="0.25">
      <c r="A74" s="491" t="s">
        <v>1634</v>
      </c>
      <c r="B74" s="490" t="s">
        <v>1635</v>
      </c>
      <c r="C74" s="492"/>
    </row>
    <row r="75" spans="1:18" ht="21.95" customHeight="1" x14ac:dyDescent="0.25">
      <c r="A75" s="491" t="s">
        <v>1636</v>
      </c>
      <c r="B75" s="493">
        <v>45931</v>
      </c>
      <c r="C75" s="492"/>
    </row>
    <row r="76" spans="1:18" ht="21.95" customHeight="1" x14ac:dyDescent="0.25">
      <c r="A76" s="494" t="s">
        <v>1637</v>
      </c>
      <c r="B76" s="490" t="s">
        <v>1638</v>
      </c>
      <c r="C76" s="492" t="s">
        <v>1639</v>
      </c>
    </row>
    <row r="77" spans="1:18" ht="21.95" customHeight="1" x14ac:dyDescent="0.25">
      <c r="A77" s="494"/>
      <c r="B77" s="490"/>
      <c r="C77" s="495" t="s">
        <v>1636</v>
      </c>
    </row>
    <row r="78" spans="1:18" ht="21.95" customHeight="1" x14ac:dyDescent="0.25">
      <c r="A78" s="494" t="s">
        <v>1640</v>
      </c>
      <c r="B78" s="496" t="s">
        <v>1641</v>
      </c>
      <c r="C78" s="497">
        <v>1165.9839999999999</v>
      </c>
    </row>
    <row r="79" spans="1:18" ht="21.95" customHeight="1" x14ac:dyDescent="0.25">
      <c r="A79" s="494" t="s">
        <v>1642</v>
      </c>
      <c r="B79" s="496" t="s">
        <v>1641</v>
      </c>
      <c r="C79" s="497">
        <v>1165.9839999999999</v>
      </c>
    </row>
    <row r="80" spans="1:18" ht="21.95" customHeight="1" x14ac:dyDescent="0.25">
      <c r="A80" s="494" t="s">
        <v>1643</v>
      </c>
      <c r="B80" s="496" t="s">
        <v>1641</v>
      </c>
      <c r="C80" s="497">
        <v>1165.9839999999999</v>
      </c>
    </row>
    <row r="81" spans="1:3" ht="21.95" customHeight="1" x14ac:dyDescent="0.25">
      <c r="A81" s="494" t="s">
        <v>1644</v>
      </c>
      <c r="B81" s="496" t="s">
        <v>1641</v>
      </c>
      <c r="C81" s="497">
        <v>1165.9839999999999</v>
      </c>
    </row>
    <row r="82" spans="1:3" ht="21.95" customHeight="1" x14ac:dyDescent="0.25">
      <c r="A82" s="494" t="s">
        <v>1645</v>
      </c>
      <c r="B82" s="496" t="s">
        <v>1641</v>
      </c>
      <c r="C82" s="497">
        <v>1165.9839999999999</v>
      </c>
    </row>
    <row r="83" spans="1:3" ht="21.95" customHeight="1" x14ac:dyDescent="0.25">
      <c r="A83" s="494" t="s">
        <v>1646</v>
      </c>
      <c r="B83" s="496" t="s">
        <v>1641</v>
      </c>
      <c r="C83" s="497">
        <v>1165.9839999999999</v>
      </c>
    </row>
    <row r="84" spans="1:3" ht="21.95" customHeight="1" thickBot="1" x14ac:dyDescent="0.3">
      <c r="A84" s="498" t="s">
        <v>1647</v>
      </c>
      <c r="B84" s="499" t="s">
        <v>1641</v>
      </c>
      <c r="C84" s="500">
        <v>1165.9839999999999</v>
      </c>
    </row>
    <row r="86" spans="1:3" ht="21.95" customHeight="1" x14ac:dyDescent="0.25">
      <c r="A86" s="501" t="s">
        <v>5188</v>
      </c>
    </row>
    <row r="88" spans="1:3" ht="21.95" customHeight="1" x14ac:dyDescent="0.25">
      <c r="A88" s="607">
        <v>45658</v>
      </c>
      <c r="B88" s="608">
        <v>1182.693</v>
      </c>
    </row>
    <row r="89" spans="1:3" ht="21.95" customHeight="1" x14ac:dyDescent="0.25">
      <c r="A89" s="607">
        <v>45689</v>
      </c>
      <c r="B89" s="608">
        <v>1194.518</v>
      </c>
    </row>
    <row r="90" spans="1:3" ht="21.95" customHeight="1" x14ac:dyDescent="0.25">
      <c r="A90" s="607">
        <v>45717</v>
      </c>
      <c r="B90" s="608">
        <v>1188.55</v>
      </c>
    </row>
    <row r="91" spans="1:3" ht="21.95" customHeight="1" x14ac:dyDescent="0.25">
      <c r="A91" s="607">
        <v>45748</v>
      </c>
      <c r="B91" s="608">
        <v>1192.079</v>
      </c>
    </row>
    <row r="92" spans="1:3" ht="21.95" customHeight="1" x14ac:dyDescent="0.25">
      <c r="A92" s="607">
        <v>45778</v>
      </c>
      <c r="B92" s="608">
        <v>1181.9449999999999</v>
      </c>
    </row>
    <row r="93" spans="1:3" ht="21.95" customHeight="1" x14ac:dyDescent="0.25">
      <c r="A93" s="607">
        <v>45809</v>
      </c>
      <c r="B93" s="608">
        <v>1160.6130000000001</v>
      </c>
    </row>
    <row r="94" spans="1:3" ht="21.95" customHeight="1" x14ac:dyDescent="0.25">
      <c r="A94" s="607">
        <v>45839</v>
      </c>
      <c r="B94" s="608">
        <v>1159.8510000000001</v>
      </c>
    </row>
    <row r="95" spans="1:3" ht="21.95" customHeight="1" x14ac:dyDescent="0.25">
      <c r="A95" s="607">
        <v>45870</v>
      </c>
      <c r="B95" s="608">
        <v>1162.2190000000001</v>
      </c>
    </row>
    <row r="96" spans="1:3" ht="21.95" customHeight="1" x14ac:dyDescent="0.25">
      <c r="A96" s="607">
        <v>45901</v>
      </c>
      <c r="B96" s="608">
        <v>1166.3489999999999</v>
      </c>
    </row>
    <row r="97" spans="1:2" ht="21.95" customHeight="1" x14ac:dyDescent="0.25">
      <c r="A97" s="607">
        <v>45931</v>
      </c>
      <c r="B97" s="608">
        <v>1165.9839999999999</v>
      </c>
    </row>
    <row r="98" spans="1:2" ht="21.95" customHeight="1" x14ac:dyDescent="0.25">
      <c r="A98" s="607">
        <v>45962</v>
      </c>
      <c r="B98" s="608">
        <v>1166.075</v>
      </c>
    </row>
    <row r="99" spans="1:2" ht="21.95" customHeight="1" x14ac:dyDescent="0.25">
      <c r="A99" s="607">
        <v>45992</v>
      </c>
      <c r="B99" s="608">
        <v>1167.239</v>
      </c>
    </row>
    <row r="100" spans="1:2" ht="21.95" customHeight="1" x14ac:dyDescent="0.25">
      <c r="A100" s="607">
        <v>46023</v>
      </c>
      <c r="B100" s="608">
        <v>1167.239</v>
      </c>
    </row>
  </sheetData>
  <mergeCells count="10">
    <mergeCell ref="A43:R43"/>
    <mergeCell ref="A73:C73"/>
    <mergeCell ref="A1:R1"/>
    <mergeCell ref="A2:R2"/>
    <mergeCell ref="A9:R9"/>
    <mergeCell ref="A15:R15"/>
    <mergeCell ref="A26:R26"/>
    <mergeCell ref="A34:R34"/>
    <mergeCell ref="A50:R50"/>
    <mergeCell ref="A56:R56"/>
  </mergeCells>
  <pageMargins left="0.98425196850393704" right="0.59055118110236227" top="0.98425196850393704" bottom="0.59055118110236227" header="0.31496062992125984" footer="0.31496062992125984"/>
  <pageSetup paperSize="9" scale="5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8C01F-A3F0-467E-B31A-2432070E9CC2}">
  <sheetPr>
    <tabColor rgb="FF002060"/>
  </sheetPr>
  <dimension ref="A1:S49"/>
  <sheetViews>
    <sheetView showGridLines="0" zoomScaleNormal="100" zoomScaleSheetLayoutView="70" zoomScalePageLayoutView="70" workbookViewId="0">
      <selection activeCell="A53" sqref="A1:XFD1048576"/>
    </sheetView>
  </sheetViews>
  <sheetFormatPr defaultColWidth="9.140625" defaultRowHeight="21.95" customHeight="1" x14ac:dyDescent="0.25"/>
  <cols>
    <col min="1" max="1" width="15.5703125" style="501" customWidth="1"/>
    <col min="2" max="2" width="15.140625" style="501" customWidth="1"/>
    <col min="3" max="3" width="14.5703125" style="502" customWidth="1"/>
    <col min="4" max="4" width="6.85546875" style="502" customWidth="1"/>
    <col min="5" max="5" width="11.28515625" style="503" customWidth="1"/>
    <col min="6" max="6" width="8.85546875" style="501" customWidth="1"/>
    <col min="7" max="7" width="12" style="480" customWidth="1"/>
    <col min="8" max="8" width="12" style="489" customWidth="1"/>
    <col min="9" max="9" width="11.28515625" style="489" customWidth="1"/>
    <col min="10" max="10" width="10.85546875" style="480" customWidth="1"/>
    <col min="11" max="11" width="14.5703125" style="480" customWidth="1"/>
    <col min="12" max="14" width="9.28515625" style="489" bestFit="1" customWidth="1"/>
    <col min="15" max="16" width="9.28515625" style="563" bestFit="1" customWidth="1"/>
    <col min="17" max="17" width="9.28515625" style="489" bestFit="1" customWidth="1"/>
    <col min="18" max="18" width="9.5703125" style="489" bestFit="1" customWidth="1"/>
    <col min="19" max="16384" width="9.140625" style="480"/>
  </cols>
  <sheetData>
    <row r="1" spans="1:18" ht="24.95" customHeight="1" x14ac:dyDescent="0.25">
      <c r="A1" s="793" t="s">
        <v>1606</v>
      </c>
      <c r="B1" s="794"/>
      <c r="C1" s="794"/>
      <c r="D1" s="794"/>
      <c r="E1" s="794"/>
      <c r="F1" s="794"/>
      <c r="G1" s="794"/>
      <c r="H1" s="794"/>
      <c r="I1" s="794"/>
      <c r="J1" s="794"/>
      <c r="K1" s="794"/>
      <c r="L1" s="794"/>
      <c r="M1" s="794"/>
      <c r="N1" s="794"/>
      <c r="O1" s="794"/>
      <c r="P1" s="794"/>
      <c r="Q1" s="794"/>
      <c r="R1" s="794"/>
    </row>
    <row r="2" spans="1:18" ht="34.15" customHeight="1" x14ac:dyDescent="0.25">
      <c r="A2" s="788" t="s">
        <v>5529</v>
      </c>
      <c r="B2" s="789"/>
      <c r="C2" s="789"/>
      <c r="D2" s="789"/>
      <c r="E2" s="789"/>
      <c r="F2" s="789"/>
      <c r="G2" s="789"/>
      <c r="H2" s="789"/>
      <c r="I2" s="789"/>
      <c r="J2" s="637"/>
      <c r="K2" s="637"/>
    </row>
    <row r="3" spans="1:18" ht="45" customHeight="1" x14ac:dyDescent="0.25">
      <c r="A3" s="481" t="s">
        <v>1608</v>
      </c>
      <c r="B3" s="481" t="s">
        <v>1609</v>
      </c>
      <c r="C3" s="481" t="s">
        <v>1399</v>
      </c>
      <c r="D3" s="481" t="s">
        <v>1400</v>
      </c>
      <c r="E3" s="482" t="s">
        <v>1610</v>
      </c>
      <c r="F3" s="481" t="s">
        <v>1611</v>
      </c>
      <c r="G3" s="481" t="s">
        <v>1612</v>
      </c>
      <c r="H3" s="481" t="s">
        <v>1613</v>
      </c>
      <c r="I3" s="481" t="s">
        <v>5558</v>
      </c>
      <c r="J3" s="639" t="s">
        <v>5557</v>
      </c>
      <c r="K3" s="639" t="s">
        <v>5559</v>
      </c>
    </row>
    <row r="4" spans="1:18" ht="33" customHeight="1" x14ac:dyDescent="0.25">
      <c r="A4" s="484" t="s">
        <v>5530</v>
      </c>
      <c r="B4" s="484" t="s">
        <v>1623</v>
      </c>
      <c r="C4" s="484"/>
      <c r="D4" s="484"/>
      <c r="E4" s="569">
        <v>8593.75</v>
      </c>
      <c r="F4" s="571">
        <v>46023</v>
      </c>
      <c r="G4" s="597">
        <v>1167.239</v>
      </c>
      <c r="H4" s="598">
        <v>1165.9839999999999</v>
      </c>
      <c r="I4" s="597">
        <v>8584.51</v>
      </c>
      <c r="J4" s="640">
        <v>0.1527</v>
      </c>
      <c r="K4" s="641">
        <v>9895.36</v>
      </c>
    </row>
    <row r="5" spans="1:18" ht="33" customHeight="1" x14ac:dyDescent="0.25">
      <c r="A5" s="484" t="s">
        <v>5531</v>
      </c>
      <c r="B5" s="484" t="s">
        <v>1623</v>
      </c>
      <c r="C5" s="484"/>
      <c r="D5" s="484"/>
      <c r="E5" s="569">
        <v>8640.5</v>
      </c>
      <c r="F5" s="571">
        <v>46023</v>
      </c>
      <c r="G5" s="597">
        <v>1167.239</v>
      </c>
      <c r="H5" s="598">
        <v>1165.9839999999999</v>
      </c>
      <c r="I5" s="597">
        <v>8631.2099999999991</v>
      </c>
      <c r="J5" s="640">
        <v>0.1527</v>
      </c>
      <c r="K5" s="641">
        <v>9949.2000000000007</v>
      </c>
    </row>
    <row r="6" spans="1:18" ht="33" customHeight="1" x14ac:dyDescent="0.25">
      <c r="A6" s="484" t="s">
        <v>5532</v>
      </c>
      <c r="B6" s="484" t="s">
        <v>1623</v>
      </c>
      <c r="C6" s="484"/>
      <c r="D6" s="484"/>
      <c r="E6" s="569">
        <v>13750</v>
      </c>
      <c r="F6" s="571">
        <v>46023</v>
      </c>
      <c r="G6" s="597">
        <v>1167.239</v>
      </c>
      <c r="H6" s="598">
        <v>1165.9839999999999</v>
      </c>
      <c r="I6" s="597">
        <v>13735.22</v>
      </c>
      <c r="J6" s="640">
        <v>0.1527</v>
      </c>
      <c r="K6" s="641">
        <v>15832.59</v>
      </c>
    </row>
    <row r="7" spans="1:18" ht="21.95" customHeight="1" x14ac:dyDescent="0.25">
      <c r="A7" s="795" t="s">
        <v>5560</v>
      </c>
      <c r="B7" s="795"/>
      <c r="C7" s="795"/>
      <c r="D7" s="795"/>
      <c r="E7" s="795"/>
      <c r="F7" s="795"/>
      <c r="G7" s="795"/>
      <c r="H7" s="795"/>
      <c r="I7" s="795"/>
      <c r="J7" s="642"/>
      <c r="K7" s="642"/>
    </row>
    <row r="8" spans="1:18" ht="21.95" customHeight="1" x14ac:dyDescent="0.25">
      <c r="A8" s="502"/>
      <c r="B8" s="502"/>
      <c r="E8" s="502"/>
      <c r="F8" s="502"/>
      <c r="G8" s="502"/>
      <c r="H8" s="502"/>
      <c r="I8" s="502"/>
      <c r="J8" s="643"/>
      <c r="K8" s="643"/>
    </row>
    <row r="9" spans="1:18" ht="21.95" customHeight="1" x14ac:dyDescent="0.25">
      <c r="A9" s="636" t="s">
        <v>5538</v>
      </c>
      <c r="J9" s="644"/>
      <c r="K9" s="645"/>
    </row>
    <row r="10" spans="1:18" ht="21.95" customHeight="1" x14ac:dyDescent="0.25">
      <c r="A10" s="484" t="s">
        <v>5533</v>
      </c>
      <c r="B10" s="484">
        <v>5915400</v>
      </c>
      <c r="C10" s="484" t="s">
        <v>5534</v>
      </c>
      <c r="D10" s="484"/>
      <c r="E10" s="569">
        <v>3330.13</v>
      </c>
      <c r="F10" s="571">
        <v>45931</v>
      </c>
      <c r="G10" s="597">
        <v>1165.9839999999999</v>
      </c>
      <c r="H10" s="598">
        <v>1165.9839999999999</v>
      </c>
      <c r="I10" s="597">
        <v>3330.13</v>
      </c>
      <c r="J10" s="646">
        <v>0.28999999999999998</v>
      </c>
      <c r="K10" s="641">
        <v>4295.87</v>
      </c>
    </row>
    <row r="11" spans="1:18" ht="21.95" customHeight="1" x14ac:dyDescent="0.25">
      <c r="A11" s="484" t="s">
        <v>5533</v>
      </c>
      <c r="B11" s="484">
        <v>3806420</v>
      </c>
      <c r="C11" s="484" t="s">
        <v>5535</v>
      </c>
      <c r="D11" s="484"/>
      <c r="E11" s="569">
        <v>4185.25</v>
      </c>
      <c r="F11" s="571">
        <v>45931</v>
      </c>
      <c r="G11" s="597">
        <v>1165.9839999999999</v>
      </c>
      <c r="H11" s="598">
        <v>1165.9839999999999</v>
      </c>
      <c r="I11" s="597">
        <v>4185.25</v>
      </c>
      <c r="J11" s="646">
        <v>0.28999999999999998</v>
      </c>
      <c r="K11" s="641">
        <v>5398.97</v>
      </c>
    </row>
    <row r="12" spans="1:18" ht="21.95" customHeight="1" x14ac:dyDescent="0.25">
      <c r="A12" s="484" t="s">
        <v>5533</v>
      </c>
      <c r="B12" s="484" t="s">
        <v>258</v>
      </c>
      <c r="C12" s="484" t="s">
        <v>5536</v>
      </c>
      <c r="D12" s="484"/>
      <c r="E12" s="569">
        <v>246.853275</v>
      </c>
      <c r="F12" s="571">
        <v>45931</v>
      </c>
      <c r="G12" s="597">
        <v>1165.9839999999999</v>
      </c>
      <c r="H12" s="598">
        <v>1165.9839999999999</v>
      </c>
      <c r="I12" s="597">
        <v>246.85</v>
      </c>
      <c r="J12" s="646">
        <v>0.28999999999999998</v>
      </c>
      <c r="K12" s="641">
        <v>318.44</v>
      </c>
    </row>
    <row r="13" spans="1:18" ht="21.95" customHeight="1" x14ac:dyDescent="0.25">
      <c r="A13" s="484" t="s">
        <v>5533</v>
      </c>
      <c r="B13" s="484" t="s">
        <v>258</v>
      </c>
      <c r="C13" s="484" t="s">
        <v>5537</v>
      </c>
      <c r="D13" s="484"/>
      <c r="E13" s="569">
        <v>246.853275</v>
      </c>
      <c r="F13" s="571">
        <v>45931</v>
      </c>
      <c r="G13" s="597">
        <v>1165.9839999999999</v>
      </c>
      <c r="H13" s="598">
        <v>1165.9839999999999</v>
      </c>
      <c r="I13" s="597">
        <v>246.85</v>
      </c>
      <c r="J13" s="646">
        <v>0.28999999999999998</v>
      </c>
      <c r="K13" s="641">
        <v>318.44</v>
      </c>
    </row>
    <row r="14" spans="1:18" ht="21.95" customHeight="1" x14ac:dyDescent="0.25">
      <c r="A14" s="609" t="s">
        <v>5533</v>
      </c>
      <c r="B14" s="609"/>
      <c r="C14" s="609"/>
      <c r="D14" s="609"/>
      <c r="E14" s="620"/>
      <c r="F14" s="621"/>
      <c r="G14" s="613"/>
      <c r="H14" s="612" t="s">
        <v>126</v>
      </c>
      <c r="I14" s="613">
        <v>8009.0800000000008</v>
      </c>
      <c r="J14" s="647"/>
      <c r="K14" s="647">
        <v>10331.720000000001</v>
      </c>
    </row>
    <row r="15" spans="1:18" ht="21.95" customHeight="1" x14ac:dyDescent="0.25">
      <c r="A15" s="795" t="s">
        <v>5561</v>
      </c>
      <c r="B15" s="795"/>
      <c r="C15" s="795"/>
      <c r="D15" s="795"/>
      <c r="E15" s="795"/>
      <c r="F15" s="795"/>
      <c r="G15" s="795"/>
      <c r="H15" s="795"/>
      <c r="I15" s="795"/>
      <c r="J15" s="638"/>
      <c r="K15" s="638"/>
    </row>
    <row r="16" spans="1:18" ht="42.75" customHeight="1" x14ac:dyDescent="0.25">
      <c r="A16" s="795" t="s">
        <v>5562</v>
      </c>
      <c r="B16" s="795"/>
      <c r="C16" s="795"/>
      <c r="D16" s="795"/>
      <c r="E16" s="795"/>
      <c r="F16" s="795"/>
      <c r="G16" s="795"/>
      <c r="H16" s="795"/>
      <c r="I16" s="795"/>
    </row>
    <row r="21" spans="1:19" s="502" customFormat="1" ht="21.95" customHeight="1" thickBot="1" x14ac:dyDescent="0.3">
      <c r="A21" s="501"/>
      <c r="B21" s="501"/>
      <c r="E21" s="503"/>
      <c r="F21" s="501"/>
      <c r="G21" s="480"/>
      <c r="H21" s="489"/>
      <c r="I21" s="489"/>
      <c r="J21" s="480"/>
      <c r="K21" s="480"/>
      <c r="L21" s="489"/>
      <c r="M21" s="489"/>
      <c r="N21" s="489"/>
      <c r="O21" s="563"/>
      <c r="P21" s="563"/>
      <c r="Q21" s="489"/>
      <c r="R21" s="489"/>
      <c r="S21" s="480"/>
    </row>
    <row r="22" spans="1:19" s="502" customFormat="1" ht="21.95" customHeight="1" x14ac:dyDescent="0.25">
      <c r="A22" s="790" t="s">
        <v>1633</v>
      </c>
      <c r="B22" s="791"/>
      <c r="C22" s="792"/>
      <c r="E22" s="503"/>
      <c r="F22" s="501"/>
      <c r="G22" s="480"/>
      <c r="H22" s="489"/>
      <c r="I22" s="489"/>
      <c r="J22" s="480"/>
      <c r="K22" s="480"/>
      <c r="L22" s="489"/>
      <c r="M22" s="489"/>
      <c r="N22" s="489"/>
      <c r="O22" s="563"/>
      <c r="P22" s="563"/>
      <c r="Q22" s="489"/>
      <c r="R22" s="489"/>
      <c r="S22" s="480"/>
    </row>
    <row r="23" spans="1:19" s="502" customFormat="1" ht="21.95" customHeight="1" x14ac:dyDescent="0.25">
      <c r="A23" s="491" t="s">
        <v>1634</v>
      </c>
      <c r="B23" s="490" t="s">
        <v>1635</v>
      </c>
      <c r="C23" s="492"/>
      <c r="E23" s="503"/>
      <c r="F23" s="501"/>
      <c r="G23" s="480"/>
      <c r="H23" s="489"/>
      <c r="I23" s="489"/>
      <c r="J23" s="480"/>
      <c r="K23" s="480"/>
      <c r="L23" s="489"/>
      <c r="M23" s="489"/>
      <c r="N23" s="489"/>
      <c r="O23" s="563"/>
      <c r="P23" s="563"/>
      <c r="Q23" s="489"/>
      <c r="R23" s="489"/>
      <c r="S23" s="480"/>
    </row>
    <row r="24" spans="1:19" s="502" customFormat="1" ht="21.95" customHeight="1" x14ac:dyDescent="0.25">
      <c r="A24" s="491" t="s">
        <v>1636</v>
      </c>
      <c r="B24" s="493">
        <v>45931</v>
      </c>
      <c r="C24" s="492"/>
      <c r="E24" s="503"/>
      <c r="F24" s="501"/>
      <c r="G24" s="480"/>
      <c r="H24" s="489"/>
      <c r="I24" s="489"/>
      <c r="J24" s="480"/>
      <c r="K24" s="480"/>
      <c r="L24" s="489"/>
      <c r="M24" s="489"/>
      <c r="N24" s="489"/>
      <c r="O24" s="563"/>
      <c r="P24" s="563"/>
      <c r="Q24" s="489"/>
      <c r="R24" s="489"/>
      <c r="S24" s="480"/>
    </row>
    <row r="25" spans="1:19" s="502" customFormat="1" ht="21.95" customHeight="1" x14ac:dyDescent="0.25">
      <c r="A25" s="494" t="s">
        <v>1637</v>
      </c>
      <c r="B25" s="490" t="s">
        <v>1638</v>
      </c>
      <c r="C25" s="492" t="s">
        <v>1639</v>
      </c>
      <c r="E25" s="503"/>
      <c r="F25" s="501"/>
      <c r="G25" s="480"/>
      <c r="H25" s="489"/>
      <c r="I25" s="489"/>
      <c r="J25" s="480"/>
      <c r="K25" s="480"/>
      <c r="L25" s="489"/>
      <c r="M25" s="489"/>
      <c r="N25" s="489"/>
      <c r="O25" s="563"/>
      <c r="P25" s="563"/>
      <c r="Q25" s="489"/>
      <c r="R25" s="489"/>
      <c r="S25" s="480"/>
    </row>
    <row r="26" spans="1:19" s="502" customFormat="1" ht="21.95" customHeight="1" x14ac:dyDescent="0.25">
      <c r="A26" s="494"/>
      <c r="B26" s="490"/>
      <c r="C26" s="495" t="s">
        <v>1636</v>
      </c>
      <c r="E26" s="503"/>
      <c r="F26" s="501"/>
      <c r="G26" s="480"/>
      <c r="H26" s="489"/>
      <c r="I26" s="489"/>
      <c r="J26" s="480"/>
      <c r="K26" s="480"/>
      <c r="L26" s="489"/>
      <c r="M26" s="489"/>
      <c r="N26" s="489"/>
      <c r="O26" s="563"/>
      <c r="P26" s="563"/>
      <c r="Q26" s="489"/>
      <c r="R26" s="489"/>
      <c r="S26" s="480"/>
    </row>
    <row r="27" spans="1:19" s="502" customFormat="1" ht="21.95" customHeight="1" x14ac:dyDescent="0.25">
      <c r="A27" s="494" t="s">
        <v>1640</v>
      </c>
      <c r="B27" s="496" t="s">
        <v>1641</v>
      </c>
      <c r="C27" s="497">
        <v>1165.9839999999999</v>
      </c>
      <c r="E27" s="503"/>
      <c r="F27" s="501"/>
      <c r="G27" s="480"/>
      <c r="H27" s="489"/>
      <c r="I27" s="489"/>
      <c r="J27" s="480"/>
      <c r="K27" s="480"/>
      <c r="L27" s="489"/>
      <c r="M27" s="489"/>
      <c r="N27" s="489"/>
      <c r="O27" s="563"/>
      <c r="P27" s="563"/>
      <c r="Q27" s="489"/>
      <c r="R27" s="489"/>
      <c r="S27" s="480"/>
    </row>
    <row r="28" spans="1:19" s="502" customFormat="1" ht="21.95" customHeight="1" x14ac:dyDescent="0.25">
      <c r="A28" s="494" t="s">
        <v>1642</v>
      </c>
      <c r="B28" s="496" t="s">
        <v>1641</v>
      </c>
      <c r="C28" s="497">
        <v>1165.9839999999999</v>
      </c>
      <c r="E28" s="503"/>
      <c r="F28" s="501"/>
      <c r="G28" s="480"/>
      <c r="H28" s="489"/>
      <c r="I28" s="489"/>
      <c r="J28" s="480"/>
      <c r="K28" s="480"/>
      <c r="L28" s="489"/>
      <c r="M28" s="489"/>
      <c r="N28" s="489"/>
      <c r="O28" s="563"/>
      <c r="P28" s="563"/>
      <c r="Q28" s="489"/>
      <c r="R28" s="489"/>
      <c r="S28" s="480"/>
    </row>
    <row r="29" spans="1:19" s="502" customFormat="1" ht="21.95" customHeight="1" x14ac:dyDescent="0.25">
      <c r="A29" s="494" t="s">
        <v>1643</v>
      </c>
      <c r="B29" s="496" t="s">
        <v>1641</v>
      </c>
      <c r="C29" s="497">
        <v>1165.9839999999999</v>
      </c>
      <c r="E29" s="503"/>
      <c r="F29" s="501"/>
      <c r="G29" s="480"/>
      <c r="H29" s="489"/>
      <c r="I29" s="489"/>
      <c r="J29" s="480"/>
      <c r="K29" s="480"/>
      <c r="L29" s="489"/>
      <c r="M29" s="489"/>
      <c r="N29" s="489"/>
      <c r="O29" s="563"/>
      <c r="P29" s="563"/>
      <c r="Q29" s="489"/>
      <c r="R29" s="489"/>
      <c r="S29" s="480"/>
    </row>
    <row r="30" spans="1:19" s="502" customFormat="1" ht="21.95" customHeight="1" x14ac:dyDescent="0.25">
      <c r="A30" s="494" t="s">
        <v>1644</v>
      </c>
      <c r="B30" s="496" t="s">
        <v>1641</v>
      </c>
      <c r="C30" s="497">
        <v>1165.9839999999999</v>
      </c>
      <c r="E30" s="503"/>
      <c r="F30" s="501"/>
      <c r="G30" s="480"/>
      <c r="H30" s="489"/>
      <c r="I30" s="489"/>
      <c r="J30" s="480"/>
      <c r="K30" s="480"/>
      <c r="L30" s="489"/>
      <c r="M30" s="489"/>
      <c r="N30" s="489"/>
      <c r="O30" s="563"/>
      <c r="P30" s="563"/>
      <c r="Q30" s="489"/>
      <c r="R30" s="489"/>
      <c r="S30" s="480"/>
    </row>
    <row r="31" spans="1:19" s="502" customFormat="1" ht="21.95" customHeight="1" x14ac:dyDescent="0.25">
      <c r="A31" s="494" t="s">
        <v>1645</v>
      </c>
      <c r="B31" s="496" t="s">
        <v>1641</v>
      </c>
      <c r="C31" s="497">
        <v>1165.9839999999999</v>
      </c>
      <c r="E31" s="503"/>
      <c r="F31" s="501"/>
      <c r="G31" s="480"/>
      <c r="H31" s="489"/>
      <c r="I31" s="489"/>
      <c r="J31" s="480"/>
      <c r="K31" s="480"/>
      <c r="L31" s="489"/>
      <c r="M31" s="489"/>
      <c r="N31" s="489"/>
      <c r="O31" s="563"/>
      <c r="P31" s="563"/>
      <c r="Q31" s="489"/>
      <c r="R31" s="489"/>
      <c r="S31" s="480"/>
    </row>
    <row r="32" spans="1:19" s="502" customFormat="1" ht="21.95" customHeight="1" x14ac:dyDescent="0.25">
      <c r="A32" s="494" t="s">
        <v>1646</v>
      </c>
      <c r="B32" s="496" t="s">
        <v>1641</v>
      </c>
      <c r="C32" s="497">
        <v>1165.9839999999999</v>
      </c>
      <c r="E32" s="503"/>
      <c r="F32" s="501"/>
      <c r="G32" s="480"/>
      <c r="H32" s="489"/>
      <c r="I32" s="489"/>
      <c r="J32" s="480"/>
      <c r="K32" s="480"/>
      <c r="L32" s="489"/>
      <c r="M32" s="489"/>
      <c r="N32" s="489"/>
      <c r="O32" s="563"/>
      <c r="P32" s="563"/>
      <c r="Q32" s="489"/>
      <c r="R32" s="489"/>
      <c r="S32" s="480"/>
    </row>
    <row r="33" spans="1:19" s="502" customFormat="1" ht="21.95" customHeight="1" thickBot="1" x14ac:dyDescent="0.3">
      <c r="A33" s="498" t="s">
        <v>1647</v>
      </c>
      <c r="B33" s="499" t="s">
        <v>1641</v>
      </c>
      <c r="C33" s="500">
        <v>1165.9839999999999</v>
      </c>
      <c r="E33" s="503"/>
      <c r="F33" s="501"/>
      <c r="G33" s="480"/>
      <c r="H33" s="489"/>
      <c r="I33" s="489"/>
      <c r="J33" s="480"/>
      <c r="K33" s="480"/>
      <c r="L33" s="489"/>
      <c r="M33" s="489"/>
      <c r="N33" s="489"/>
      <c r="O33" s="563"/>
      <c r="P33" s="563"/>
      <c r="Q33" s="489"/>
      <c r="R33" s="489"/>
      <c r="S33" s="480"/>
    </row>
    <row r="35" spans="1:19" s="502" customFormat="1" ht="21.95" customHeight="1" x14ac:dyDescent="0.25">
      <c r="A35" s="501" t="s">
        <v>5188</v>
      </c>
      <c r="B35" s="501"/>
      <c r="E35" s="503"/>
      <c r="F35" s="501"/>
      <c r="G35" s="480"/>
      <c r="H35" s="489"/>
      <c r="I35" s="489"/>
      <c r="J35" s="480"/>
      <c r="K35" s="480"/>
      <c r="L35" s="489"/>
      <c r="M35" s="489"/>
      <c r="N35" s="489"/>
      <c r="O35" s="563"/>
      <c r="P35" s="563"/>
      <c r="Q35" s="489"/>
      <c r="R35" s="489"/>
      <c r="S35" s="480"/>
    </row>
    <row r="37" spans="1:19" s="502" customFormat="1" ht="21.95" customHeight="1" x14ac:dyDescent="0.25">
      <c r="A37" s="607">
        <v>45658</v>
      </c>
      <c r="B37" s="608">
        <v>1182.693</v>
      </c>
      <c r="E37" s="503"/>
      <c r="F37" s="501"/>
      <c r="G37" s="480"/>
      <c r="H37" s="489"/>
      <c r="I37" s="489"/>
      <c r="J37" s="480"/>
      <c r="K37" s="480"/>
      <c r="L37" s="489"/>
      <c r="M37" s="489"/>
      <c r="N37" s="489"/>
      <c r="O37" s="563"/>
      <c r="P37" s="563"/>
      <c r="Q37" s="489"/>
      <c r="R37" s="489"/>
      <c r="S37" s="480"/>
    </row>
    <row r="38" spans="1:19" s="502" customFormat="1" ht="21.95" customHeight="1" x14ac:dyDescent="0.25">
      <c r="A38" s="607">
        <v>45689</v>
      </c>
      <c r="B38" s="608">
        <v>1194.518</v>
      </c>
      <c r="E38" s="503"/>
      <c r="F38" s="501"/>
      <c r="G38" s="480"/>
      <c r="H38" s="489"/>
      <c r="I38" s="489"/>
      <c r="J38" s="480"/>
      <c r="K38" s="480"/>
      <c r="L38" s="489"/>
      <c r="M38" s="489"/>
      <c r="N38" s="489"/>
      <c r="O38" s="563"/>
      <c r="P38" s="563"/>
      <c r="Q38" s="489"/>
      <c r="R38" s="489"/>
      <c r="S38" s="480"/>
    </row>
    <row r="39" spans="1:19" s="502" customFormat="1" ht="21.95" customHeight="1" x14ac:dyDescent="0.25">
      <c r="A39" s="607">
        <v>45717</v>
      </c>
      <c r="B39" s="608">
        <v>1188.55</v>
      </c>
      <c r="E39" s="503"/>
      <c r="F39" s="501"/>
      <c r="G39" s="480"/>
      <c r="H39" s="489"/>
      <c r="I39" s="489"/>
      <c r="J39" s="480"/>
      <c r="K39" s="480"/>
      <c r="L39" s="489"/>
      <c r="M39" s="489"/>
      <c r="N39" s="489"/>
      <c r="O39" s="563"/>
      <c r="P39" s="563"/>
      <c r="Q39" s="489"/>
      <c r="R39" s="489"/>
      <c r="S39" s="480"/>
    </row>
    <row r="40" spans="1:19" s="502" customFormat="1" ht="21.95" customHeight="1" x14ac:dyDescent="0.25">
      <c r="A40" s="607">
        <v>45748</v>
      </c>
      <c r="B40" s="608">
        <v>1192.079</v>
      </c>
      <c r="E40" s="503"/>
      <c r="F40" s="501"/>
      <c r="G40" s="480"/>
      <c r="H40" s="489"/>
      <c r="I40" s="489"/>
      <c r="J40" s="480"/>
      <c r="K40" s="480"/>
      <c r="L40" s="489"/>
      <c r="M40" s="489"/>
      <c r="N40" s="489"/>
      <c r="O40" s="563"/>
      <c r="P40" s="563"/>
      <c r="Q40" s="489"/>
      <c r="R40" s="489"/>
      <c r="S40" s="480"/>
    </row>
    <row r="41" spans="1:19" s="502" customFormat="1" ht="21.95" customHeight="1" x14ac:dyDescent="0.25">
      <c r="A41" s="607">
        <v>45778</v>
      </c>
      <c r="B41" s="608">
        <v>1181.9449999999999</v>
      </c>
      <c r="E41" s="503"/>
      <c r="F41" s="501"/>
      <c r="G41" s="480"/>
      <c r="H41" s="489"/>
      <c r="I41" s="489"/>
      <c r="J41" s="480"/>
      <c r="K41" s="480"/>
      <c r="L41" s="489"/>
      <c r="M41" s="489"/>
      <c r="N41" s="489"/>
      <c r="O41" s="563"/>
      <c r="P41" s="563"/>
      <c r="Q41" s="489"/>
      <c r="R41" s="489"/>
      <c r="S41" s="480"/>
    </row>
    <row r="42" spans="1:19" s="502" customFormat="1" ht="21.95" customHeight="1" x14ac:dyDescent="0.25">
      <c r="A42" s="607">
        <v>45809</v>
      </c>
      <c r="B42" s="608">
        <v>1160.6130000000001</v>
      </c>
      <c r="E42" s="503"/>
      <c r="F42" s="501"/>
      <c r="G42" s="480"/>
      <c r="H42" s="489"/>
      <c r="I42" s="489"/>
      <c r="J42" s="480"/>
      <c r="K42" s="480"/>
      <c r="L42" s="489"/>
      <c r="M42" s="489"/>
      <c r="N42" s="489"/>
      <c r="O42" s="563"/>
      <c r="P42" s="563"/>
      <c r="Q42" s="489"/>
      <c r="R42" s="489"/>
      <c r="S42" s="480"/>
    </row>
    <row r="43" spans="1:19" s="502" customFormat="1" ht="21.95" customHeight="1" x14ac:dyDescent="0.25">
      <c r="A43" s="607">
        <v>45839</v>
      </c>
      <c r="B43" s="608">
        <v>1159.8510000000001</v>
      </c>
      <c r="E43" s="503"/>
      <c r="F43" s="501"/>
      <c r="G43" s="480"/>
      <c r="H43" s="489"/>
      <c r="I43" s="489"/>
      <c r="J43" s="480"/>
      <c r="K43" s="480"/>
      <c r="L43" s="489"/>
      <c r="M43" s="489"/>
      <c r="N43" s="489"/>
      <c r="O43" s="563"/>
      <c r="P43" s="563"/>
      <c r="Q43" s="489"/>
      <c r="R43" s="489"/>
      <c r="S43" s="480"/>
    </row>
    <row r="44" spans="1:19" s="502" customFormat="1" ht="21.95" customHeight="1" x14ac:dyDescent="0.25">
      <c r="A44" s="607">
        <v>45870</v>
      </c>
      <c r="B44" s="608">
        <v>1162.2190000000001</v>
      </c>
      <c r="E44" s="503"/>
      <c r="F44" s="501"/>
      <c r="G44" s="480"/>
      <c r="H44" s="489"/>
      <c r="I44" s="489"/>
      <c r="J44" s="480"/>
      <c r="K44" s="480"/>
      <c r="L44" s="489"/>
      <c r="M44" s="489"/>
      <c r="N44" s="489"/>
      <c r="O44" s="563"/>
      <c r="P44" s="563"/>
      <c r="Q44" s="489"/>
      <c r="R44" s="489"/>
      <c r="S44" s="480"/>
    </row>
    <row r="45" spans="1:19" s="502" customFormat="1" ht="21.95" customHeight="1" x14ac:dyDescent="0.25">
      <c r="A45" s="607">
        <v>45901</v>
      </c>
      <c r="B45" s="608">
        <v>1166.3489999999999</v>
      </c>
      <c r="E45" s="503"/>
      <c r="F45" s="501"/>
      <c r="G45" s="480"/>
      <c r="H45" s="489"/>
      <c r="I45" s="489"/>
      <c r="J45" s="480"/>
      <c r="K45" s="480"/>
      <c r="L45" s="489"/>
      <c r="M45" s="489"/>
      <c r="N45" s="489"/>
      <c r="O45" s="563"/>
      <c r="P45" s="563"/>
      <c r="Q45" s="489"/>
      <c r="R45" s="489"/>
      <c r="S45" s="480"/>
    </row>
    <row r="46" spans="1:19" s="502" customFormat="1" ht="21.95" customHeight="1" x14ac:dyDescent="0.25">
      <c r="A46" s="607">
        <v>45931</v>
      </c>
      <c r="B46" s="608">
        <v>1165.9839999999999</v>
      </c>
      <c r="E46" s="503"/>
      <c r="F46" s="501"/>
      <c r="G46" s="480"/>
      <c r="H46" s="489"/>
      <c r="I46" s="489"/>
      <c r="J46" s="480"/>
      <c r="K46" s="480"/>
      <c r="L46" s="489"/>
      <c r="M46" s="489"/>
      <c r="N46" s="489"/>
      <c r="O46" s="563"/>
      <c r="P46" s="563"/>
      <c r="Q46" s="489"/>
      <c r="R46" s="489"/>
      <c r="S46" s="480"/>
    </row>
    <row r="47" spans="1:19" s="502" customFormat="1" ht="21.95" customHeight="1" x14ac:dyDescent="0.25">
      <c r="A47" s="607">
        <v>45962</v>
      </c>
      <c r="B47" s="608">
        <v>1166.075</v>
      </c>
      <c r="E47" s="503"/>
      <c r="F47" s="501"/>
      <c r="G47" s="480"/>
      <c r="H47" s="489"/>
      <c r="I47" s="489"/>
      <c r="J47" s="480"/>
      <c r="K47" s="480"/>
      <c r="L47" s="489"/>
      <c r="M47" s="489"/>
      <c r="N47" s="489"/>
      <c r="O47" s="563"/>
      <c r="P47" s="563"/>
      <c r="Q47" s="489"/>
      <c r="R47" s="489"/>
      <c r="S47" s="480"/>
    </row>
    <row r="48" spans="1:19" s="502" customFormat="1" ht="21.95" customHeight="1" x14ac:dyDescent="0.25">
      <c r="A48" s="607">
        <v>45992</v>
      </c>
      <c r="B48" s="608">
        <v>1167.239</v>
      </c>
      <c r="E48" s="503"/>
      <c r="F48" s="501"/>
      <c r="G48" s="480"/>
      <c r="H48" s="489"/>
      <c r="I48" s="489"/>
      <c r="J48" s="480"/>
      <c r="K48" s="480"/>
      <c r="L48" s="489"/>
      <c r="M48" s="489"/>
      <c r="N48" s="489"/>
      <c r="O48" s="563"/>
      <c r="P48" s="563"/>
      <c r="Q48" s="489"/>
      <c r="R48" s="489"/>
      <c r="S48" s="480"/>
    </row>
    <row r="49" spans="1:19" s="502" customFormat="1" ht="21.95" customHeight="1" x14ac:dyDescent="0.25">
      <c r="A49" s="607">
        <v>46023</v>
      </c>
      <c r="B49" s="608">
        <v>1167.239</v>
      </c>
      <c r="E49" s="503"/>
      <c r="F49" s="501"/>
      <c r="G49" s="480"/>
      <c r="H49" s="489"/>
      <c r="I49" s="489"/>
      <c r="J49" s="480"/>
      <c r="K49" s="480"/>
      <c r="L49" s="489"/>
      <c r="M49" s="489"/>
      <c r="N49" s="489"/>
      <c r="O49" s="563"/>
      <c r="P49" s="563"/>
      <c r="Q49" s="489"/>
      <c r="R49" s="489"/>
      <c r="S49" s="480"/>
    </row>
  </sheetData>
  <mergeCells count="6">
    <mergeCell ref="A1:R1"/>
    <mergeCell ref="A16:I16"/>
    <mergeCell ref="A2:I2"/>
    <mergeCell ref="A22:C22"/>
    <mergeCell ref="A7:I7"/>
    <mergeCell ref="A15:I15"/>
  </mergeCells>
  <pageMargins left="0.98425196850393704" right="0.59055118110236227" top="0.98425196850393704" bottom="0.59055118110236227" header="0.31496062992125984" footer="0.31496062992125984"/>
  <pageSetup paperSize="9" scale="5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DA146-0F8B-40BF-B449-50811EDDBAFE}">
  <sheetPr>
    <tabColor rgb="FF002060"/>
  </sheetPr>
  <dimension ref="A1:E45"/>
  <sheetViews>
    <sheetView workbookViewId="0">
      <selection activeCell="A53" sqref="A1:XFD1048576"/>
    </sheetView>
  </sheetViews>
  <sheetFormatPr defaultColWidth="9.140625" defaultRowHeight="12.75" x14ac:dyDescent="0.25"/>
  <cols>
    <col min="1" max="2" width="9.140625" style="555"/>
    <col min="3" max="3" width="12.28515625" style="555" customWidth="1"/>
    <col min="4" max="4" width="10.5703125" style="555" customWidth="1"/>
    <col min="5" max="5" width="11.28515625" style="555" customWidth="1"/>
    <col min="6" max="16384" width="9.140625" style="555"/>
  </cols>
  <sheetData>
    <row r="1" spans="1:5" ht="20.100000000000001" customHeight="1" x14ac:dyDescent="0.25">
      <c r="A1" s="796" t="s">
        <v>5177</v>
      </c>
      <c r="B1" s="796"/>
      <c r="C1" s="796"/>
      <c r="D1" s="796"/>
      <c r="E1" s="796"/>
    </row>
    <row r="2" spans="1:5" x14ac:dyDescent="0.25">
      <c r="A2" s="796" t="s">
        <v>5186</v>
      </c>
      <c r="B2" s="796"/>
      <c r="C2" s="796"/>
      <c r="D2" s="796"/>
      <c r="E2" s="796"/>
    </row>
    <row r="3" spans="1:5" x14ac:dyDescent="0.25">
      <c r="A3" s="556" t="s">
        <v>5178</v>
      </c>
      <c r="B3" s="556" t="s">
        <v>40</v>
      </c>
      <c r="C3" s="556"/>
      <c r="D3" s="556" t="s">
        <v>5185</v>
      </c>
      <c r="E3" s="556" t="s">
        <v>5182</v>
      </c>
    </row>
    <row r="4" spans="1:5" x14ac:dyDescent="0.25">
      <c r="A4" s="557">
        <v>6.3</v>
      </c>
      <c r="B4" s="557">
        <v>1000</v>
      </c>
      <c r="C4" s="557"/>
      <c r="D4" s="557">
        <v>6727.75</v>
      </c>
      <c r="E4" s="558">
        <v>6.7278000000000002</v>
      </c>
    </row>
    <row r="5" spans="1:5" x14ac:dyDescent="0.25">
      <c r="A5" s="557">
        <v>8</v>
      </c>
      <c r="B5" s="557">
        <v>1000</v>
      </c>
      <c r="C5" s="557"/>
      <c r="D5" s="557">
        <v>6727.75</v>
      </c>
      <c r="E5" s="558">
        <v>6.7278000000000002</v>
      </c>
    </row>
    <row r="6" spans="1:5" x14ac:dyDescent="0.25">
      <c r="A6" s="557">
        <v>10</v>
      </c>
      <c r="B6" s="557">
        <v>1000</v>
      </c>
      <c r="C6" s="557"/>
      <c r="D6" s="557">
        <v>6421.95</v>
      </c>
      <c r="E6" s="558">
        <v>6.4219999999999997</v>
      </c>
    </row>
    <row r="7" spans="1:5" x14ac:dyDescent="0.25">
      <c r="A7" s="557">
        <v>12.5</v>
      </c>
      <c r="B7" s="557">
        <v>1000</v>
      </c>
      <c r="C7" s="557"/>
      <c r="D7" s="557">
        <v>6116.08</v>
      </c>
      <c r="E7" s="558">
        <v>6.1161000000000003</v>
      </c>
    </row>
    <row r="8" spans="1:5" x14ac:dyDescent="0.25">
      <c r="A8" s="557">
        <v>16</v>
      </c>
      <c r="B8" s="557">
        <v>1000</v>
      </c>
      <c r="C8" s="557"/>
      <c r="D8" s="557">
        <v>6116.08</v>
      </c>
      <c r="E8" s="558">
        <v>6.1161000000000003</v>
      </c>
    </row>
    <row r="9" spans="1:5" x14ac:dyDescent="0.25">
      <c r="A9" s="557">
        <v>20</v>
      </c>
      <c r="B9" s="557">
        <v>1000</v>
      </c>
      <c r="C9" s="557"/>
      <c r="D9" s="557">
        <v>6116.08</v>
      </c>
      <c r="E9" s="558">
        <v>6.1161000000000003</v>
      </c>
    </row>
    <row r="10" spans="1:5" x14ac:dyDescent="0.25">
      <c r="A10" s="557">
        <v>25</v>
      </c>
      <c r="B10" s="557">
        <v>1000</v>
      </c>
      <c r="C10" s="557"/>
      <c r="D10" s="557">
        <v>6116.08</v>
      </c>
      <c r="E10" s="558">
        <v>6.1161000000000003</v>
      </c>
    </row>
    <row r="11" spans="1:5" x14ac:dyDescent="0.25">
      <c r="A11" s="557"/>
      <c r="B11" s="557"/>
      <c r="C11" s="557"/>
      <c r="D11" s="559" t="s">
        <v>5183</v>
      </c>
      <c r="E11" s="559">
        <v>6.3346</v>
      </c>
    </row>
    <row r="12" spans="1:5" x14ac:dyDescent="0.25">
      <c r="A12" s="557"/>
      <c r="B12" s="557"/>
      <c r="C12" s="557"/>
      <c r="D12" s="557"/>
      <c r="E12" s="557"/>
    </row>
    <row r="13" spans="1:5" x14ac:dyDescent="0.25">
      <c r="A13" s="796" t="s">
        <v>5239</v>
      </c>
      <c r="B13" s="796"/>
      <c r="C13" s="796"/>
      <c r="D13" s="796"/>
      <c r="E13" s="796"/>
    </row>
    <row r="14" spans="1:5" x14ac:dyDescent="0.25">
      <c r="A14" s="556" t="s">
        <v>5178</v>
      </c>
      <c r="B14" s="556" t="s">
        <v>5179</v>
      </c>
      <c r="C14" s="556" t="s">
        <v>5180</v>
      </c>
      <c r="D14" s="556" t="s">
        <v>5181</v>
      </c>
      <c r="E14" s="556" t="s">
        <v>5182</v>
      </c>
    </row>
    <row r="15" spans="1:5" x14ac:dyDescent="0.25">
      <c r="A15" s="557">
        <v>6.3</v>
      </c>
      <c r="B15" s="557">
        <v>0.245</v>
      </c>
      <c r="C15" s="557">
        <v>2.94</v>
      </c>
      <c r="D15" s="618">
        <v>24.712050000000001</v>
      </c>
      <c r="E15" s="558">
        <v>8.4054591836734698</v>
      </c>
    </row>
    <row r="16" spans="1:5" x14ac:dyDescent="0.25">
      <c r="A16" s="557">
        <v>8</v>
      </c>
      <c r="B16" s="557">
        <v>0.39500000000000002</v>
      </c>
      <c r="C16" s="557">
        <v>4.74</v>
      </c>
      <c r="D16" s="618">
        <v>30.86928</v>
      </c>
      <c r="E16" s="558">
        <v>6.5125063291139238</v>
      </c>
    </row>
    <row r="17" spans="1:5" x14ac:dyDescent="0.25">
      <c r="A17" s="557">
        <v>10</v>
      </c>
      <c r="B17" s="557">
        <v>0.61699999999999999</v>
      </c>
      <c r="C17" s="557">
        <v>7.4039999999999999</v>
      </c>
      <c r="D17" s="618">
        <v>53.407110000000003</v>
      </c>
      <c r="E17" s="558">
        <v>7.2132779578606163</v>
      </c>
    </row>
    <row r="18" spans="1:5" x14ac:dyDescent="0.25">
      <c r="A18" s="557">
        <v>12.5</v>
      </c>
      <c r="B18" s="557">
        <v>0.96299999999999997</v>
      </c>
      <c r="C18" s="557">
        <v>11.555999999999999</v>
      </c>
      <c r="D18" s="618">
        <v>82.21114</v>
      </c>
      <c r="E18" s="558">
        <v>7.1141519556940125</v>
      </c>
    </row>
    <row r="19" spans="1:5" x14ac:dyDescent="0.25">
      <c r="A19" s="557">
        <v>16</v>
      </c>
      <c r="B19" s="557">
        <v>1.5780000000000001</v>
      </c>
      <c r="C19" s="557">
        <v>18.936</v>
      </c>
      <c r="D19" s="618">
        <v>150.13149999999999</v>
      </c>
      <c r="E19" s="558">
        <v>7.9283639628221367</v>
      </c>
    </row>
    <row r="20" spans="1:5" x14ac:dyDescent="0.25">
      <c r="A20" s="557">
        <v>20</v>
      </c>
      <c r="B20" s="557">
        <v>2.4660000000000002</v>
      </c>
      <c r="C20" s="557">
        <v>29.592000000000002</v>
      </c>
      <c r="D20" s="618">
        <v>234.6208</v>
      </c>
      <c r="E20" s="558">
        <v>7.9285212219518781</v>
      </c>
    </row>
    <row r="21" spans="1:5" x14ac:dyDescent="0.25">
      <c r="A21" s="557">
        <v>25</v>
      </c>
      <c r="B21" s="557">
        <v>3.8530000000000002</v>
      </c>
      <c r="C21" s="557">
        <v>46.236000000000004</v>
      </c>
      <c r="D21" s="618">
        <v>366.5231</v>
      </c>
      <c r="E21" s="558">
        <v>7.9272233757245427</v>
      </c>
    </row>
    <row r="22" spans="1:5" x14ac:dyDescent="0.25">
      <c r="A22" s="557"/>
      <c r="B22" s="557"/>
      <c r="C22" s="557"/>
      <c r="D22" s="559" t="s">
        <v>5183</v>
      </c>
      <c r="E22" s="564">
        <v>7.5755999999999997</v>
      </c>
    </row>
    <row r="23" spans="1:5" x14ac:dyDescent="0.25">
      <c r="A23" s="557"/>
      <c r="B23" s="557"/>
      <c r="C23" s="557"/>
      <c r="D23" s="557"/>
      <c r="E23" s="557"/>
    </row>
    <row r="24" spans="1:5" x14ac:dyDescent="0.25">
      <c r="A24" s="796" t="s">
        <v>5240</v>
      </c>
      <c r="B24" s="796"/>
      <c r="C24" s="796"/>
      <c r="D24" s="796"/>
      <c r="E24" s="796"/>
    </row>
    <row r="25" spans="1:5" x14ac:dyDescent="0.25">
      <c r="A25" s="556" t="s">
        <v>5178</v>
      </c>
      <c r="B25" s="556" t="s">
        <v>40</v>
      </c>
      <c r="C25" s="556"/>
      <c r="D25" s="556" t="s">
        <v>5185</v>
      </c>
      <c r="E25" s="556" t="s">
        <v>5182</v>
      </c>
    </row>
    <row r="26" spans="1:5" x14ac:dyDescent="0.25">
      <c r="A26" s="557">
        <v>6.3</v>
      </c>
      <c r="B26" s="557">
        <v>1000.48</v>
      </c>
      <c r="C26" s="557"/>
      <c r="D26" s="557">
        <v>6625.78</v>
      </c>
      <c r="E26" s="558">
        <v>6.6226000000000003</v>
      </c>
    </row>
    <row r="27" spans="1:5" x14ac:dyDescent="0.25">
      <c r="A27" s="557">
        <v>8</v>
      </c>
      <c r="B27" s="557">
        <v>1004.05</v>
      </c>
      <c r="C27" s="557"/>
      <c r="D27" s="557">
        <v>6649.43</v>
      </c>
      <c r="E27" s="558">
        <v>6.6226000000000003</v>
      </c>
    </row>
    <row r="28" spans="1:5" x14ac:dyDescent="0.25">
      <c r="A28" s="557">
        <v>10</v>
      </c>
      <c r="B28" s="557">
        <v>1000.1</v>
      </c>
      <c r="C28" s="557"/>
      <c r="D28" s="557">
        <v>6316.64</v>
      </c>
      <c r="E28" s="558">
        <v>6.3159999999999998</v>
      </c>
    </row>
    <row r="29" spans="1:5" x14ac:dyDescent="0.25">
      <c r="A29" s="557">
        <v>12.5</v>
      </c>
      <c r="B29" s="557">
        <v>1000.18</v>
      </c>
      <c r="C29" s="557"/>
      <c r="D29" s="557">
        <v>5949.15</v>
      </c>
      <c r="E29" s="558">
        <v>5.9481000000000002</v>
      </c>
    </row>
    <row r="30" spans="1:5" x14ac:dyDescent="0.25">
      <c r="A30" s="557">
        <v>16</v>
      </c>
      <c r="B30" s="557">
        <v>1009.65</v>
      </c>
      <c r="C30" s="557"/>
      <c r="D30" s="557">
        <v>6191.22</v>
      </c>
      <c r="E30" s="558">
        <v>6.1319999999999997</v>
      </c>
    </row>
    <row r="31" spans="1:5" x14ac:dyDescent="0.25">
      <c r="A31" s="557">
        <v>20</v>
      </c>
      <c r="B31" s="557">
        <v>1012.18</v>
      </c>
      <c r="C31" s="557"/>
      <c r="D31" s="557">
        <v>6206.72</v>
      </c>
      <c r="E31" s="558">
        <v>6.1319999999999997</v>
      </c>
    </row>
    <row r="32" spans="1:5" x14ac:dyDescent="0.25">
      <c r="A32" s="557">
        <v>25</v>
      </c>
      <c r="B32" s="557">
        <v>1023.22</v>
      </c>
      <c r="C32" s="557"/>
      <c r="D32" s="557">
        <v>6274.43</v>
      </c>
      <c r="E32" s="558">
        <v>6.1319999999999997</v>
      </c>
    </row>
    <row r="33" spans="1:5" x14ac:dyDescent="0.25">
      <c r="A33" s="557"/>
      <c r="B33" s="557"/>
      <c r="C33" s="557"/>
      <c r="D33" s="559" t="s">
        <v>5183</v>
      </c>
      <c r="E33" s="559">
        <v>6.2721999999999998</v>
      </c>
    </row>
    <row r="34" spans="1:5" x14ac:dyDescent="0.25">
      <c r="A34" s="557"/>
      <c r="B34" s="557"/>
      <c r="C34" s="557"/>
      <c r="D34" s="557"/>
      <c r="E34" s="557"/>
    </row>
    <row r="35" spans="1:5" x14ac:dyDescent="0.25">
      <c r="A35" s="796" t="s">
        <v>5248</v>
      </c>
      <c r="B35" s="796"/>
      <c r="C35" s="796"/>
      <c r="D35" s="796"/>
      <c r="E35" s="796"/>
    </row>
    <row r="36" spans="1:5" x14ac:dyDescent="0.25">
      <c r="A36" s="556" t="s">
        <v>5178</v>
      </c>
      <c r="B36" s="556" t="s">
        <v>5179</v>
      </c>
      <c r="C36" s="556" t="s">
        <v>5180</v>
      </c>
      <c r="D36" s="556" t="s">
        <v>5181</v>
      </c>
      <c r="E36" s="556" t="s">
        <v>5182</v>
      </c>
    </row>
    <row r="37" spans="1:5" x14ac:dyDescent="0.25">
      <c r="A37" s="557">
        <v>6.3</v>
      </c>
      <c r="B37" s="557">
        <v>0.245</v>
      </c>
      <c r="C37" s="557">
        <v>2.94</v>
      </c>
      <c r="D37" s="618">
        <v>12.5</v>
      </c>
      <c r="E37" s="558">
        <v>4.2517006802721093</v>
      </c>
    </row>
    <row r="38" spans="1:5" x14ac:dyDescent="0.25">
      <c r="A38" s="557">
        <v>8</v>
      </c>
      <c r="B38" s="557">
        <v>0.39500000000000002</v>
      </c>
      <c r="C38" s="557">
        <v>4.74</v>
      </c>
      <c r="D38" s="618">
        <v>30</v>
      </c>
      <c r="E38" s="558">
        <v>6.3291139240506329</v>
      </c>
    </row>
    <row r="39" spans="1:5" x14ac:dyDescent="0.25">
      <c r="A39" s="557">
        <v>10</v>
      </c>
      <c r="B39" s="557">
        <v>0.61699999999999999</v>
      </c>
      <c r="C39" s="557">
        <v>7.4039999999999999</v>
      </c>
      <c r="D39" s="618">
        <v>42</v>
      </c>
      <c r="E39" s="558">
        <v>5.6726094003241494</v>
      </c>
    </row>
    <row r="40" spans="1:5" x14ac:dyDescent="0.25">
      <c r="A40" s="557">
        <v>12.5</v>
      </c>
      <c r="B40" s="557">
        <v>0.96299999999999997</v>
      </c>
      <c r="C40" s="557">
        <v>11.555999999999999</v>
      </c>
      <c r="D40" s="618">
        <v>62</v>
      </c>
      <c r="E40" s="558">
        <v>5.3651782623745241</v>
      </c>
    </row>
    <row r="41" spans="1:5" x14ac:dyDescent="0.25">
      <c r="A41" s="557">
        <v>16</v>
      </c>
      <c r="B41" s="557">
        <v>1.5780000000000001</v>
      </c>
      <c r="C41" s="557">
        <v>18.936</v>
      </c>
      <c r="D41" s="618">
        <v>110</v>
      </c>
      <c r="E41" s="558">
        <v>5.8090409801436413</v>
      </c>
    </row>
    <row r="42" spans="1:5" x14ac:dyDescent="0.25">
      <c r="A42" s="557">
        <v>20</v>
      </c>
      <c r="B42" s="557">
        <v>2.4660000000000002</v>
      </c>
      <c r="C42" s="557">
        <v>29.592000000000002</v>
      </c>
      <c r="D42" s="618">
        <v>160</v>
      </c>
      <c r="E42" s="558">
        <v>5.4068667207353336</v>
      </c>
    </row>
    <row r="43" spans="1:5" x14ac:dyDescent="0.25">
      <c r="A43" s="557">
        <v>25</v>
      </c>
      <c r="B43" s="557">
        <v>3.8530000000000002</v>
      </c>
      <c r="C43" s="557">
        <v>46.236000000000004</v>
      </c>
      <c r="D43" s="618">
        <v>290</v>
      </c>
      <c r="E43" s="558">
        <v>6.2721688727398561</v>
      </c>
    </row>
    <row r="44" spans="1:5" x14ac:dyDescent="0.25">
      <c r="A44" s="557"/>
      <c r="B44" s="557"/>
      <c r="C44" s="557"/>
      <c r="D44" s="559" t="s">
        <v>5183</v>
      </c>
      <c r="E44" s="564">
        <v>5.5867000000000004</v>
      </c>
    </row>
    <row r="45" spans="1:5" x14ac:dyDescent="0.25">
      <c r="A45" s="557"/>
      <c r="B45" s="557"/>
      <c r="C45" s="557"/>
      <c r="D45" s="557"/>
      <c r="E45" s="557"/>
    </row>
  </sheetData>
  <mergeCells count="5">
    <mergeCell ref="A1:E1"/>
    <mergeCell ref="A2:E2"/>
    <mergeCell ref="A13:E13"/>
    <mergeCell ref="A24:E24"/>
    <mergeCell ref="A35:E35"/>
  </mergeCell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722E-0EC4-4A4A-B75A-ACCCBEF0F87E}">
  <sheetPr>
    <tabColor rgb="FF002060"/>
  </sheetPr>
  <dimension ref="A1:M16"/>
  <sheetViews>
    <sheetView showGridLines="0" zoomScaleNormal="100" workbookViewId="0">
      <selection activeCell="A53" sqref="A1:XFD1048576"/>
    </sheetView>
  </sheetViews>
  <sheetFormatPr defaultRowHeight="12.75" x14ac:dyDescent="0.2"/>
  <cols>
    <col min="1" max="1" width="9" style="139" customWidth="1"/>
    <col min="2" max="2" width="26.140625" style="139" bestFit="1" customWidth="1"/>
    <col min="3" max="3" width="15.5703125" style="139" hidden="1" customWidth="1"/>
    <col min="4" max="4" width="15.5703125" style="312" customWidth="1"/>
    <col min="5" max="5" width="16.85546875" style="139" hidden="1" customWidth="1"/>
    <col min="6" max="6" width="6.85546875" style="139" hidden="1" customWidth="1"/>
    <col min="7" max="9" width="9.7109375" style="139" customWidth="1"/>
    <col min="10" max="10" width="13.28515625" style="139" customWidth="1"/>
    <col min="11" max="11" width="3.7109375" style="139" customWidth="1"/>
    <col min="12" max="13" width="12.7109375" style="139" customWidth="1"/>
    <col min="14" max="256" width="9.140625" style="139"/>
    <col min="257" max="257" width="41.85546875" style="139" customWidth="1"/>
    <col min="258" max="258" width="11.7109375" style="139" customWidth="1"/>
    <col min="259" max="259" width="16.7109375" style="139" customWidth="1"/>
    <col min="260" max="260" width="16.5703125" style="139" customWidth="1"/>
    <col min="261" max="266" width="8.7109375" style="139" customWidth="1"/>
    <col min="267" max="512" width="9.140625" style="139"/>
    <col min="513" max="513" width="41.85546875" style="139" customWidth="1"/>
    <col min="514" max="514" width="11.7109375" style="139" customWidth="1"/>
    <col min="515" max="515" width="16.7109375" style="139" customWidth="1"/>
    <col min="516" max="516" width="16.5703125" style="139" customWidth="1"/>
    <col min="517" max="522" width="8.7109375" style="139" customWidth="1"/>
    <col min="523" max="768" width="9.140625" style="139"/>
    <col min="769" max="769" width="41.85546875" style="139" customWidth="1"/>
    <col min="770" max="770" width="11.7109375" style="139" customWidth="1"/>
    <col min="771" max="771" width="16.7109375" style="139" customWidth="1"/>
    <col min="772" max="772" width="16.5703125" style="139" customWidth="1"/>
    <col min="773" max="778" width="8.7109375" style="139" customWidth="1"/>
    <col min="779" max="1024" width="9.140625" style="139"/>
    <col min="1025" max="1025" width="41.85546875" style="139" customWidth="1"/>
    <col min="1026" max="1026" width="11.7109375" style="139" customWidth="1"/>
    <col min="1027" max="1027" width="16.7109375" style="139" customWidth="1"/>
    <col min="1028" max="1028" width="16.5703125" style="139" customWidth="1"/>
    <col min="1029" max="1034" width="8.7109375" style="139" customWidth="1"/>
    <col min="1035" max="1280" width="9.140625" style="139"/>
    <col min="1281" max="1281" width="41.85546875" style="139" customWidth="1"/>
    <col min="1282" max="1282" width="11.7109375" style="139" customWidth="1"/>
    <col min="1283" max="1283" width="16.7109375" style="139" customWidth="1"/>
    <col min="1284" max="1284" width="16.5703125" style="139" customWidth="1"/>
    <col min="1285" max="1290" width="8.7109375" style="139" customWidth="1"/>
    <col min="1291" max="1536" width="9.140625" style="139"/>
    <col min="1537" max="1537" width="41.85546875" style="139" customWidth="1"/>
    <col min="1538" max="1538" width="11.7109375" style="139" customWidth="1"/>
    <col min="1539" max="1539" width="16.7109375" style="139" customWidth="1"/>
    <col min="1540" max="1540" width="16.5703125" style="139" customWidth="1"/>
    <col min="1541" max="1546" width="8.7109375" style="139" customWidth="1"/>
    <col min="1547" max="1792" width="9.140625" style="139"/>
    <col min="1793" max="1793" width="41.85546875" style="139" customWidth="1"/>
    <col min="1794" max="1794" width="11.7109375" style="139" customWidth="1"/>
    <col min="1795" max="1795" width="16.7109375" style="139" customWidth="1"/>
    <col min="1796" max="1796" width="16.5703125" style="139" customWidth="1"/>
    <col min="1797" max="1802" width="8.7109375" style="139" customWidth="1"/>
    <col min="1803" max="2048" width="9.140625" style="139"/>
    <col min="2049" max="2049" width="41.85546875" style="139" customWidth="1"/>
    <col min="2050" max="2050" width="11.7109375" style="139" customWidth="1"/>
    <col min="2051" max="2051" width="16.7109375" style="139" customWidth="1"/>
    <col min="2052" max="2052" width="16.5703125" style="139" customWidth="1"/>
    <col min="2053" max="2058" width="8.7109375" style="139" customWidth="1"/>
    <col min="2059" max="2304" width="9.140625" style="139"/>
    <col min="2305" max="2305" width="41.85546875" style="139" customWidth="1"/>
    <col min="2306" max="2306" width="11.7109375" style="139" customWidth="1"/>
    <col min="2307" max="2307" width="16.7109375" style="139" customWidth="1"/>
    <col min="2308" max="2308" width="16.5703125" style="139" customWidth="1"/>
    <col min="2309" max="2314" width="8.7109375" style="139" customWidth="1"/>
    <col min="2315" max="2560" width="9.140625" style="139"/>
    <col min="2561" max="2561" width="41.85546875" style="139" customWidth="1"/>
    <col min="2562" max="2562" width="11.7109375" style="139" customWidth="1"/>
    <col min="2563" max="2563" width="16.7109375" style="139" customWidth="1"/>
    <col min="2564" max="2564" width="16.5703125" style="139" customWidth="1"/>
    <col min="2565" max="2570" width="8.7109375" style="139" customWidth="1"/>
    <col min="2571" max="2816" width="9.140625" style="139"/>
    <col min="2817" max="2817" width="41.85546875" style="139" customWidth="1"/>
    <col min="2818" max="2818" width="11.7109375" style="139" customWidth="1"/>
    <col min="2819" max="2819" width="16.7109375" style="139" customWidth="1"/>
    <col min="2820" max="2820" width="16.5703125" style="139" customWidth="1"/>
    <col min="2821" max="2826" width="8.7109375" style="139" customWidth="1"/>
    <col min="2827" max="3072" width="9.140625" style="139"/>
    <col min="3073" max="3073" width="41.85546875" style="139" customWidth="1"/>
    <col min="3074" max="3074" width="11.7109375" style="139" customWidth="1"/>
    <col min="3075" max="3075" width="16.7109375" style="139" customWidth="1"/>
    <col min="3076" max="3076" width="16.5703125" style="139" customWidth="1"/>
    <col min="3077" max="3082" width="8.7109375" style="139" customWidth="1"/>
    <col min="3083" max="3328" width="9.140625" style="139"/>
    <col min="3329" max="3329" width="41.85546875" style="139" customWidth="1"/>
    <col min="3330" max="3330" width="11.7109375" style="139" customWidth="1"/>
    <col min="3331" max="3331" width="16.7109375" style="139" customWidth="1"/>
    <col min="3332" max="3332" width="16.5703125" style="139" customWidth="1"/>
    <col min="3333" max="3338" width="8.7109375" style="139" customWidth="1"/>
    <col min="3339" max="3584" width="9.140625" style="139"/>
    <col min="3585" max="3585" width="41.85546875" style="139" customWidth="1"/>
    <col min="3586" max="3586" width="11.7109375" style="139" customWidth="1"/>
    <col min="3587" max="3587" width="16.7109375" style="139" customWidth="1"/>
    <col min="3588" max="3588" width="16.5703125" style="139" customWidth="1"/>
    <col min="3589" max="3594" width="8.7109375" style="139" customWidth="1"/>
    <col min="3595" max="3840" width="9.140625" style="139"/>
    <col min="3841" max="3841" width="41.85546875" style="139" customWidth="1"/>
    <col min="3842" max="3842" width="11.7109375" style="139" customWidth="1"/>
    <col min="3843" max="3843" width="16.7109375" style="139" customWidth="1"/>
    <col min="3844" max="3844" width="16.5703125" style="139" customWidth="1"/>
    <col min="3845" max="3850" width="8.7109375" style="139" customWidth="1"/>
    <col min="3851" max="4096" width="9.140625" style="139"/>
    <col min="4097" max="4097" width="41.85546875" style="139" customWidth="1"/>
    <col min="4098" max="4098" width="11.7109375" style="139" customWidth="1"/>
    <col min="4099" max="4099" width="16.7109375" style="139" customWidth="1"/>
    <col min="4100" max="4100" width="16.5703125" style="139" customWidth="1"/>
    <col min="4101" max="4106" width="8.7109375" style="139" customWidth="1"/>
    <col min="4107" max="4352" width="9.140625" style="139"/>
    <col min="4353" max="4353" width="41.85546875" style="139" customWidth="1"/>
    <col min="4354" max="4354" width="11.7109375" style="139" customWidth="1"/>
    <col min="4355" max="4355" width="16.7109375" style="139" customWidth="1"/>
    <col min="4356" max="4356" width="16.5703125" style="139" customWidth="1"/>
    <col min="4357" max="4362" width="8.7109375" style="139" customWidth="1"/>
    <col min="4363" max="4608" width="9.140625" style="139"/>
    <col min="4609" max="4609" width="41.85546875" style="139" customWidth="1"/>
    <col min="4610" max="4610" width="11.7109375" style="139" customWidth="1"/>
    <col min="4611" max="4611" width="16.7109375" style="139" customWidth="1"/>
    <col min="4612" max="4612" width="16.5703125" style="139" customWidth="1"/>
    <col min="4613" max="4618" width="8.7109375" style="139" customWidth="1"/>
    <col min="4619" max="4864" width="9.140625" style="139"/>
    <col min="4865" max="4865" width="41.85546875" style="139" customWidth="1"/>
    <col min="4866" max="4866" width="11.7109375" style="139" customWidth="1"/>
    <col min="4867" max="4867" width="16.7109375" style="139" customWidth="1"/>
    <col min="4868" max="4868" width="16.5703125" style="139" customWidth="1"/>
    <col min="4869" max="4874" width="8.7109375" style="139" customWidth="1"/>
    <col min="4875" max="5120" width="9.140625" style="139"/>
    <col min="5121" max="5121" width="41.85546875" style="139" customWidth="1"/>
    <col min="5122" max="5122" width="11.7109375" style="139" customWidth="1"/>
    <col min="5123" max="5123" width="16.7109375" style="139" customWidth="1"/>
    <col min="5124" max="5124" width="16.5703125" style="139" customWidth="1"/>
    <col min="5125" max="5130" width="8.7109375" style="139" customWidth="1"/>
    <col min="5131" max="5376" width="9.140625" style="139"/>
    <col min="5377" max="5377" width="41.85546875" style="139" customWidth="1"/>
    <col min="5378" max="5378" width="11.7109375" style="139" customWidth="1"/>
    <col min="5379" max="5379" width="16.7109375" style="139" customWidth="1"/>
    <col min="5380" max="5380" width="16.5703125" style="139" customWidth="1"/>
    <col min="5381" max="5386" width="8.7109375" style="139" customWidth="1"/>
    <col min="5387" max="5632" width="9.140625" style="139"/>
    <col min="5633" max="5633" width="41.85546875" style="139" customWidth="1"/>
    <col min="5634" max="5634" width="11.7109375" style="139" customWidth="1"/>
    <col min="5635" max="5635" width="16.7109375" style="139" customWidth="1"/>
    <col min="5636" max="5636" width="16.5703125" style="139" customWidth="1"/>
    <col min="5637" max="5642" width="8.7109375" style="139" customWidth="1"/>
    <col min="5643" max="5888" width="9.140625" style="139"/>
    <col min="5889" max="5889" width="41.85546875" style="139" customWidth="1"/>
    <col min="5890" max="5890" width="11.7109375" style="139" customWidth="1"/>
    <col min="5891" max="5891" width="16.7109375" style="139" customWidth="1"/>
    <col min="5892" max="5892" width="16.5703125" style="139" customWidth="1"/>
    <col min="5893" max="5898" width="8.7109375" style="139" customWidth="1"/>
    <col min="5899" max="6144" width="9.140625" style="139"/>
    <col min="6145" max="6145" width="41.85546875" style="139" customWidth="1"/>
    <col min="6146" max="6146" width="11.7109375" style="139" customWidth="1"/>
    <col min="6147" max="6147" width="16.7109375" style="139" customWidth="1"/>
    <col min="6148" max="6148" width="16.5703125" style="139" customWidth="1"/>
    <col min="6149" max="6154" width="8.7109375" style="139" customWidth="1"/>
    <col min="6155" max="6400" width="9.140625" style="139"/>
    <col min="6401" max="6401" width="41.85546875" style="139" customWidth="1"/>
    <col min="6402" max="6402" width="11.7109375" style="139" customWidth="1"/>
    <col min="6403" max="6403" width="16.7109375" style="139" customWidth="1"/>
    <col min="6404" max="6404" width="16.5703125" style="139" customWidth="1"/>
    <col min="6405" max="6410" width="8.7109375" style="139" customWidth="1"/>
    <col min="6411" max="6656" width="9.140625" style="139"/>
    <col min="6657" max="6657" width="41.85546875" style="139" customWidth="1"/>
    <col min="6658" max="6658" width="11.7109375" style="139" customWidth="1"/>
    <col min="6659" max="6659" width="16.7109375" style="139" customWidth="1"/>
    <col min="6660" max="6660" width="16.5703125" style="139" customWidth="1"/>
    <col min="6661" max="6666" width="8.7109375" style="139" customWidth="1"/>
    <col min="6667" max="6912" width="9.140625" style="139"/>
    <col min="6913" max="6913" width="41.85546875" style="139" customWidth="1"/>
    <col min="6914" max="6914" width="11.7109375" style="139" customWidth="1"/>
    <col min="6915" max="6915" width="16.7109375" style="139" customWidth="1"/>
    <col min="6916" max="6916" width="16.5703125" style="139" customWidth="1"/>
    <col min="6917" max="6922" width="8.7109375" style="139" customWidth="1"/>
    <col min="6923" max="7168" width="9.140625" style="139"/>
    <col min="7169" max="7169" width="41.85546875" style="139" customWidth="1"/>
    <col min="7170" max="7170" width="11.7109375" style="139" customWidth="1"/>
    <col min="7171" max="7171" width="16.7109375" style="139" customWidth="1"/>
    <col min="7172" max="7172" width="16.5703125" style="139" customWidth="1"/>
    <col min="7173" max="7178" width="8.7109375" style="139" customWidth="1"/>
    <col min="7179" max="7424" width="9.140625" style="139"/>
    <col min="7425" max="7425" width="41.85546875" style="139" customWidth="1"/>
    <col min="7426" max="7426" width="11.7109375" style="139" customWidth="1"/>
    <col min="7427" max="7427" width="16.7109375" style="139" customWidth="1"/>
    <col min="7428" max="7428" width="16.5703125" style="139" customWidth="1"/>
    <col min="7429" max="7434" width="8.7109375" style="139" customWidth="1"/>
    <col min="7435" max="7680" width="9.140625" style="139"/>
    <col min="7681" max="7681" width="41.85546875" style="139" customWidth="1"/>
    <col min="7682" max="7682" width="11.7109375" style="139" customWidth="1"/>
    <col min="7683" max="7683" width="16.7109375" style="139" customWidth="1"/>
    <col min="7684" max="7684" width="16.5703125" style="139" customWidth="1"/>
    <col min="7685" max="7690" width="8.7109375" style="139" customWidth="1"/>
    <col min="7691" max="7936" width="9.140625" style="139"/>
    <col min="7937" max="7937" width="41.85546875" style="139" customWidth="1"/>
    <col min="7938" max="7938" width="11.7109375" style="139" customWidth="1"/>
    <col min="7939" max="7939" width="16.7109375" style="139" customWidth="1"/>
    <col min="7940" max="7940" width="16.5703125" style="139" customWidth="1"/>
    <col min="7941" max="7946" width="8.7109375" style="139" customWidth="1"/>
    <col min="7947" max="8192" width="9.140625" style="139"/>
    <col min="8193" max="8193" width="41.85546875" style="139" customWidth="1"/>
    <col min="8194" max="8194" width="11.7109375" style="139" customWidth="1"/>
    <col min="8195" max="8195" width="16.7109375" style="139" customWidth="1"/>
    <col min="8196" max="8196" width="16.5703125" style="139" customWidth="1"/>
    <col min="8197" max="8202" width="8.7109375" style="139" customWidth="1"/>
    <col min="8203" max="8448" width="9.140625" style="139"/>
    <col min="8449" max="8449" width="41.85546875" style="139" customWidth="1"/>
    <col min="8450" max="8450" width="11.7109375" style="139" customWidth="1"/>
    <col min="8451" max="8451" width="16.7109375" style="139" customWidth="1"/>
    <col min="8452" max="8452" width="16.5703125" style="139" customWidth="1"/>
    <col min="8453" max="8458" width="8.7109375" style="139" customWidth="1"/>
    <col min="8459" max="8704" width="9.140625" style="139"/>
    <col min="8705" max="8705" width="41.85546875" style="139" customWidth="1"/>
    <col min="8706" max="8706" width="11.7109375" style="139" customWidth="1"/>
    <col min="8707" max="8707" width="16.7109375" style="139" customWidth="1"/>
    <col min="8708" max="8708" width="16.5703125" style="139" customWidth="1"/>
    <col min="8709" max="8714" width="8.7109375" style="139" customWidth="1"/>
    <col min="8715" max="8960" width="9.140625" style="139"/>
    <col min="8961" max="8961" width="41.85546875" style="139" customWidth="1"/>
    <col min="8962" max="8962" width="11.7109375" style="139" customWidth="1"/>
    <col min="8963" max="8963" width="16.7109375" style="139" customWidth="1"/>
    <col min="8964" max="8964" width="16.5703125" style="139" customWidth="1"/>
    <col min="8965" max="8970" width="8.7109375" style="139" customWidth="1"/>
    <col min="8971" max="9216" width="9.140625" style="139"/>
    <col min="9217" max="9217" width="41.85546875" style="139" customWidth="1"/>
    <col min="9218" max="9218" width="11.7109375" style="139" customWidth="1"/>
    <col min="9219" max="9219" width="16.7109375" style="139" customWidth="1"/>
    <col min="9220" max="9220" width="16.5703125" style="139" customWidth="1"/>
    <col min="9221" max="9226" width="8.7109375" style="139" customWidth="1"/>
    <col min="9227" max="9472" width="9.140625" style="139"/>
    <col min="9473" max="9473" width="41.85546875" style="139" customWidth="1"/>
    <col min="9474" max="9474" width="11.7109375" style="139" customWidth="1"/>
    <col min="9475" max="9475" width="16.7109375" style="139" customWidth="1"/>
    <col min="9476" max="9476" width="16.5703125" style="139" customWidth="1"/>
    <col min="9477" max="9482" width="8.7109375" style="139" customWidth="1"/>
    <col min="9483" max="9728" width="9.140625" style="139"/>
    <col min="9729" max="9729" width="41.85546875" style="139" customWidth="1"/>
    <col min="9730" max="9730" width="11.7109375" style="139" customWidth="1"/>
    <col min="9731" max="9731" width="16.7109375" style="139" customWidth="1"/>
    <col min="9732" max="9732" width="16.5703125" style="139" customWidth="1"/>
    <col min="9733" max="9738" width="8.7109375" style="139" customWidth="1"/>
    <col min="9739" max="9984" width="9.140625" style="139"/>
    <col min="9985" max="9985" width="41.85546875" style="139" customWidth="1"/>
    <col min="9986" max="9986" width="11.7109375" style="139" customWidth="1"/>
    <col min="9987" max="9987" width="16.7109375" style="139" customWidth="1"/>
    <col min="9988" max="9988" width="16.5703125" style="139" customWidth="1"/>
    <col min="9989" max="9994" width="8.7109375" style="139" customWidth="1"/>
    <col min="9995" max="10240" width="9.140625" style="139"/>
    <col min="10241" max="10241" width="41.85546875" style="139" customWidth="1"/>
    <col min="10242" max="10242" width="11.7109375" style="139" customWidth="1"/>
    <col min="10243" max="10243" width="16.7109375" style="139" customWidth="1"/>
    <col min="10244" max="10244" width="16.5703125" style="139" customWidth="1"/>
    <col min="10245" max="10250" width="8.7109375" style="139" customWidth="1"/>
    <col min="10251" max="10496" width="9.140625" style="139"/>
    <col min="10497" max="10497" width="41.85546875" style="139" customWidth="1"/>
    <col min="10498" max="10498" width="11.7109375" style="139" customWidth="1"/>
    <col min="10499" max="10499" width="16.7109375" style="139" customWidth="1"/>
    <col min="10500" max="10500" width="16.5703125" style="139" customWidth="1"/>
    <col min="10501" max="10506" width="8.7109375" style="139" customWidth="1"/>
    <col min="10507" max="10752" width="9.140625" style="139"/>
    <col min="10753" max="10753" width="41.85546875" style="139" customWidth="1"/>
    <col min="10754" max="10754" width="11.7109375" style="139" customWidth="1"/>
    <col min="10755" max="10755" width="16.7109375" style="139" customWidth="1"/>
    <col min="10756" max="10756" width="16.5703125" style="139" customWidth="1"/>
    <col min="10757" max="10762" width="8.7109375" style="139" customWidth="1"/>
    <col min="10763" max="11008" width="9.140625" style="139"/>
    <col min="11009" max="11009" width="41.85546875" style="139" customWidth="1"/>
    <col min="11010" max="11010" width="11.7109375" style="139" customWidth="1"/>
    <col min="11011" max="11011" width="16.7109375" style="139" customWidth="1"/>
    <col min="11012" max="11012" width="16.5703125" style="139" customWidth="1"/>
    <col min="11013" max="11018" width="8.7109375" style="139" customWidth="1"/>
    <col min="11019" max="11264" width="9.140625" style="139"/>
    <col min="11265" max="11265" width="41.85546875" style="139" customWidth="1"/>
    <col min="11266" max="11266" width="11.7109375" style="139" customWidth="1"/>
    <col min="11267" max="11267" width="16.7109375" style="139" customWidth="1"/>
    <col min="11268" max="11268" width="16.5703125" style="139" customWidth="1"/>
    <col min="11269" max="11274" width="8.7109375" style="139" customWidth="1"/>
    <col min="11275" max="11520" width="9.140625" style="139"/>
    <col min="11521" max="11521" width="41.85546875" style="139" customWidth="1"/>
    <col min="11522" max="11522" width="11.7109375" style="139" customWidth="1"/>
    <col min="11523" max="11523" width="16.7109375" style="139" customWidth="1"/>
    <col min="11524" max="11524" width="16.5703125" style="139" customWidth="1"/>
    <col min="11525" max="11530" width="8.7109375" style="139" customWidth="1"/>
    <col min="11531" max="11776" width="9.140625" style="139"/>
    <col min="11777" max="11777" width="41.85546875" style="139" customWidth="1"/>
    <col min="11778" max="11778" width="11.7109375" style="139" customWidth="1"/>
    <col min="11779" max="11779" width="16.7109375" style="139" customWidth="1"/>
    <col min="11780" max="11780" width="16.5703125" style="139" customWidth="1"/>
    <col min="11781" max="11786" width="8.7109375" style="139" customWidth="1"/>
    <col min="11787" max="12032" width="9.140625" style="139"/>
    <col min="12033" max="12033" width="41.85546875" style="139" customWidth="1"/>
    <col min="12034" max="12034" width="11.7109375" style="139" customWidth="1"/>
    <col min="12035" max="12035" width="16.7109375" style="139" customWidth="1"/>
    <col min="12036" max="12036" width="16.5703125" style="139" customWidth="1"/>
    <col min="12037" max="12042" width="8.7109375" style="139" customWidth="1"/>
    <col min="12043" max="12288" width="9.140625" style="139"/>
    <col min="12289" max="12289" width="41.85546875" style="139" customWidth="1"/>
    <col min="12290" max="12290" width="11.7109375" style="139" customWidth="1"/>
    <col min="12291" max="12291" width="16.7109375" style="139" customWidth="1"/>
    <col min="12292" max="12292" width="16.5703125" style="139" customWidth="1"/>
    <col min="12293" max="12298" width="8.7109375" style="139" customWidth="1"/>
    <col min="12299" max="12544" width="9.140625" style="139"/>
    <col min="12545" max="12545" width="41.85546875" style="139" customWidth="1"/>
    <col min="12546" max="12546" width="11.7109375" style="139" customWidth="1"/>
    <col min="12547" max="12547" width="16.7109375" style="139" customWidth="1"/>
    <col min="12548" max="12548" width="16.5703125" style="139" customWidth="1"/>
    <col min="12549" max="12554" width="8.7109375" style="139" customWidth="1"/>
    <col min="12555" max="12800" width="9.140625" style="139"/>
    <col min="12801" max="12801" width="41.85546875" style="139" customWidth="1"/>
    <col min="12802" max="12802" width="11.7109375" style="139" customWidth="1"/>
    <col min="12803" max="12803" width="16.7109375" style="139" customWidth="1"/>
    <col min="12804" max="12804" width="16.5703125" style="139" customWidth="1"/>
    <col min="12805" max="12810" width="8.7109375" style="139" customWidth="1"/>
    <col min="12811" max="13056" width="9.140625" style="139"/>
    <col min="13057" max="13057" width="41.85546875" style="139" customWidth="1"/>
    <col min="13058" max="13058" width="11.7109375" style="139" customWidth="1"/>
    <col min="13059" max="13059" width="16.7109375" style="139" customWidth="1"/>
    <col min="13060" max="13060" width="16.5703125" style="139" customWidth="1"/>
    <col min="13061" max="13066" width="8.7109375" style="139" customWidth="1"/>
    <col min="13067" max="13312" width="9.140625" style="139"/>
    <col min="13313" max="13313" width="41.85546875" style="139" customWidth="1"/>
    <col min="13314" max="13314" width="11.7109375" style="139" customWidth="1"/>
    <col min="13315" max="13315" width="16.7109375" style="139" customWidth="1"/>
    <col min="13316" max="13316" width="16.5703125" style="139" customWidth="1"/>
    <col min="13317" max="13322" width="8.7109375" style="139" customWidth="1"/>
    <col min="13323" max="13568" width="9.140625" style="139"/>
    <col min="13569" max="13569" width="41.85546875" style="139" customWidth="1"/>
    <col min="13570" max="13570" width="11.7109375" style="139" customWidth="1"/>
    <col min="13571" max="13571" width="16.7109375" style="139" customWidth="1"/>
    <col min="13572" max="13572" width="16.5703125" style="139" customWidth="1"/>
    <col min="13573" max="13578" width="8.7109375" style="139" customWidth="1"/>
    <col min="13579" max="13824" width="9.140625" style="139"/>
    <col min="13825" max="13825" width="41.85546875" style="139" customWidth="1"/>
    <col min="13826" max="13826" width="11.7109375" style="139" customWidth="1"/>
    <col min="13827" max="13827" width="16.7109375" style="139" customWidth="1"/>
    <col min="13828" max="13828" width="16.5703125" style="139" customWidth="1"/>
    <col min="13829" max="13834" width="8.7109375" style="139" customWidth="1"/>
    <col min="13835" max="14080" width="9.140625" style="139"/>
    <col min="14081" max="14081" width="41.85546875" style="139" customWidth="1"/>
    <col min="14082" max="14082" width="11.7109375" style="139" customWidth="1"/>
    <col min="14083" max="14083" width="16.7109375" style="139" customWidth="1"/>
    <col min="14084" max="14084" width="16.5703125" style="139" customWidth="1"/>
    <col min="14085" max="14090" width="8.7109375" style="139" customWidth="1"/>
    <col min="14091" max="14336" width="9.140625" style="139"/>
    <col min="14337" max="14337" width="41.85546875" style="139" customWidth="1"/>
    <col min="14338" max="14338" width="11.7109375" style="139" customWidth="1"/>
    <col min="14339" max="14339" width="16.7109375" style="139" customWidth="1"/>
    <col min="14340" max="14340" width="16.5703125" style="139" customWidth="1"/>
    <col min="14341" max="14346" width="8.7109375" style="139" customWidth="1"/>
    <col min="14347" max="14592" width="9.140625" style="139"/>
    <col min="14593" max="14593" width="41.85546875" style="139" customWidth="1"/>
    <col min="14594" max="14594" width="11.7109375" style="139" customWidth="1"/>
    <col min="14595" max="14595" width="16.7109375" style="139" customWidth="1"/>
    <col min="14596" max="14596" width="16.5703125" style="139" customWidth="1"/>
    <col min="14597" max="14602" width="8.7109375" style="139" customWidth="1"/>
    <col min="14603" max="14848" width="9.140625" style="139"/>
    <col min="14849" max="14849" width="41.85546875" style="139" customWidth="1"/>
    <col min="14850" max="14850" width="11.7109375" style="139" customWidth="1"/>
    <col min="14851" max="14851" width="16.7109375" style="139" customWidth="1"/>
    <col min="14852" max="14852" width="16.5703125" style="139" customWidth="1"/>
    <col min="14853" max="14858" width="8.7109375" style="139" customWidth="1"/>
    <col min="14859" max="15104" width="9.140625" style="139"/>
    <col min="15105" max="15105" width="41.85546875" style="139" customWidth="1"/>
    <col min="15106" max="15106" width="11.7109375" style="139" customWidth="1"/>
    <col min="15107" max="15107" width="16.7109375" style="139" customWidth="1"/>
    <col min="15108" max="15108" width="16.5703125" style="139" customWidth="1"/>
    <col min="15109" max="15114" width="8.7109375" style="139" customWidth="1"/>
    <col min="15115" max="15360" width="9.140625" style="139"/>
    <col min="15361" max="15361" width="41.85546875" style="139" customWidth="1"/>
    <col min="15362" max="15362" width="11.7109375" style="139" customWidth="1"/>
    <col min="15363" max="15363" width="16.7109375" style="139" customWidth="1"/>
    <col min="15364" max="15364" width="16.5703125" style="139" customWidth="1"/>
    <col min="15365" max="15370" width="8.7109375" style="139" customWidth="1"/>
    <col min="15371" max="15616" width="9.140625" style="139"/>
    <col min="15617" max="15617" width="41.85546875" style="139" customWidth="1"/>
    <col min="15618" max="15618" width="11.7109375" style="139" customWidth="1"/>
    <col min="15619" max="15619" width="16.7109375" style="139" customWidth="1"/>
    <col min="15620" max="15620" width="16.5703125" style="139" customWidth="1"/>
    <col min="15621" max="15626" width="8.7109375" style="139" customWidth="1"/>
    <col min="15627" max="15872" width="9.140625" style="139"/>
    <col min="15873" max="15873" width="41.85546875" style="139" customWidth="1"/>
    <col min="15874" max="15874" width="11.7109375" style="139" customWidth="1"/>
    <col min="15875" max="15875" width="16.7109375" style="139" customWidth="1"/>
    <col min="15876" max="15876" width="16.5703125" style="139" customWidth="1"/>
    <col min="15877" max="15882" width="8.7109375" style="139" customWidth="1"/>
    <col min="15883" max="16128" width="9.140625" style="139"/>
    <col min="16129" max="16129" width="41.85546875" style="139" customWidth="1"/>
    <col min="16130" max="16130" width="11.7109375" style="139" customWidth="1"/>
    <col min="16131" max="16131" width="16.7109375" style="139" customWidth="1"/>
    <col min="16132" max="16132" width="16.5703125" style="139" customWidth="1"/>
    <col min="16133" max="16138" width="8.7109375" style="139" customWidth="1"/>
    <col min="16139" max="16384" width="9.140625" style="139"/>
  </cols>
  <sheetData>
    <row r="1" spans="1:13" ht="15" customHeight="1" x14ac:dyDescent="0.2">
      <c r="A1" s="25" t="s">
        <v>5006</v>
      </c>
    </row>
    <row r="2" spans="1:13" ht="15" customHeight="1" x14ac:dyDescent="0.2">
      <c r="A2" s="26" t="s">
        <v>5008</v>
      </c>
      <c r="B2" s="142"/>
      <c r="C2" s="142"/>
      <c r="D2" s="313"/>
      <c r="E2" s="142"/>
      <c r="F2" s="142"/>
      <c r="G2" s="143"/>
      <c r="H2" s="143"/>
      <c r="I2" s="143"/>
      <c r="J2" s="143"/>
    </row>
    <row r="3" spans="1:13" ht="15" customHeight="1" x14ac:dyDescent="0.2">
      <c r="A3" s="26" t="s">
        <v>5007</v>
      </c>
      <c r="B3" s="142"/>
      <c r="C3" s="142"/>
      <c r="D3" s="313"/>
      <c r="E3" s="142"/>
      <c r="F3" s="142"/>
      <c r="G3" s="143"/>
      <c r="H3" s="143"/>
      <c r="I3" s="143"/>
      <c r="J3" s="560" t="s">
        <v>5188</v>
      </c>
    </row>
    <row r="4" spans="1:13" ht="35.25" customHeight="1" x14ac:dyDescent="0.2">
      <c r="A4" s="800" t="s">
        <v>328</v>
      </c>
      <c r="B4" s="801"/>
      <c r="C4" s="801"/>
      <c r="D4" s="801"/>
      <c r="E4" s="801"/>
      <c r="F4" s="801"/>
      <c r="G4" s="801"/>
      <c r="H4" s="801"/>
      <c r="I4" s="801"/>
      <c r="J4" s="802"/>
    </row>
    <row r="5" spans="1:13" ht="24" customHeight="1" x14ac:dyDescent="0.2">
      <c r="A5" s="803" t="s">
        <v>1405</v>
      </c>
      <c r="B5" s="804" t="s">
        <v>28</v>
      </c>
      <c r="C5" s="804" t="s">
        <v>323</v>
      </c>
      <c r="D5" s="804"/>
      <c r="E5" s="804"/>
      <c r="F5" s="804"/>
      <c r="G5" s="804" t="s">
        <v>1404</v>
      </c>
      <c r="H5" s="804"/>
      <c r="I5" s="310" t="s">
        <v>1403</v>
      </c>
      <c r="J5" s="804" t="s">
        <v>324</v>
      </c>
    </row>
    <row r="6" spans="1:13" s="140" customFormat="1" ht="24" customHeight="1" x14ac:dyDescent="0.2">
      <c r="A6" s="803"/>
      <c r="B6" s="804"/>
      <c r="C6" s="310" t="s">
        <v>1397</v>
      </c>
      <c r="D6" s="311" t="s">
        <v>1398</v>
      </c>
      <c r="E6" s="311" t="s">
        <v>1399</v>
      </c>
      <c r="F6" s="311" t="s">
        <v>1400</v>
      </c>
      <c r="G6" s="310" t="s">
        <v>1402</v>
      </c>
      <c r="H6" s="310" t="s">
        <v>1401</v>
      </c>
      <c r="I6" s="310" t="s">
        <v>1401</v>
      </c>
      <c r="J6" s="804"/>
    </row>
    <row r="7" spans="1:13" ht="24" customHeight="1" x14ac:dyDescent="0.2">
      <c r="A7" s="797" t="s">
        <v>326</v>
      </c>
      <c r="B7" s="798"/>
      <c r="C7" s="798"/>
      <c r="D7" s="798"/>
      <c r="E7" s="798"/>
      <c r="F7" s="798"/>
      <c r="G7" s="798"/>
      <c r="H7" s="798"/>
      <c r="I7" s="798"/>
      <c r="J7" s="799"/>
      <c r="L7" s="141"/>
      <c r="M7" s="141"/>
    </row>
    <row r="8" spans="1:13" ht="24" customHeight="1" x14ac:dyDescent="0.2">
      <c r="A8" s="144" t="s">
        <v>5002</v>
      </c>
      <c r="B8" s="145" t="s">
        <v>1394</v>
      </c>
      <c r="C8" s="145"/>
      <c r="D8" s="145" t="s">
        <v>5246</v>
      </c>
      <c r="E8" s="145"/>
      <c r="F8" s="145"/>
      <c r="G8" s="396"/>
      <c r="H8" s="396"/>
      <c r="I8" s="396"/>
      <c r="J8" s="397" t="s">
        <v>1396</v>
      </c>
      <c r="L8" s="403">
        <v>5.5807000000000002</v>
      </c>
      <c r="M8" s="404"/>
    </row>
    <row r="9" spans="1:13" ht="24" customHeight="1" x14ac:dyDescent="0.2">
      <c r="A9" s="144" t="s">
        <v>5206</v>
      </c>
      <c r="B9" s="145" t="s">
        <v>5207</v>
      </c>
      <c r="C9" s="145"/>
      <c r="D9" s="145" t="s">
        <v>5190</v>
      </c>
      <c r="E9" s="145"/>
      <c r="F9" s="145"/>
      <c r="G9" s="396">
        <v>415</v>
      </c>
      <c r="H9" s="396">
        <v>2.2000000000000002</v>
      </c>
      <c r="I9" s="396">
        <v>0</v>
      </c>
      <c r="J9" s="397">
        <v>417.2</v>
      </c>
      <c r="L9" s="403">
        <v>10.738</v>
      </c>
      <c r="M9" s="404"/>
    </row>
    <row r="10" spans="1:13" ht="24" customHeight="1" x14ac:dyDescent="0.2">
      <c r="A10" s="144" t="s">
        <v>5526</v>
      </c>
      <c r="B10" s="145" t="s">
        <v>5527</v>
      </c>
      <c r="C10" s="145"/>
      <c r="D10" s="145" t="s">
        <v>5194</v>
      </c>
      <c r="E10" s="145"/>
      <c r="F10" s="145"/>
      <c r="G10" s="396">
        <v>42.7</v>
      </c>
      <c r="H10" s="396">
        <v>2.2000000000000002</v>
      </c>
      <c r="I10" s="396">
        <v>0</v>
      </c>
      <c r="J10" s="397">
        <v>44.900000000000006</v>
      </c>
      <c r="L10" s="403">
        <v>109.7818</v>
      </c>
      <c r="M10" s="404"/>
    </row>
    <row r="11" spans="1:13" ht="24" customHeight="1" x14ac:dyDescent="0.2">
      <c r="A11" s="144" t="s">
        <v>1406</v>
      </c>
      <c r="B11" s="145" t="s">
        <v>325</v>
      </c>
      <c r="C11" s="145"/>
      <c r="D11" s="145" t="s">
        <v>5194</v>
      </c>
      <c r="E11" s="145"/>
      <c r="F11" s="145"/>
      <c r="G11" s="396">
        <v>19.899999999999999</v>
      </c>
      <c r="H11" s="396">
        <v>5.3</v>
      </c>
      <c r="I11" s="396">
        <v>0</v>
      </c>
      <c r="J11" s="397">
        <v>25.2</v>
      </c>
      <c r="L11" s="403">
        <v>90</v>
      </c>
      <c r="M11" s="404"/>
    </row>
    <row r="12" spans="1:13" ht="24" customHeight="1" x14ac:dyDescent="0.2">
      <c r="A12" s="144" t="s">
        <v>1407</v>
      </c>
      <c r="B12" s="145" t="s">
        <v>327</v>
      </c>
      <c r="C12" s="145"/>
      <c r="D12" s="145" t="s">
        <v>5194</v>
      </c>
      <c r="E12" s="145"/>
      <c r="F12" s="145"/>
      <c r="G12" s="396">
        <v>19.899999999999999</v>
      </c>
      <c r="H12" s="396">
        <v>5.3</v>
      </c>
      <c r="I12" s="396">
        <v>0</v>
      </c>
      <c r="J12" s="397">
        <v>25.2</v>
      </c>
      <c r="L12" s="403">
        <v>90</v>
      </c>
      <c r="M12" s="404"/>
    </row>
    <row r="13" spans="1:13" ht="24" customHeight="1" x14ac:dyDescent="0.2">
      <c r="A13" s="144" t="s">
        <v>5000</v>
      </c>
      <c r="B13" s="145" t="s">
        <v>1648</v>
      </c>
      <c r="C13" s="145"/>
      <c r="D13" s="145" t="s">
        <v>5194</v>
      </c>
      <c r="E13" s="145"/>
      <c r="F13" s="145"/>
      <c r="G13" s="396">
        <v>19.899999999999999</v>
      </c>
      <c r="H13" s="396">
        <v>5.3</v>
      </c>
      <c r="I13" s="396">
        <v>0</v>
      </c>
      <c r="J13" s="397">
        <v>25.2</v>
      </c>
      <c r="L13" s="403">
        <v>82.5</v>
      </c>
      <c r="M13" s="404"/>
    </row>
    <row r="14" spans="1:13" ht="24" customHeight="1" x14ac:dyDescent="0.2">
      <c r="A14" s="144" t="s">
        <v>5003</v>
      </c>
      <c r="B14" s="145" t="s">
        <v>5001</v>
      </c>
      <c r="C14" s="145"/>
      <c r="D14" s="145" t="s">
        <v>5246</v>
      </c>
      <c r="E14" s="145"/>
      <c r="F14" s="145"/>
      <c r="G14" s="396">
        <v>178</v>
      </c>
      <c r="H14" s="396">
        <v>2.2000000000000002</v>
      </c>
      <c r="I14" s="396">
        <v>0</v>
      </c>
      <c r="J14" s="397">
        <v>180.2</v>
      </c>
      <c r="L14" s="403">
        <v>0.76919999999999999</v>
      </c>
      <c r="M14" s="404"/>
    </row>
    <row r="15" spans="1:13" ht="24" customHeight="1" x14ac:dyDescent="0.2">
      <c r="A15" s="144" t="s">
        <v>5208</v>
      </c>
      <c r="B15" s="145" t="s">
        <v>5209</v>
      </c>
      <c r="C15" s="145"/>
      <c r="D15" s="145" t="s">
        <v>5210</v>
      </c>
      <c r="E15" s="145"/>
      <c r="F15" s="145"/>
      <c r="G15" s="396"/>
      <c r="H15" s="396"/>
      <c r="I15" s="396"/>
      <c r="J15" s="397" t="s">
        <v>1396</v>
      </c>
      <c r="L15" s="403">
        <v>3.5</v>
      </c>
      <c r="M15" s="404"/>
    </row>
    <row r="16" spans="1:13" ht="24" customHeight="1" x14ac:dyDescent="0.2">
      <c r="A16" s="144" t="s">
        <v>1420</v>
      </c>
      <c r="B16" s="145" t="s">
        <v>1421</v>
      </c>
      <c r="C16" s="350"/>
      <c r="D16" s="145" t="s">
        <v>5246</v>
      </c>
      <c r="E16" s="350"/>
      <c r="F16" s="350"/>
      <c r="G16" s="396">
        <v>178</v>
      </c>
      <c r="H16" s="396">
        <v>2.2000000000000002</v>
      </c>
      <c r="I16" s="396">
        <v>0</v>
      </c>
      <c r="J16" s="397">
        <v>180.2</v>
      </c>
      <c r="L16" s="403"/>
      <c r="M16" s="404"/>
    </row>
  </sheetData>
  <mergeCells count="7">
    <mergeCell ref="A7:J7"/>
    <mergeCell ref="A4:J4"/>
    <mergeCell ref="A5:A6"/>
    <mergeCell ref="B5:B6"/>
    <mergeCell ref="G5:H5"/>
    <mergeCell ref="J5:J6"/>
    <mergeCell ref="C5:F5"/>
  </mergeCells>
  <printOptions horizontalCentered="1"/>
  <pageMargins left="0.39370078740157483" right="0.39370078740157483" top="0.7874015748031496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1091-AC6B-47DC-A5C7-072D424D4B19}">
  <sheetPr>
    <tabColor rgb="FF0070C0"/>
  </sheetPr>
  <dimension ref="A1:H24"/>
  <sheetViews>
    <sheetView showGridLines="0" zoomScaleNormal="100" zoomScaleSheetLayoutView="90" workbookViewId="0">
      <selection activeCell="A4" sqref="A4:J16"/>
    </sheetView>
  </sheetViews>
  <sheetFormatPr defaultColWidth="9.140625" defaultRowHeight="12.75" x14ac:dyDescent="0.2"/>
  <cols>
    <col min="1" max="1" width="8.85546875" style="69" customWidth="1"/>
    <col min="2" max="2" width="30.7109375" style="69" customWidth="1"/>
    <col min="3" max="3" width="7.7109375" style="69" customWidth="1"/>
    <col min="4" max="4" width="9.5703125" style="69" customWidth="1"/>
    <col min="5" max="6" width="12.7109375" style="69" customWidth="1"/>
    <col min="7" max="7" width="11.7109375" style="69" bestFit="1" customWidth="1"/>
    <col min="8" max="8" width="10.7109375" style="69" customWidth="1"/>
    <col min="9" max="11" width="35.85546875" style="69" customWidth="1"/>
    <col min="12" max="16384" width="9.140625" style="69"/>
  </cols>
  <sheetData>
    <row r="1" spans="1:8" ht="17.25" customHeight="1" x14ac:dyDescent="0.2">
      <c r="A1" s="147" t="s">
        <v>5006</v>
      </c>
      <c r="B1" s="204"/>
      <c r="C1" s="204"/>
      <c r="D1" s="204"/>
      <c r="E1" s="205"/>
      <c r="F1" s="205"/>
    </row>
    <row r="2" spans="1:8" ht="17.25" customHeight="1" x14ac:dyDescent="0.2">
      <c r="A2" s="147" t="s">
        <v>5008</v>
      </c>
      <c r="B2" s="204"/>
      <c r="C2" s="204"/>
      <c r="D2" s="204"/>
      <c r="E2" s="205"/>
      <c r="F2" s="205"/>
    </row>
    <row r="3" spans="1:8" ht="17.25" customHeight="1" x14ac:dyDescent="0.2">
      <c r="A3" s="147" t="s">
        <v>5007</v>
      </c>
      <c r="B3" s="204"/>
      <c r="C3" s="204"/>
      <c r="D3" s="204"/>
      <c r="E3" s="205"/>
      <c r="F3" s="205"/>
      <c r="G3" s="69">
        <v>4</v>
      </c>
      <c r="H3" s="69" t="s">
        <v>132</v>
      </c>
    </row>
    <row r="4" spans="1:8" ht="27" customHeight="1" x14ac:dyDescent="0.2">
      <c r="A4" s="805" t="s">
        <v>133</v>
      </c>
      <c r="B4" s="806"/>
      <c r="C4" s="806"/>
      <c r="D4" s="806"/>
      <c r="E4" s="806"/>
      <c r="F4" s="807"/>
    </row>
    <row r="5" spans="1:8" ht="27" customHeight="1" x14ac:dyDescent="0.2">
      <c r="A5" s="207"/>
      <c r="B5" s="208" t="s">
        <v>5</v>
      </c>
      <c r="C5" s="208" t="s">
        <v>27</v>
      </c>
      <c r="D5" s="208" t="s">
        <v>134</v>
      </c>
      <c r="E5" s="209" t="s">
        <v>78</v>
      </c>
      <c r="F5" s="210" t="s">
        <v>135</v>
      </c>
    </row>
    <row r="6" spans="1:8" ht="18" customHeight="1" x14ac:dyDescent="0.2">
      <c r="A6" s="211" t="s">
        <v>293</v>
      </c>
      <c r="B6" s="212" t="s">
        <v>136</v>
      </c>
      <c r="C6" s="213"/>
      <c r="D6" s="213"/>
      <c r="E6" s="214"/>
      <c r="F6" s="215"/>
    </row>
    <row r="7" spans="1:8" ht="18" customHeight="1" x14ac:dyDescent="0.2">
      <c r="A7" s="216" t="s">
        <v>13</v>
      </c>
      <c r="B7" s="137" t="s">
        <v>137</v>
      </c>
      <c r="C7" s="217" t="s">
        <v>140</v>
      </c>
      <c r="D7" s="218">
        <v>4</v>
      </c>
      <c r="E7" s="219">
        <v>23221.390000000003</v>
      </c>
      <c r="F7" s="220">
        <v>92885.56</v>
      </c>
      <c r="H7" s="389">
        <v>5.7151382921679511E-2</v>
      </c>
    </row>
    <row r="8" spans="1:8" ht="18" customHeight="1" x14ac:dyDescent="0.2">
      <c r="A8" s="216" t="s">
        <v>15</v>
      </c>
      <c r="B8" s="137" t="s">
        <v>144</v>
      </c>
      <c r="C8" s="217" t="s">
        <v>140</v>
      </c>
      <c r="D8" s="218">
        <v>4</v>
      </c>
      <c r="E8" s="219">
        <v>4244.16</v>
      </c>
      <c r="F8" s="220">
        <v>16976.64</v>
      </c>
      <c r="H8" s="389">
        <v>1.044552515335539E-2</v>
      </c>
    </row>
    <row r="9" spans="1:8" ht="18" customHeight="1" x14ac:dyDescent="0.2">
      <c r="A9" s="216"/>
      <c r="B9" s="137"/>
      <c r="C9" s="217"/>
      <c r="D9" s="218"/>
      <c r="E9" s="219"/>
      <c r="F9" s="220"/>
      <c r="H9" s="389"/>
    </row>
    <row r="10" spans="1:8" ht="18" customHeight="1" x14ac:dyDescent="0.2">
      <c r="A10" s="211" t="s">
        <v>43</v>
      </c>
      <c r="B10" s="221" t="s">
        <v>149</v>
      </c>
      <c r="C10" s="213"/>
      <c r="D10" s="222"/>
      <c r="E10" s="223"/>
      <c r="F10" s="224"/>
      <c r="H10" s="389"/>
    </row>
    <row r="11" spans="1:8" ht="18" customHeight="1" x14ac:dyDescent="0.2">
      <c r="A11" s="216" t="s">
        <v>44</v>
      </c>
      <c r="B11" s="137" t="s">
        <v>154</v>
      </c>
      <c r="C11" s="217" t="s">
        <v>140</v>
      </c>
      <c r="D11" s="218">
        <v>4</v>
      </c>
      <c r="E11" s="219">
        <v>6110.6900000000005</v>
      </c>
      <c r="F11" s="220">
        <v>24442.76</v>
      </c>
      <c r="H11" s="389">
        <v>1.5039340199087039E-2</v>
      </c>
    </row>
    <row r="12" spans="1:8" ht="22.5" x14ac:dyDescent="0.2">
      <c r="A12" s="216" t="s">
        <v>46</v>
      </c>
      <c r="B12" s="137" t="s">
        <v>161</v>
      </c>
      <c r="C12" s="217" t="s">
        <v>140</v>
      </c>
      <c r="D12" s="218">
        <v>4</v>
      </c>
      <c r="E12" s="219">
        <v>1530.9</v>
      </c>
      <c r="F12" s="220">
        <v>6123.6</v>
      </c>
      <c r="H12" s="389">
        <v>3.7677784195863889E-3</v>
      </c>
    </row>
    <row r="13" spans="1:8" ht="18" customHeight="1" x14ac:dyDescent="0.2">
      <c r="A13" s="216"/>
      <c r="B13" s="137"/>
      <c r="C13" s="217"/>
      <c r="D13" s="218"/>
      <c r="E13" s="219"/>
      <c r="F13" s="220"/>
      <c r="G13" s="70"/>
      <c r="H13" s="389"/>
    </row>
    <row r="14" spans="1:8" ht="18" customHeight="1" x14ac:dyDescent="0.2">
      <c r="A14" s="211" t="s">
        <v>51</v>
      </c>
      <c r="B14" s="212" t="s">
        <v>164</v>
      </c>
      <c r="C14" s="213"/>
      <c r="D14" s="222"/>
      <c r="E14" s="223"/>
      <c r="F14" s="224"/>
      <c r="H14" s="389"/>
    </row>
    <row r="15" spans="1:8" ht="18" customHeight="1" x14ac:dyDescent="0.2">
      <c r="A15" s="216" t="s">
        <v>19</v>
      </c>
      <c r="B15" s="137" t="s">
        <v>1533</v>
      </c>
      <c r="C15" s="217" t="s">
        <v>140</v>
      </c>
      <c r="D15" s="218">
        <v>0.222</v>
      </c>
      <c r="E15" s="219">
        <v>29432.239999999998</v>
      </c>
      <c r="F15" s="220">
        <v>6533.95</v>
      </c>
      <c r="H15" s="389">
        <v>4.0202619055223201E-3</v>
      </c>
    </row>
    <row r="16" spans="1:8" ht="18" customHeight="1" x14ac:dyDescent="0.2">
      <c r="A16" s="216"/>
      <c r="B16" s="137"/>
      <c r="C16" s="217"/>
      <c r="D16" s="218"/>
      <c r="E16" s="219"/>
      <c r="F16" s="220"/>
      <c r="H16" s="389"/>
    </row>
    <row r="17" spans="1:8" ht="18" customHeight="1" x14ac:dyDescent="0.2">
      <c r="A17" s="211" t="s">
        <v>53</v>
      </c>
      <c r="B17" s="295" t="s">
        <v>169</v>
      </c>
      <c r="C17" s="213"/>
      <c r="D17" s="222"/>
      <c r="E17" s="223"/>
      <c r="F17" s="224"/>
      <c r="H17" s="389"/>
    </row>
    <row r="18" spans="1:8" ht="22.5" x14ac:dyDescent="0.2">
      <c r="A18" s="216" t="s">
        <v>54</v>
      </c>
      <c r="B18" s="137" t="s">
        <v>170</v>
      </c>
      <c r="C18" s="217" t="s">
        <v>140</v>
      </c>
      <c r="D18" s="218">
        <v>4</v>
      </c>
      <c r="E18" s="219">
        <v>6281.67</v>
      </c>
      <c r="F18" s="220">
        <v>25126.68</v>
      </c>
      <c r="H18" s="389">
        <v>1.5460148059940709E-2</v>
      </c>
    </row>
    <row r="19" spans="1:8" ht="18" customHeight="1" x14ac:dyDescent="0.2">
      <c r="A19" s="216"/>
      <c r="B19" s="137"/>
      <c r="C19" s="217"/>
      <c r="D19" s="217"/>
      <c r="E19" s="225"/>
      <c r="F19" s="226"/>
      <c r="H19" s="389"/>
    </row>
    <row r="20" spans="1:8" ht="18" customHeight="1" x14ac:dyDescent="0.2">
      <c r="A20" s="211" t="s">
        <v>297</v>
      </c>
      <c r="B20" s="212" t="s">
        <v>171</v>
      </c>
      <c r="C20" s="213"/>
      <c r="D20" s="213"/>
      <c r="E20" s="214"/>
      <c r="F20" s="227"/>
      <c r="H20" s="389"/>
    </row>
    <row r="21" spans="1:8" ht="18" customHeight="1" x14ac:dyDescent="0.2">
      <c r="A21" s="216" t="s">
        <v>296</v>
      </c>
      <c r="B21" s="137" t="s">
        <v>171</v>
      </c>
      <c r="C21" s="217" t="s">
        <v>172</v>
      </c>
      <c r="D21" s="228">
        <v>0.05</v>
      </c>
      <c r="E21" s="219">
        <v>172089.19</v>
      </c>
      <c r="F21" s="220">
        <v>8604.4500000000007</v>
      </c>
      <c r="H21" s="389">
        <v>5.2942159877212925E-3</v>
      </c>
    </row>
    <row r="22" spans="1:8" ht="18" customHeight="1" x14ac:dyDescent="0.2">
      <c r="A22" s="216"/>
      <c r="B22" s="137"/>
      <c r="C22" s="217"/>
      <c r="D22" s="228"/>
      <c r="E22" s="225"/>
      <c r="F22" s="226"/>
      <c r="H22" s="390"/>
    </row>
    <row r="23" spans="1:8" ht="18" customHeight="1" x14ac:dyDescent="0.2">
      <c r="A23" s="808" t="s">
        <v>1363</v>
      </c>
      <c r="B23" s="809"/>
      <c r="C23" s="809"/>
      <c r="D23" s="809"/>
      <c r="E23" s="809"/>
      <c r="F23" s="230">
        <v>180693.64</v>
      </c>
      <c r="H23" s="389">
        <v>0.11117865264689265</v>
      </c>
    </row>
    <row r="24" spans="1:8" ht="17.25" customHeight="1" x14ac:dyDescent="0.2">
      <c r="A24" s="810" t="s">
        <v>1538</v>
      </c>
      <c r="B24" s="811"/>
      <c r="C24" s="811"/>
      <c r="D24" s="811"/>
      <c r="E24" s="811"/>
      <c r="F24" s="812"/>
    </row>
  </sheetData>
  <mergeCells count="3">
    <mergeCell ref="A4:F4"/>
    <mergeCell ref="A23:E23"/>
    <mergeCell ref="A24:F24"/>
  </mergeCells>
  <phoneticPr fontId="20" type="noConversion"/>
  <printOptions horizontalCentered="1"/>
  <pageMargins left="0.59055118110236227" right="0.39370078740157483" top="0.78740157480314965" bottom="0.59055118110236227" header="0.31496062992125984" footer="0.31496062992125984"/>
  <pageSetup paperSize="9"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ABF9-72E6-4CE6-A191-03343C150426}">
  <sheetPr>
    <tabColor rgb="FF0070C0"/>
    <pageSetUpPr fitToPage="1"/>
  </sheetPr>
  <dimension ref="A1:J61"/>
  <sheetViews>
    <sheetView showGridLines="0" topLeftCell="A25" zoomScale="70" zoomScaleNormal="70" zoomScaleSheetLayoutView="100" workbookViewId="0">
      <selection activeCell="A4" sqref="A4:J16"/>
    </sheetView>
  </sheetViews>
  <sheetFormatPr defaultColWidth="9.140625" defaultRowHeight="11.25" x14ac:dyDescent="0.2"/>
  <cols>
    <col min="1" max="1" width="6.7109375" style="205" customWidth="1"/>
    <col min="2" max="2" width="7.28515625" style="205" customWidth="1"/>
    <col min="3" max="3" width="22.28515625" style="205" customWidth="1"/>
    <col min="4" max="4" width="4.42578125" style="205" bestFit="1" customWidth="1"/>
    <col min="5" max="5" width="7" style="269" bestFit="1" customWidth="1"/>
    <col min="6" max="6" width="9.7109375" style="205" customWidth="1"/>
    <col min="7" max="7" width="8.85546875" style="205" bestFit="1" customWidth="1"/>
    <col min="8" max="8" width="8.7109375" style="205" bestFit="1" customWidth="1"/>
    <col min="9" max="9" width="11.140625" style="205" customWidth="1"/>
    <col min="10" max="10" width="10.5703125" style="205" customWidth="1"/>
    <col min="11" max="16384" width="9.140625" style="205"/>
  </cols>
  <sheetData>
    <row r="1" spans="1:10" ht="17.25" customHeight="1" x14ac:dyDescent="0.2">
      <c r="A1" s="147" t="s">
        <v>5006</v>
      </c>
      <c r="B1" s="231"/>
      <c r="C1" s="204"/>
      <c r="D1" s="204"/>
      <c r="E1" s="204"/>
      <c r="F1" s="232"/>
      <c r="G1" s="233"/>
      <c r="H1" s="234"/>
    </row>
    <row r="2" spans="1:10" ht="17.25" customHeight="1" x14ac:dyDescent="0.2">
      <c r="A2" s="147" t="s">
        <v>5008</v>
      </c>
      <c r="B2" s="231"/>
      <c r="C2" s="204"/>
      <c r="D2" s="204"/>
      <c r="E2" s="204"/>
      <c r="F2" s="232"/>
      <c r="G2" s="206"/>
      <c r="H2" s="206"/>
    </row>
    <row r="3" spans="1:10" ht="17.25" customHeight="1" x14ac:dyDescent="0.2">
      <c r="A3" s="147" t="s">
        <v>5007</v>
      </c>
      <c r="B3" s="231"/>
      <c r="C3" s="204"/>
      <c r="D3" s="204"/>
      <c r="E3" s="204"/>
      <c r="F3" s="232"/>
      <c r="G3" s="206"/>
      <c r="H3" s="206"/>
    </row>
    <row r="4" spans="1:10" ht="27" customHeight="1" x14ac:dyDescent="0.2">
      <c r="A4" s="817" t="s">
        <v>1679</v>
      </c>
      <c r="B4" s="818"/>
      <c r="C4" s="818"/>
      <c r="D4" s="818"/>
      <c r="E4" s="818"/>
      <c r="F4" s="818"/>
      <c r="G4" s="818"/>
      <c r="H4" s="818"/>
      <c r="I4" s="818"/>
      <c r="J4" s="819"/>
    </row>
    <row r="5" spans="1:10" ht="27" customHeight="1" x14ac:dyDescent="0.2">
      <c r="A5" s="207" t="s">
        <v>0</v>
      </c>
      <c r="B5" s="208" t="s">
        <v>4</v>
      </c>
      <c r="C5" s="208" t="s">
        <v>173</v>
      </c>
      <c r="D5" s="208" t="s">
        <v>27</v>
      </c>
      <c r="E5" s="235" t="s">
        <v>134</v>
      </c>
      <c r="F5" s="209" t="s">
        <v>174</v>
      </c>
      <c r="G5" s="209" t="s">
        <v>175</v>
      </c>
      <c r="H5" s="209" t="s">
        <v>176</v>
      </c>
      <c r="I5" s="209" t="s">
        <v>177</v>
      </c>
      <c r="J5" s="210" t="s">
        <v>178</v>
      </c>
    </row>
    <row r="6" spans="1:10" ht="20.100000000000001" customHeight="1" x14ac:dyDescent="0.2">
      <c r="A6" s="236">
        <v>1</v>
      </c>
      <c r="B6" s="237"/>
      <c r="C6" s="238" t="s">
        <v>179</v>
      </c>
      <c r="D6" s="238"/>
      <c r="E6" s="238"/>
      <c r="F6" s="239"/>
      <c r="G6" s="223"/>
      <c r="H6" s="214"/>
      <c r="I6" s="214"/>
      <c r="J6" s="215"/>
    </row>
    <row r="7" spans="1:10" ht="18" customHeight="1" x14ac:dyDescent="0.2">
      <c r="A7" s="240" t="s">
        <v>13</v>
      </c>
      <c r="B7" s="241"/>
      <c r="C7" s="242" t="s">
        <v>180</v>
      </c>
      <c r="D7" s="217"/>
      <c r="E7" s="225"/>
      <c r="F7" s="243"/>
      <c r="G7" s="219"/>
      <c r="H7" s="225"/>
      <c r="I7" s="225"/>
      <c r="J7" s="244"/>
    </row>
    <row r="8" spans="1:10" ht="18" customHeight="1" x14ac:dyDescent="0.2">
      <c r="A8" s="240" t="s">
        <v>181</v>
      </c>
      <c r="B8" s="241"/>
      <c r="C8" s="135" t="s">
        <v>182</v>
      </c>
      <c r="D8" s="217"/>
      <c r="E8" s="225"/>
      <c r="F8" s="243"/>
      <c r="G8" s="219"/>
      <c r="H8" s="225"/>
      <c r="I8" s="225"/>
      <c r="J8" s="244"/>
    </row>
    <row r="9" spans="1:10" ht="18" customHeight="1" x14ac:dyDescent="0.2">
      <c r="A9" s="216" t="s">
        <v>183</v>
      </c>
      <c r="B9" s="245" t="s">
        <v>138</v>
      </c>
      <c r="C9" s="136" t="s">
        <v>139</v>
      </c>
      <c r="D9" s="217" t="s">
        <v>172</v>
      </c>
      <c r="E9" s="219">
        <v>1</v>
      </c>
      <c r="F9" s="243">
        <v>0.25</v>
      </c>
      <c r="G9" s="217" t="s">
        <v>140</v>
      </c>
      <c r="H9" s="225">
        <v>0.25</v>
      </c>
      <c r="I9" s="225">
        <v>26972.094400000002</v>
      </c>
      <c r="J9" s="244">
        <v>6743.02</v>
      </c>
    </row>
    <row r="10" spans="1:10" ht="18" customHeight="1" x14ac:dyDescent="0.2">
      <c r="A10" s="216" t="s">
        <v>214</v>
      </c>
      <c r="B10" s="245" t="s">
        <v>210</v>
      </c>
      <c r="C10" s="136" t="s">
        <v>211</v>
      </c>
      <c r="D10" s="217" t="s">
        <v>172</v>
      </c>
      <c r="E10" s="219">
        <v>1</v>
      </c>
      <c r="F10" s="243">
        <v>1</v>
      </c>
      <c r="G10" s="217" t="s">
        <v>140</v>
      </c>
      <c r="H10" s="225">
        <v>1</v>
      </c>
      <c r="I10" s="225">
        <v>13026.170700000001</v>
      </c>
      <c r="J10" s="244">
        <v>13026.17</v>
      </c>
    </row>
    <row r="11" spans="1:10" ht="18" customHeight="1" x14ac:dyDescent="0.2">
      <c r="A11" s="216"/>
      <c r="B11" s="245"/>
      <c r="C11" s="137"/>
      <c r="D11" s="217"/>
      <c r="E11" s="219"/>
      <c r="F11" s="243"/>
      <c r="G11" s="217"/>
      <c r="H11" s="225"/>
      <c r="I11" s="225"/>
      <c r="J11" s="244"/>
    </row>
    <row r="12" spans="1:10" ht="18" customHeight="1" x14ac:dyDescent="0.2">
      <c r="A12" s="240" t="s">
        <v>184</v>
      </c>
      <c r="B12" s="245"/>
      <c r="C12" s="246" t="s">
        <v>185</v>
      </c>
      <c r="D12" s="217"/>
      <c r="E12" s="219"/>
      <c r="F12" s="247" t="s">
        <v>186</v>
      </c>
      <c r="G12" s="247" t="s">
        <v>187</v>
      </c>
      <c r="H12" s="248" t="s">
        <v>188</v>
      </c>
      <c r="I12" s="248" t="s">
        <v>189</v>
      </c>
      <c r="J12" s="244"/>
    </row>
    <row r="13" spans="1:10" ht="22.5" x14ac:dyDescent="0.2">
      <c r="A13" s="216" t="s">
        <v>190</v>
      </c>
      <c r="B13" s="249" t="s">
        <v>141</v>
      </c>
      <c r="C13" s="137" t="s">
        <v>142</v>
      </c>
      <c r="D13" s="217" t="s">
        <v>172</v>
      </c>
      <c r="E13" s="250">
        <v>1.25</v>
      </c>
      <c r="F13" s="251">
        <v>44</v>
      </c>
      <c r="G13" s="252">
        <v>176</v>
      </c>
      <c r="H13" s="225">
        <v>36.5505</v>
      </c>
      <c r="I13" s="225">
        <v>6.5541999999999998</v>
      </c>
      <c r="J13" s="244">
        <v>3452.2</v>
      </c>
    </row>
    <row r="14" spans="1:10" x14ac:dyDescent="0.2">
      <c r="A14" s="216" t="s">
        <v>191</v>
      </c>
      <c r="B14" s="249" t="s">
        <v>143</v>
      </c>
      <c r="C14" s="137" t="s">
        <v>1417</v>
      </c>
      <c r="D14" s="217" t="s">
        <v>172</v>
      </c>
      <c r="E14" s="250">
        <v>0</v>
      </c>
      <c r="F14" s="251">
        <v>44</v>
      </c>
      <c r="G14" s="252">
        <v>176</v>
      </c>
      <c r="H14" s="225">
        <v>255.58449999999999</v>
      </c>
      <c r="I14" s="225">
        <v>83.800399999999996</v>
      </c>
      <c r="J14" s="244">
        <v>0</v>
      </c>
    </row>
    <row r="15" spans="1:10" ht="18" customHeight="1" x14ac:dyDescent="0.2">
      <c r="A15" s="216"/>
      <c r="B15" s="249"/>
      <c r="C15" s="136"/>
      <c r="D15" s="217"/>
      <c r="E15" s="253"/>
      <c r="F15" s="254"/>
      <c r="G15" s="255"/>
      <c r="H15" s="214"/>
      <c r="I15" s="229" t="s">
        <v>229</v>
      </c>
      <c r="J15" s="256">
        <v>23221.390000000003</v>
      </c>
    </row>
    <row r="16" spans="1:10" ht="18" customHeight="1" x14ac:dyDescent="0.2">
      <c r="A16" s="216"/>
      <c r="B16" s="257"/>
      <c r="C16" s="258"/>
      <c r="D16" s="217"/>
      <c r="E16" s="225"/>
      <c r="F16" s="243"/>
      <c r="G16" s="219"/>
      <c r="H16" s="225"/>
      <c r="I16" s="225"/>
      <c r="J16" s="244"/>
    </row>
    <row r="17" spans="1:10" ht="18" customHeight="1" x14ac:dyDescent="0.2">
      <c r="A17" s="240" t="s">
        <v>15</v>
      </c>
      <c r="B17" s="241"/>
      <c r="C17" s="820" t="s">
        <v>192</v>
      </c>
      <c r="D17" s="820"/>
      <c r="E17" s="820"/>
      <c r="F17" s="243"/>
      <c r="G17" s="219"/>
      <c r="H17" s="225"/>
      <c r="I17" s="225"/>
      <c r="J17" s="244"/>
    </row>
    <row r="18" spans="1:10" ht="18" customHeight="1" x14ac:dyDescent="0.2">
      <c r="A18" s="240" t="s">
        <v>193</v>
      </c>
      <c r="B18" s="241"/>
      <c r="C18" s="135" t="s">
        <v>182</v>
      </c>
      <c r="D18" s="242"/>
      <c r="E18" s="242"/>
      <c r="F18" s="243"/>
      <c r="G18" s="219"/>
      <c r="H18" s="225"/>
      <c r="I18" s="225"/>
      <c r="J18" s="244"/>
    </row>
    <row r="19" spans="1:10" ht="18" customHeight="1" x14ac:dyDescent="0.2">
      <c r="A19" s="216" t="s">
        <v>194</v>
      </c>
      <c r="B19" s="245" t="s">
        <v>220</v>
      </c>
      <c r="C19" s="137" t="s">
        <v>221</v>
      </c>
      <c r="D19" s="217" t="s">
        <v>172</v>
      </c>
      <c r="E19" s="219">
        <v>1</v>
      </c>
      <c r="F19" s="243">
        <v>1</v>
      </c>
      <c r="G19" s="217" t="s">
        <v>140</v>
      </c>
      <c r="H19" s="225">
        <v>1</v>
      </c>
      <c r="I19" s="225">
        <v>4244.1624000000002</v>
      </c>
      <c r="J19" s="244">
        <v>4244.16</v>
      </c>
    </row>
    <row r="20" spans="1:10" ht="18" customHeight="1" x14ac:dyDescent="0.2">
      <c r="A20" s="216"/>
      <c r="B20" s="245"/>
      <c r="C20" s="137"/>
      <c r="D20" s="217"/>
      <c r="E20" s="219"/>
      <c r="F20" s="243"/>
      <c r="G20" s="217"/>
      <c r="H20" s="225"/>
      <c r="I20" s="225"/>
      <c r="J20" s="244"/>
    </row>
    <row r="21" spans="1:10" ht="18" customHeight="1" x14ac:dyDescent="0.2">
      <c r="A21" s="240" t="s">
        <v>205</v>
      </c>
      <c r="B21" s="245"/>
      <c r="C21" s="246" t="s">
        <v>185</v>
      </c>
      <c r="D21" s="217"/>
      <c r="E21" s="219"/>
      <c r="F21" s="247" t="s">
        <v>186</v>
      </c>
      <c r="G21" s="247" t="s">
        <v>187</v>
      </c>
      <c r="H21" s="248" t="s">
        <v>188</v>
      </c>
      <c r="I21" s="248" t="s">
        <v>189</v>
      </c>
      <c r="J21" s="244"/>
    </row>
    <row r="22" spans="1:10" ht="18" customHeight="1" x14ac:dyDescent="0.2">
      <c r="A22" s="216" t="s">
        <v>1527</v>
      </c>
      <c r="B22" s="249" t="s">
        <v>141</v>
      </c>
      <c r="C22" s="137" t="s">
        <v>142</v>
      </c>
      <c r="D22" s="217" t="s">
        <v>172</v>
      </c>
      <c r="E22" s="250">
        <v>0</v>
      </c>
      <c r="F22" s="251">
        <v>44</v>
      </c>
      <c r="G22" s="252">
        <v>176</v>
      </c>
      <c r="H22" s="225">
        <v>36.5505</v>
      </c>
      <c r="I22" s="225">
        <v>6.5541999999999998</v>
      </c>
      <c r="J22" s="244">
        <v>0</v>
      </c>
    </row>
    <row r="23" spans="1:10" ht="18" customHeight="1" x14ac:dyDescent="0.2">
      <c r="A23" s="216"/>
      <c r="B23" s="249"/>
      <c r="C23" s="137"/>
      <c r="D23" s="217"/>
      <c r="E23" s="253"/>
      <c r="F23" s="254"/>
      <c r="G23" s="255"/>
      <c r="H23" s="214"/>
      <c r="I23" s="229" t="s">
        <v>228</v>
      </c>
      <c r="J23" s="256">
        <v>4244.16</v>
      </c>
    </row>
    <row r="24" spans="1:10" ht="17.25" customHeight="1" x14ac:dyDescent="0.2">
      <c r="A24" s="810"/>
      <c r="B24" s="811"/>
      <c r="C24" s="811"/>
      <c r="D24" s="811"/>
      <c r="E24" s="811"/>
      <c r="F24" s="811"/>
      <c r="G24" s="811"/>
      <c r="H24" s="811"/>
      <c r="I24" s="811"/>
      <c r="J24" s="812"/>
    </row>
    <row r="25" spans="1:10" ht="30" customHeight="1" x14ac:dyDescent="0.2">
      <c r="A25" s="810" t="s">
        <v>1526</v>
      </c>
      <c r="B25" s="811"/>
      <c r="C25" s="811"/>
      <c r="D25" s="811"/>
      <c r="E25" s="811"/>
      <c r="F25" s="811"/>
      <c r="G25" s="811"/>
      <c r="H25" s="811"/>
      <c r="I25" s="811"/>
      <c r="J25" s="812"/>
    </row>
    <row r="26" spans="1:10" ht="18" customHeight="1" x14ac:dyDescent="0.2">
      <c r="A26" s="810" t="s">
        <v>1528</v>
      </c>
      <c r="B26" s="811"/>
      <c r="C26" s="811"/>
      <c r="D26" s="811"/>
      <c r="E26" s="811"/>
      <c r="F26" s="811"/>
      <c r="G26" s="811"/>
      <c r="H26" s="811"/>
      <c r="I26" s="811"/>
      <c r="J26" s="812"/>
    </row>
    <row r="27" spans="1:10" ht="18" customHeight="1" x14ac:dyDescent="0.2">
      <c r="A27" s="810"/>
      <c r="B27" s="811"/>
      <c r="C27" s="811"/>
      <c r="D27" s="811"/>
      <c r="E27" s="811"/>
      <c r="F27" s="811"/>
      <c r="G27" s="811"/>
      <c r="H27" s="811"/>
      <c r="I27" s="811"/>
      <c r="J27" s="812"/>
    </row>
    <row r="28" spans="1:10" ht="27" customHeight="1" x14ac:dyDescent="0.2">
      <c r="A28" s="817" t="s">
        <v>1679</v>
      </c>
      <c r="B28" s="818"/>
      <c r="C28" s="818"/>
      <c r="D28" s="818"/>
      <c r="E28" s="818"/>
      <c r="F28" s="818"/>
      <c r="G28" s="818"/>
      <c r="H28" s="818"/>
      <c r="I28" s="818"/>
      <c r="J28" s="819"/>
    </row>
    <row r="29" spans="1:10" ht="18" customHeight="1" x14ac:dyDescent="0.2">
      <c r="A29" s="236">
        <v>2</v>
      </c>
      <c r="B29" s="237"/>
      <c r="C29" s="816" t="s">
        <v>149</v>
      </c>
      <c r="D29" s="816"/>
      <c r="E29" s="816"/>
      <c r="F29" s="239"/>
      <c r="G29" s="223"/>
      <c r="H29" s="214"/>
      <c r="I29" s="214"/>
      <c r="J29" s="215"/>
    </row>
    <row r="30" spans="1:10" ht="18" customHeight="1" x14ac:dyDescent="0.2">
      <c r="A30" s="240" t="s">
        <v>44</v>
      </c>
      <c r="B30" s="241"/>
      <c r="C30" s="821" t="s">
        <v>154</v>
      </c>
      <c r="D30" s="821"/>
      <c r="E30" s="821"/>
      <c r="F30" s="243"/>
      <c r="G30" s="219"/>
      <c r="H30" s="225"/>
      <c r="I30" s="225"/>
      <c r="J30" s="244"/>
    </row>
    <row r="31" spans="1:10" ht="18" customHeight="1" x14ac:dyDescent="0.2">
      <c r="A31" s="240" t="s">
        <v>45</v>
      </c>
      <c r="B31" s="241"/>
      <c r="C31" s="135" t="s">
        <v>182</v>
      </c>
      <c r="D31" s="135"/>
      <c r="E31" s="135"/>
      <c r="F31" s="243"/>
      <c r="G31" s="219"/>
      <c r="H31" s="225"/>
      <c r="I31" s="225"/>
      <c r="J31" s="244"/>
    </row>
    <row r="32" spans="1:10" ht="18" customHeight="1" x14ac:dyDescent="0.2">
      <c r="A32" s="216" t="s">
        <v>1531</v>
      </c>
      <c r="B32" s="245" t="s">
        <v>155</v>
      </c>
      <c r="C32" s="136" t="s">
        <v>156</v>
      </c>
      <c r="D32" s="217" t="s">
        <v>172</v>
      </c>
      <c r="E32" s="219">
        <v>1</v>
      </c>
      <c r="F32" s="261">
        <v>0.2</v>
      </c>
      <c r="G32" s="217" t="s">
        <v>140</v>
      </c>
      <c r="H32" s="225">
        <v>0.2</v>
      </c>
      <c r="I32" s="225">
        <v>6783.6810999999998</v>
      </c>
      <c r="J32" s="244">
        <v>1356.73</v>
      </c>
    </row>
    <row r="33" spans="1:10" ht="18" customHeight="1" x14ac:dyDescent="0.2">
      <c r="A33" s="216" t="s">
        <v>1532</v>
      </c>
      <c r="B33" s="245" t="s">
        <v>157</v>
      </c>
      <c r="C33" s="136" t="s">
        <v>158</v>
      </c>
      <c r="D33" s="217" t="s">
        <v>172</v>
      </c>
      <c r="E33" s="219">
        <v>2</v>
      </c>
      <c r="F33" s="261">
        <v>0.2</v>
      </c>
      <c r="G33" s="217" t="s">
        <v>140</v>
      </c>
      <c r="H33" s="225">
        <v>0.4</v>
      </c>
      <c r="I33" s="225">
        <v>5470.2388000000001</v>
      </c>
      <c r="J33" s="244">
        <v>2188.09</v>
      </c>
    </row>
    <row r="34" spans="1:10" ht="18" customHeight="1" x14ac:dyDescent="0.2">
      <c r="A34" s="216"/>
      <c r="B34" s="245"/>
      <c r="C34" s="136"/>
      <c r="D34" s="217"/>
      <c r="E34" s="219"/>
      <c r="F34" s="261"/>
      <c r="G34" s="217"/>
      <c r="H34" s="225"/>
      <c r="I34" s="225"/>
      <c r="J34" s="244"/>
    </row>
    <row r="35" spans="1:10" ht="18" customHeight="1" x14ac:dyDescent="0.2">
      <c r="A35" s="263" t="s">
        <v>1529</v>
      </c>
      <c r="B35" s="265"/>
      <c r="C35" s="246" t="s">
        <v>185</v>
      </c>
      <c r="D35" s="217"/>
      <c r="E35" s="262"/>
      <c r="F35" s="247" t="s">
        <v>186</v>
      </c>
      <c r="G35" s="247" t="s">
        <v>187</v>
      </c>
      <c r="H35" s="248" t="s">
        <v>188</v>
      </c>
      <c r="I35" s="248" t="s">
        <v>189</v>
      </c>
      <c r="J35" s="244"/>
    </row>
    <row r="36" spans="1:10" ht="18" customHeight="1" x14ac:dyDescent="0.2">
      <c r="A36" s="264" t="s">
        <v>1530</v>
      </c>
      <c r="B36" s="259" t="s">
        <v>159</v>
      </c>
      <c r="C36" s="137" t="s">
        <v>160</v>
      </c>
      <c r="D36" s="217" t="s">
        <v>172</v>
      </c>
      <c r="E36" s="262">
        <v>0.2</v>
      </c>
      <c r="F36" s="219">
        <v>44</v>
      </c>
      <c r="G36" s="219">
        <v>176</v>
      </c>
      <c r="H36" s="225">
        <v>90.808199999999999</v>
      </c>
      <c r="I36" s="225">
        <v>50.192100000000003</v>
      </c>
      <c r="J36" s="244">
        <v>2565.87</v>
      </c>
    </row>
    <row r="37" spans="1:10" ht="18" customHeight="1" x14ac:dyDescent="0.2">
      <c r="A37" s="216"/>
      <c r="B37" s="249"/>
      <c r="C37" s="137"/>
      <c r="D37" s="217"/>
      <c r="E37" s="214"/>
      <c r="F37" s="254"/>
      <c r="G37" s="255"/>
      <c r="H37" s="214"/>
      <c r="I37" s="229" t="s">
        <v>230</v>
      </c>
      <c r="J37" s="256">
        <v>6110.6900000000005</v>
      </c>
    </row>
    <row r="38" spans="1:10" ht="18" customHeight="1" x14ac:dyDescent="0.2">
      <c r="A38" s="260"/>
      <c r="B38" s="257"/>
      <c r="C38" s="258"/>
      <c r="D38" s="217"/>
      <c r="E38" s="225"/>
      <c r="F38" s="243"/>
      <c r="G38" s="219"/>
      <c r="H38" s="225"/>
      <c r="I38" s="225"/>
      <c r="J38" s="244"/>
    </row>
    <row r="39" spans="1:10" ht="18" customHeight="1" x14ac:dyDescent="0.2">
      <c r="A39" s="240" t="s">
        <v>47</v>
      </c>
      <c r="B39" s="241"/>
      <c r="C39" s="135" t="s">
        <v>161</v>
      </c>
      <c r="D39" s="135"/>
      <c r="E39" s="135"/>
      <c r="F39" s="135"/>
      <c r="G39" s="219"/>
      <c r="H39" s="225"/>
      <c r="I39" s="225"/>
      <c r="J39" s="244"/>
    </row>
    <row r="40" spans="1:10" ht="18" customHeight="1" x14ac:dyDescent="0.2">
      <c r="A40" s="240" t="s">
        <v>48</v>
      </c>
      <c r="B40" s="241"/>
      <c r="C40" s="135" t="s">
        <v>182</v>
      </c>
      <c r="D40" s="135"/>
      <c r="E40" s="135"/>
      <c r="F40" s="243"/>
      <c r="G40" s="219"/>
      <c r="H40" s="225"/>
      <c r="I40" s="225"/>
      <c r="J40" s="244"/>
    </row>
    <row r="41" spans="1:10" ht="24" customHeight="1" x14ac:dyDescent="0.2">
      <c r="A41" s="216" t="s">
        <v>49</v>
      </c>
      <c r="B41" s="245" t="s">
        <v>162</v>
      </c>
      <c r="C41" s="137" t="s">
        <v>163</v>
      </c>
      <c r="D41" s="217" t="s">
        <v>172</v>
      </c>
      <c r="E41" s="219">
        <v>1</v>
      </c>
      <c r="F41" s="243">
        <v>0.2</v>
      </c>
      <c r="G41" s="217" t="s">
        <v>140</v>
      </c>
      <c r="H41" s="225">
        <v>0.2</v>
      </c>
      <c r="I41" s="225">
        <v>7654.5391</v>
      </c>
      <c r="J41" s="244">
        <v>1530.9</v>
      </c>
    </row>
    <row r="42" spans="1:10" ht="18" customHeight="1" x14ac:dyDescent="0.2">
      <c r="A42" s="216"/>
      <c r="B42" s="245"/>
      <c r="C42" s="136"/>
      <c r="D42" s="217"/>
      <c r="E42" s="223"/>
      <c r="F42" s="239"/>
      <c r="G42" s="213"/>
      <c r="H42" s="214"/>
      <c r="I42" s="229" t="s">
        <v>231</v>
      </c>
      <c r="J42" s="256">
        <v>1530.9</v>
      </c>
    </row>
    <row r="43" spans="1:10" ht="18" customHeight="1" x14ac:dyDescent="0.2">
      <c r="A43" s="810"/>
      <c r="B43" s="811"/>
      <c r="C43" s="811"/>
      <c r="D43" s="811"/>
      <c r="E43" s="811"/>
      <c r="F43" s="811"/>
      <c r="G43" s="811"/>
      <c r="H43" s="811"/>
      <c r="I43" s="811"/>
      <c r="J43" s="812"/>
    </row>
    <row r="44" spans="1:10" ht="30" customHeight="1" x14ac:dyDescent="0.2">
      <c r="A44" s="810" t="s">
        <v>5211</v>
      </c>
      <c r="B44" s="811"/>
      <c r="C44" s="811"/>
      <c r="D44" s="811"/>
      <c r="E44" s="811"/>
      <c r="F44" s="811"/>
      <c r="G44" s="811"/>
      <c r="H44" s="811"/>
      <c r="I44" s="811"/>
      <c r="J44" s="812"/>
    </row>
    <row r="45" spans="1:10" ht="30" customHeight="1" x14ac:dyDescent="0.2">
      <c r="A45" s="810" t="s">
        <v>5004</v>
      </c>
      <c r="B45" s="811"/>
      <c r="C45" s="811"/>
      <c r="D45" s="811"/>
      <c r="E45" s="811"/>
      <c r="F45" s="811"/>
      <c r="G45" s="811"/>
      <c r="H45" s="811"/>
      <c r="I45" s="811"/>
      <c r="J45" s="812"/>
    </row>
    <row r="46" spans="1:10" ht="18" customHeight="1" x14ac:dyDescent="0.2">
      <c r="A46" s="236" t="s">
        <v>51</v>
      </c>
      <c r="B46" s="237"/>
      <c r="C46" s="816" t="s">
        <v>164</v>
      </c>
      <c r="D46" s="816"/>
      <c r="E46" s="816"/>
      <c r="F46" s="239"/>
      <c r="G46" s="223"/>
      <c r="H46" s="214"/>
      <c r="I46" s="214"/>
      <c r="J46" s="215"/>
    </row>
    <row r="47" spans="1:10" ht="18" customHeight="1" x14ac:dyDescent="0.2">
      <c r="A47" s="263" t="s">
        <v>19</v>
      </c>
      <c r="B47" s="259"/>
      <c r="C47" s="135" t="s">
        <v>1533</v>
      </c>
      <c r="D47" s="217"/>
      <c r="E47" s="262"/>
      <c r="F47" s="219"/>
      <c r="G47" s="219"/>
      <c r="H47" s="225"/>
      <c r="I47" s="225"/>
      <c r="J47" s="244"/>
    </row>
    <row r="48" spans="1:10" ht="18" customHeight="1" x14ac:dyDescent="0.2">
      <c r="A48" s="263" t="s">
        <v>20</v>
      </c>
      <c r="B48" s="259"/>
      <c r="C48" s="246" t="s">
        <v>182</v>
      </c>
      <c r="D48" s="217"/>
      <c r="E48" s="262"/>
      <c r="F48" s="219"/>
      <c r="G48" s="219"/>
      <c r="H48" s="225"/>
      <c r="I48" s="225"/>
      <c r="J48" s="244"/>
    </row>
    <row r="49" spans="1:10" ht="18" customHeight="1" x14ac:dyDescent="0.2">
      <c r="A49" s="264" t="s">
        <v>1418</v>
      </c>
      <c r="B49" s="259" t="s">
        <v>165</v>
      </c>
      <c r="C49" s="137" t="s">
        <v>166</v>
      </c>
      <c r="D49" s="217" t="s">
        <v>172</v>
      </c>
      <c r="E49" s="217">
        <v>1</v>
      </c>
      <c r="F49" s="243">
        <v>1</v>
      </c>
      <c r="G49" s="217" t="s">
        <v>140</v>
      </c>
      <c r="H49" s="225">
        <v>1</v>
      </c>
      <c r="I49" s="225">
        <v>6801.32</v>
      </c>
      <c r="J49" s="244">
        <v>6801.32</v>
      </c>
    </row>
    <row r="50" spans="1:10" ht="18" customHeight="1" x14ac:dyDescent="0.2">
      <c r="A50" s="264" t="s">
        <v>1419</v>
      </c>
      <c r="B50" s="259" t="s">
        <v>167</v>
      </c>
      <c r="C50" s="137" t="s">
        <v>168</v>
      </c>
      <c r="D50" s="217" t="s">
        <v>172</v>
      </c>
      <c r="E50" s="217">
        <v>2</v>
      </c>
      <c r="F50" s="243">
        <v>1</v>
      </c>
      <c r="G50" s="217" t="s">
        <v>140</v>
      </c>
      <c r="H50" s="225">
        <v>2</v>
      </c>
      <c r="I50" s="225">
        <v>4900.7795999999998</v>
      </c>
      <c r="J50" s="244">
        <v>9801.5499999999993</v>
      </c>
    </row>
    <row r="51" spans="1:10" ht="18" customHeight="1" x14ac:dyDescent="0.2">
      <c r="A51" s="264"/>
      <c r="B51" s="259"/>
      <c r="C51" s="137"/>
      <c r="D51" s="217"/>
      <c r="E51" s="262"/>
      <c r="F51" s="219"/>
      <c r="G51" s="219"/>
      <c r="H51" s="225"/>
      <c r="I51" s="225"/>
      <c r="J51" s="244"/>
    </row>
    <row r="52" spans="1:10" ht="18" customHeight="1" x14ac:dyDescent="0.2">
      <c r="A52" s="263" t="s">
        <v>21</v>
      </c>
      <c r="B52" s="265"/>
      <c r="C52" s="246" t="s">
        <v>185</v>
      </c>
      <c r="D52" s="217"/>
      <c r="E52" s="262"/>
      <c r="F52" s="247" t="s">
        <v>186</v>
      </c>
      <c r="G52" s="247" t="s">
        <v>187</v>
      </c>
      <c r="H52" s="248" t="s">
        <v>188</v>
      </c>
      <c r="I52" s="248" t="s">
        <v>189</v>
      </c>
      <c r="J52" s="244"/>
    </row>
    <row r="53" spans="1:10" ht="18" customHeight="1" x14ac:dyDescent="0.2">
      <c r="A53" s="264" t="s">
        <v>195</v>
      </c>
      <c r="B53" s="259" t="s">
        <v>159</v>
      </c>
      <c r="C53" s="137" t="s">
        <v>160</v>
      </c>
      <c r="D53" s="217" t="s">
        <v>172</v>
      </c>
      <c r="E53" s="262">
        <v>1</v>
      </c>
      <c r="F53" s="219">
        <v>44</v>
      </c>
      <c r="G53" s="219">
        <v>176</v>
      </c>
      <c r="H53" s="225">
        <v>90.808199999999999</v>
      </c>
      <c r="I53" s="225">
        <v>50.192100000000003</v>
      </c>
      <c r="J53" s="244">
        <v>12829.37</v>
      </c>
    </row>
    <row r="54" spans="1:10" ht="18" customHeight="1" x14ac:dyDescent="0.2">
      <c r="A54" s="264"/>
      <c r="B54" s="259"/>
      <c r="C54" s="137"/>
      <c r="D54" s="217"/>
      <c r="E54" s="266"/>
      <c r="F54" s="267"/>
      <c r="G54" s="267"/>
      <c r="H54" s="268"/>
      <c r="I54" s="229" t="s">
        <v>1364</v>
      </c>
      <c r="J54" s="256">
        <v>29432.239999999998</v>
      </c>
    </row>
    <row r="55" spans="1:10" ht="17.25" customHeight="1" x14ac:dyDescent="0.2">
      <c r="A55" s="813"/>
      <c r="B55" s="814"/>
      <c r="C55" s="814"/>
      <c r="D55" s="814"/>
      <c r="E55" s="814"/>
      <c r="F55" s="814"/>
      <c r="G55" s="814"/>
      <c r="H55" s="814"/>
      <c r="I55" s="814"/>
      <c r="J55" s="815"/>
    </row>
    <row r="56" spans="1:10" ht="18" customHeight="1" x14ac:dyDescent="0.2"/>
    <row r="57" spans="1:10" ht="18" customHeight="1" x14ac:dyDescent="0.2">
      <c r="C57" s="205" t="s">
        <v>232</v>
      </c>
      <c r="D57" s="269">
        <v>1.25</v>
      </c>
    </row>
    <row r="58" spans="1:10" ht="18" customHeight="1" x14ac:dyDescent="0.2">
      <c r="C58" s="205" t="s">
        <v>233</v>
      </c>
      <c r="D58" s="269">
        <v>1</v>
      </c>
    </row>
    <row r="59" spans="1:10" ht="18" customHeight="1" x14ac:dyDescent="0.2">
      <c r="C59" s="205" t="s">
        <v>234</v>
      </c>
      <c r="D59" s="269">
        <v>1.2</v>
      </c>
    </row>
    <row r="60" spans="1:10" ht="18" customHeight="1" x14ac:dyDescent="0.2">
      <c r="C60" s="205" t="s">
        <v>235</v>
      </c>
      <c r="D60" s="269">
        <v>0.4</v>
      </c>
    </row>
    <row r="61" spans="1:10" ht="18" customHeight="1" x14ac:dyDescent="0.2">
      <c r="C61" s="205" t="s">
        <v>1409</v>
      </c>
      <c r="D61" s="338">
        <v>3</v>
      </c>
    </row>
  </sheetData>
  <mergeCells count="14">
    <mergeCell ref="A55:J55"/>
    <mergeCell ref="C46:E46"/>
    <mergeCell ref="A4:J4"/>
    <mergeCell ref="C17:E17"/>
    <mergeCell ref="C29:E29"/>
    <mergeCell ref="C30:E30"/>
    <mergeCell ref="A24:J24"/>
    <mergeCell ref="A43:J43"/>
    <mergeCell ref="A25:J25"/>
    <mergeCell ref="A26:J26"/>
    <mergeCell ref="A44:J44"/>
    <mergeCell ref="A45:J45"/>
    <mergeCell ref="A28:J28"/>
    <mergeCell ref="A27:J27"/>
  </mergeCells>
  <phoneticPr fontId="20" type="noConversion"/>
  <pageMargins left="0.59055118110236227" right="0.39370078740157483" top="0.78740157480314965" bottom="0.59055118110236227" header="0.31496062992125984" footer="0.31496062992125984"/>
  <pageSetup paperSize="9" scale="98" fitToHeight="0" orientation="portrait" r:id="rId1"/>
  <colBreaks count="1" manualBreakCount="1">
    <brk id="1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78930-929F-4A2E-9375-C07F170889F5}">
  <sheetPr>
    <tabColor rgb="FF0070C0"/>
    <pageSetUpPr fitToPage="1"/>
  </sheetPr>
  <dimension ref="A1:F12"/>
  <sheetViews>
    <sheetView showGridLines="0" topLeftCell="A8" zoomScaleNormal="100" zoomScaleSheetLayoutView="100" workbookViewId="0">
      <selection activeCell="A4" sqref="A4:J16"/>
    </sheetView>
  </sheetViews>
  <sheetFormatPr defaultColWidth="9.140625" defaultRowHeight="11.25" x14ac:dyDescent="0.2"/>
  <cols>
    <col min="1" max="1" width="9.85546875" style="205" customWidth="1"/>
    <col min="2" max="2" width="40.140625" style="205" customWidth="1"/>
    <col min="3" max="3" width="5.7109375" style="205" customWidth="1"/>
    <col min="4" max="4" width="9.85546875" style="205" bestFit="1" customWidth="1"/>
    <col min="5" max="5" width="9.7109375" style="269" customWidth="1"/>
    <col min="6" max="6" width="8.85546875" style="205" customWidth="1"/>
    <col min="7" max="7" width="9.140625" style="205"/>
    <col min="8" max="9" width="10.7109375" style="205" customWidth="1"/>
    <col min="10" max="16384" width="9.140625" style="205"/>
  </cols>
  <sheetData>
    <row r="1" spans="1:6" ht="17.25" customHeight="1" x14ac:dyDescent="0.2">
      <c r="A1" s="147" t="s">
        <v>5006</v>
      </c>
      <c r="B1" s="231"/>
      <c r="C1" s="204"/>
      <c r="D1" s="204"/>
      <c r="E1" s="204"/>
    </row>
    <row r="2" spans="1:6" ht="17.25" customHeight="1" x14ac:dyDescent="0.2">
      <c r="A2" s="147" t="s">
        <v>5008</v>
      </c>
      <c r="B2" s="231"/>
      <c r="C2" s="204"/>
      <c r="D2" s="204"/>
      <c r="E2" s="204"/>
    </row>
    <row r="3" spans="1:6" ht="17.25" customHeight="1" x14ac:dyDescent="0.2">
      <c r="A3" s="147" t="s">
        <v>5007</v>
      </c>
      <c r="B3" s="231"/>
      <c r="C3" s="204"/>
      <c r="D3" s="204"/>
      <c r="E3" s="204"/>
    </row>
    <row r="4" spans="1:6" ht="27" customHeight="1" x14ac:dyDescent="0.2">
      <c r="A4" s="817" t="s">
        <v>1534</v>
      </c>
      <c r="B4" s="818"/>
      <c r="C4" s="818"/>
      <c r="D4" s="818"/>
      <c r="E4" s="818"/>
      <c r="F4" s="819"/>
    </row>
    <row r="5" spans="1:6" ht="27" customHeight="1" x14ac:dyDescent="0.2">
      <c r="A5" s="241" t="s">
        <v>4</v>
      </c>
      <c r="B5" s="241" t="s">
        <v>173</v>
      </c>
      <c r="C5" s="241" t="s">
        <v>27</v>
      </c>
      <c r="D5" s="241" t="s">
        <v>119</v>
      </c>
      <c r="E5" s="270" t="s">
        <v>1536</v>
      </c>
      <c r="F5" s="272" t="s">
        <v>1537</v>
      </c>
    </row>
    <row r="6" spans="1:6" ht="30" customHeight="1" x14ac:dyDescent="0.2">
      <c r="A6" s="216">
        <v>5502978</v>
      </c>
      <c r="B6" s="409" t="s">
        <v>5069</v>
      </c>
      <c r="C6" s="217" t="s">
        <v>17</v>
      </c>
      <c r="D6" s="421">
        <v>3528.1000000000004</v>
      </c>
      <c r="E6" s="219">
        <v>169000</v>
      </c>
      <c r="F6" s="422">
        <v>2.1000000000000001E-2</v>
      </c>
    </row>
    <row r="7" spans="1:6" ht="30" customHeight="1" x14ac:dyDescent="0.2">
      <c r="A7" s="216">
        <v>1107900</v>
      </c>
      <c r="B7" s="409" t="s">
        <v>1408</v>
      </c>
      <c r="C7" s="217" t="s">
        <v>17</v>
      </c>
      <c r="D7" s="421">
        <v>162.36399999999998</v>
      </c>
      <c r="E7" s="219">
        <v>1000</v>
      </c>
      <c r="F7" s="422">
        <v>0.16200000000000001</v>
      </c>
    </row>
    <row r="8" spans="1:6" ht="30" customHeight="1" x14ac:dyDescent="0.2">
      <c r="A8" s="216">
        <v>1107908</v>
      </c>
      <c r="B8" s="409" t="s">
        <v>5051</v>
      </c>
      <c r="C8" s="217" t="s">
        <v>17</v>
      </c>
      <c r="D8" s="421">
        <v>30.46</v>
      </c>
      <c r="E8" s="219">
        <v>1000</v>
      </c>
      <c r="F8" s="422">
        <v>0.03</v>
      </c>
    </row>
    <row r="9" spans="1:6" ht="30" customHeight="1" x14ac:dyDescent="0.2">
      <c r="A9" s="216">
        <v>1106057</v>
      </c>
      <c r="B9" s="409" t="s">
        <v>38</v>
      </c>
      <c r="C9" s="217" t="s">
        <v>17</v>
      </c>
      <c r="D9" s="421">
        <v>9.08</v>
      </c>
      <c r="E9" s="219">
        <v>1000</v>
      </c>
      <c r="F9" s="422">
        <v>8.9999999999999993E-3</v>
      </c>
    </row>
    <row r="10" spans="1:6" ht="18" customHeight="1" x14ac:dyDescent="0.2">
      <c r="A10" s="264"/>
      <c r="B10" s="259"/>
      <c r="C10" s="137"/>
      <c r="D10" s="217"/>
      <c r="E10" s="262"/>
      <c r="F10" s="422"/>
    </row>
    <row r="11" spans="1:6" ht="18" customHeight="1" x14ac:dyDescent="0.2">
      <c r="A11" s="822" t="s">
        <v>1535</v>
      </c>
      <c r="B11" s="823"/>
      <c r="C11" s="823"/>
      <c r="D11" s="823"/>
      <c r="E11" s="823"/>
      <c r="F11" s="423">
        <v>0.222</v>
      </c>
    </row>
    <row r="12" spans="1:6" ht="18" customHeight="1" x14ac:dyDescent="0.2">
      <c r="A12" s="824"/>
      <c r="B12" s="825"/>
      <c r="C12" s="825"/>
      <c r="D12" s="825"/>
      <c r="E12" s="825"/>
      <c r="F12" s="826"/>
    </row>
  </sheetData>
  <mergeCells count="3">
    <mergeCell ref="A4:F4"/>
    <mergeCell ref="A11:E11"/>
    <mergeCell ref="A12:F12"/>
  </mergeCells>
  <printOptions horizontalCentered="1"/>
  <pageMargins left="0.59055118110236227" right="0.39370078740157483" top="0.78740157480314965" bottom="0.59055118110236227" header="0.31496062992125984" footer="0.31496062992125984"/>
  <pageSetup paperSize="9" orientation="portrait" r:id="rId1"/>
  <colBreaks count="1" manualBreakCount="1">
    <brk id="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C1A55-5058-47A3-9AA1-5416CA08E405}">
  <sheetPr>
    <tabColor rgb="FF0070C0"/>
    <pageSetUpPr fitToPage="1"/>
  </sheetPr>
  <dimension ref="A1:H17"/>
  <sheetViews>
    <sheetView showGridLines="0" zoomScaleNormal="100" zoomScaleSheetLayoutView="100" workbookViewId="0">
      <selection activeCell="A4" sqref="A4:J16"/>
    </sheetView>
  </sheetViews>
  <sheetFormatPr defaultColWidth="9.140625" defaultRowHeight="11.25" x14ac:dyDescent="0.2"/>
  <cols>
    <col min="1" max="1" width="6.7109375" style="205" customWidth="1"/>
    <col min="2" max="2" width="7.28515625" style="205" customWidth="1"/>
    <col min="3" max="3" width="22.7109375" style="205" customWidth="1"/>
    <col min="4" max="4" width="6.28515625" style="205" customWidth="1"/>
    <col min="5" max="6" width="9.7109375" style="269" customWidth="1"/>
    <col min="7" max="7" width="8.7109375" style="205" bestFit="1" customWidth="1"/>
    <col min="8" max="8" width="8.85546875" style="205" customWidth="1"/>
    <col min="9" max="9" width="9.140625" style="205"/>
    <col min="10" max="11" width="10.7109375" style="205" customWidth="1"/>
    <col min="12" max="16384" width="9.140625" style="205"/>
  </cols>
  <sheetData>
    <row r="1" spans="1:8" ht="17.25" customHeight="1" x14ac:dyDescent="0.2">
      <c r="A1" s="147" t="s">
        <v>5006</v>
      </c>
      <c r="B1" s="231"/>
      <c r="C1" s="204"/>
      <c r="D1" s="204"/>
      <c r="E1" s="204"/>
      <c r="F1" s="204"/>
    </row>
    <row r="2" spans="1:8" ht="17.25" customHeight="1" x14ac:dyDescent="0.2">
      <c r="A2" s="147" t="s">
        <v>5008</v>
      </c>
      <c r="B2" s="231"/>
      <c r="C2" s="204"/>
      <c r="D2" s="204"/>
      <c r="E2" s="204"/>
      <c r="F2" s="204"/>
    </row>
    <row r="3" spans="1:8" ht="17.25" customHeight="1" x14ac:dyDescent="0.2">
      <c r="A3" s="147" t="s">
        <v>5007</v>
      </c>
      <c r="B3" s="231"/>
      <c r="C3" s="204"/>
      <c r="D3" s="204"/>
      <c r="E3" s="204"/>
      <c r="F3" s="204"/>
    </row>
    <row r="4" spans="1:8" ht="27" customHeight="1" x14ac:dyDescent="0.2">
      <c r="A4" s="817" t="s">
        <v>196</v>
      </c>
      <c r="B4" s="818"/>
      <c r="C4" s="818"/>
      <c r="D4" s="818"/>
      <c r="E4" s="818"/>
      <c r="F4" s="818"/>
      <c r="G4" s="818"/>
      <c r="H4" s="819"/>
    </row>
    <row r="5" spans="1:8" ht="27" customHeight="1" x14ac:dyDescent="0.2">
      <c r="A5" s="240" t="s">
        <v>0</v>
      </c>
      <c r="B5" s="241" t="s">
        <v>4</v>
      </c>
      <c r="C5" s="241" t="s">
        <v>173</v>
      </c>
      <c r="D5" s="241" t="s">
        <v>27</v>
      </c>
      <c r="E5" s="270" t="s">
        <v>1365</v>
      </c>
      <c r="F5" s="270" t="s">
        <v>1366</v>
      </c>
      <c r="G5" s="271" t="s">
        <v>177</v>
      </c>
      <c r="H5" s="272" t="s">
        <v>178</v>
      </c>
    </row>
    <row r="6" spans="1:8" ht="18" customHeight="1" x14ac:dyDescent="0.2">
      <c r="A6" s="240">
        <v>1</v>
      </c>
      <c r="B6" s="273"/>
      <c r="C6" s="274" t="s">
        <v>170</v>
      </c>
      <c r="D6" s="274"/>
      <c r="E6" s="274"/>
      <c r="F6" s="274"/>
      <c r="G6" s="275"/>
      <c r="H6" s="276"/>
    </row>
    <row r="7" spans="1:8" ht="18" customHeight="1" x14ac:dyDescent="0.2">
      <c r="A7" s="240" t="s">
        <v>13</v>
      </c>
      <c r="B7" s="273"/>
      <c r="C7" s="274" t="s">
        <v>182</v>
      </c>
      <c r="D7" s="274"/>
      <c r="E7" s="277"/>
      <c r="F7" s="277"/>
      <c r="G7" s="275"/>
      <c r="H7" s="276"/>
    </row>
    <row r="8" spans="1:8" ht="18" customHeight="1" x14ac:dyDescent="0.2">
      <c r="A8" s="216" t="s">
        <v>181</v>
      </c>
      <c r="B8" s="257" t="s">
        <v>197</v>
      </c>
      <c r="C8" s="136" t="s">
        <v>198</v>
      </c>
      <c r="D8" s="217" t="s">
        <v>140</v>
      </c>
      <c r="E8" s="225">
        <v>0.1</v>
      </c>
      <c r="F8" s="225">
        <v>0.39348887505324903</v>
      </c>
      <c r="G8" s="225">
        <v>6293.8549999999996</v>
      </c>
      <c r="H8" s="244">
        <v>2476.56</v>
      </c>
    </row>
    <row r="9" spans="1:8" ht="18" customHeight="1" x14ac:dyDescent="0.2">
      <c r="A9" s="216" t="s">
        <v>184</v>
      </c>
      <c r="B9" s="257" t="s">
        <v>199</v>
      </c>
      <c r="C9" s="136" t="s">
        <v>200</v>
      </c>
      <c r="D9" s="217" t="s">
        <v>140</v>
      </c>
      <c r="E9" s="225">
        <v>0.1</v>
      </c>
      <c r="F9" s="225">
        <v>0.39348887505324903</v>
      </c>
      <c r="G9" s="225">
        <v>5356.6809000000003</v>
      </c>
      <c r="H9" s="244">
        <v>2107.79</v>
      </c>
    </row>
    <row r="10" spans="1:8" ht="18" customHeight="1" x14ac:dyDescent="0.2">
      <c r="A10" s="216" t="s">
        <v>201</v>
      </c>
      <c r="B10" s="257" t="s">
        <v>202</v>
      </c>
      <c r="C10" s="136" t="s">
        <v>203</v>
      </c>
      <c r="D10" s="217" t="s">
        <v>140</v>
      </c>
      <c r="E10" s="225">
        <v>0.1</v>
      </c>
      <c r="F10" s="225">
        <v>0.39348887505324903</v>
      </c>
      <c r="G10" s="225">
        <v>4313.5243</v>
      </c>
      <c r="H10" s="244">
        <v>1697.32</v>
      </c>
    </row>
    <row r="11" spans="1:8" ht="18" customHeight="1" x14ac:dyDescent="0.2">
      <c r="A11" s="264"/>
      <c r="B11" s="259"/>
      <c r="C11" s="137"/>
      <c r="D11" s="217"/>
      <c r="E11" s="262"/>
      <c r="F11" s="262"/>
      <c r="G11" s="225"/>
      <c r="H11" s="244"/>
    </row>
    <row r="12" spans="1:8" ht="18" customHeight="1" x14ac:dyDescent="0.2">
      <c r="A12" s="827" t="s">
        <v>209</v>
      </c>
      <c r="B12" s="828"/>
      <c r="C12" s="828"/>
      <c r="D12" s="828"/>
      <c r="E12" s="828"/>
      <c r="F12" s="828"/>
      <c r="G12" s="828"/>
      <c r="H12" s="278">
        <v>6281.67</v>
      </c>
    </row>
    <row r="13" spans="1:8" ht="18" customHeight="1" x14ac:dyDescent="0.2">
      <c r="A13" s="216"/>
      <c r="B13" s="257"/>
      <c r="C13" s="136"/>
      <c r="D13" s="217"/>
      <c r="E13" s="225"/>
      <c r="F13" s="225"/>
      <c r="G13" s="225"/>
      <c r="H13" s="244"/>
    </row>
    <row r="14" spans="1:8" ht="18" customHeight="1" x14ac:dyDescent="0.2">
      <c r="A14" s="817" t="s">
        <v>1367</v>
      </c>
      <c r="B14" s="818"/>
      <c r="C14" s="818"/>
      <c r="D14" s="818"/>
      <c r="E14" s="818"/>
      <c r="F14" s="818"/>
      <c r="G14" s="818"/>
      <c r="H14" s="819"/>
    </row>
    <row r="15" spans="1:8" ht="18" customHeight="1" x14ac:dyDescent="0.2">
      <c r="A15" s="216"/>
      <c r="B15" s="257"/>
      <c r="C15" s="279" t="s">
        <v>1368</v>
      </c>
      <c r="D15" s="829" t="s">
        <v>1369</v>
      </c>
      <c r="E15" s="829"/>
      <c r="F15" s="829"/>
      <c r="G15" s="280" t="s">
        <v>1370</v>
      </c>
      <c r="H15" s="244"/>
    </row>
    <row r="16" spans="1:8" ht="18" customHeight="1" x14ac:dyDescent="0.2">
      <c r="A16" s="216"/>
      <c r="B16" s="257"/>
      <c r="C16" s="252">
        <v>1200.81</v>
      </c>
      <c r="D16" s="830">
        <v>305.17</v>
      </c>
      <c r="E16" s="830"/>
      <c r="F16" s="830"/>
      <c r="G16" s="225">
        <v>3.9348887505324899</v>
      </c>
      <c r="H16" s="220"/>
    </row>
    <row r="17" spans="1:8" ht="18" customHeight="1" x14ac:dyDescent="0.2">
      <c r="A17" s="216"/>
      <c r="B17" s="257"/>
      <c r="C17" s="136"/>
      <c r="D17" s="217"/>
      <c r="E17" s="225"/>
      <c r="F17" s="225"/>
      <c r="G17" s="225"/>
      <c r="H17" s="244"/>
    </row>
  </sheetData>
  <mergeCells count="5">
    <mergeCell ref="A4:H4"/>
    <mergeCell ref="A12:G12"/>
    <mergeCell ref="A14:H14"/>
    <mergeCell ref="D15:F15"/>
    <mergeCell ref="D16:F16"/>
  </mergeCells>
  <printOptions horizontalCentered="1"/>
  <pageMargins left="0.59055118110236227" right="0.39370078740157483" top="0.78740157480314965" bottom="0.59055118110236227" header="0.31496062992125984" footer="0.31496062992125984"/>
  <pageSetup paperSize="9" orientation="portrait" r:id="rId1"/>
  <colBreaks count="1" manualBreakCount="1">
    <brk id="8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777C-8DC8-40FF-8198-7E9FD1046A91}">
  <sheetPr>
    <tabColor rgb="FF0070C0"/>
    <pageSetUpPr fitToPage="1"/>
  </sheetPr>
  <dimension ref="A1:L115"/>
  <sheetViews>
    <sheetView showGridLines="0" topLeftCell="A82" zoomScale="55" zoomScaleNormal="55" zoomScaleSheetLayoutView="100" workbookViewId="0">
      <selection activeCell="A4" sqref="A4:J16"/>
    </sheetView>
  </sheetViews>
  <sheetFormatPr defaultColWidth="9.140625" defaultRowHeight="12.75" x14ac:dyDescent="0.2"/>
  <cols>
    <col min="1" max="1" width="10.140625" style="69" customWidth="1"/>
    <col min="2" max="4" width="9.7109375" style="69" customWidth="1"/>
    <col min="5" max="5" width="8.85546875" style="69" customWidth="1"/>
    <col min="6" max="6" width="17.7109375" style="70" customWidth="1"/>
    <col min="7" max="7" width="11.5703125" style="69" customWidth="1"/>
    <col min="8" max="8" width="14.7109375" style="69" customWidth="1"/>
    <col min="9" max="16384" width="9.140625" style="69"/>
  </cols>
  <sheetData>
    <row r="1" spans="1:10" x14ac:dyDescent="0.2">
      <c r="A1" s="85" t="s">
        <v>5006</v>
      </c>
      <c r="B1" s="425"/>
      <c r="C1" s="426"/>
      <c r="D1" s="426"/>
      <c r="E1" s="426"/>
      <c r="F1" s="427"/>
      <c r="G1" s="428"/>
      <c r="H1" s="429"/>
    </row>
    <row r="2" spans="1:10" x14ac:dyDescent="0.2">
      <c r="A2" s="85" t="s">
        <v>5008</v>
      </c>
      <c r="B2" s="425"/>
      <c r="C2" s="426"/>
      <c r="D2" s="426"/>
      <c r="E2" s="426"/>
      <c r="F2" s="427"/>
      <c r="G2" s="430"/>
      <c r="H2" s="430"/>
    </row>
    <row r="3" spans="1:10" x14ac:dyDescent="0.2">
      <c r="A3" s="85" t="s">
        <v>5007</v>
      </c>
      <c r="B3" s="425"/>
      <c r="C3" s="426"/>
      <c r="D3" s="426"/>
      <c r="E3" s="426"/>
      <c r="F3" s="427"/>
      <c r="G3" s="430"/>
      <c r="H3" s="430"/>
    </row>
    <row r="4" spans="1:10" ht="21" customHeight="1" x14ac:dyDescent="0.2">
      <c r="A4" s="831" t="s">
        <v>1544</v>
      </c>
      <c r="B4" s="831"/>
      <c r="C4" s="831"/>
      <c r="D4" s="831"/>
      <c r="E4" s="831"/>
      <c r="F4" s="831"/>
      <c r="G4" s="831"/>
      <c r="H4" s="831"/>
    </row>
    <row r="5" spans="1:10" ht="6" customHeight="1" x14ac:dyDescent="0.2">
      <c r="A5" s="431"/>
      <c r="B5" s="431"/>
      <c r="C5" s="431"/>
      <c r="D5" s="431"/>
      <c r="E5" s="431"/>
      <c r="F5" s="431"/>
      <c r="G5" s="431"/>
      <c r="H5" s="431"/>
    </row>
    <row r="6" spans="1:10" ht="18" customHeight="1" x14ac:dyDescent="0.2">
      <c r="A6" s="71" t="s">
        <v>80</v>
      </c>
      <c r="B6" s="72" t="s">
        <v>81</v>
      </c>
      <c r="C6" s="72"/>
      <c r="D6" s="72"/>
      <c r="E6" s="73"/>
      <c r="F6" s="74"/>
      <c r="G6" s="75"/>
      <c r="H6" s="75"/>
    </row>
    <row r="7" spans="1:10" ht="18" customHeight="1" x14ac:dyDescent="0.2">
      <c r="A7" s="459" t="s">
        <v>5006</v>
      </c>
      <c r="B7" s="432"/>
      <c r="C7" s="432"/>
      <c r="D7" s="432"/>
      <c r="E7" s="433"/>
      <c r="F7" s="434"/>
      <c r="G7" s="435"/>
      <c r="H7" s="435"/>
    </row>
    <row r="8" spans="1:10" ht="18" customHeight="1" x14ac:dyDescent="0.2">
      <c r="A8" s="457" t="s">
        <v>5008</v>
      </c>
      <c r="B8" s="432"/>
      <c r="C8" s="432"/>
      <c r="D8" s="432"/>
      <c r="E8" s="433"/>
      <c r="F8" s="436"/>
      <c r="G8" s="435"/>
      <c r="H8" s="435"/>
    </row>
    <row r="9" spans="1:10" ht="18" customHeight="1" x14ac:dyDescent="0.2">
      <c r="A9" s="457" t="s">
        <v>5007</v>
      </c>
      <c r="B9" s="432"/>
      <c r="C9" s="432"/>
      <c r="D9" s="432"/>
      <c r="E9" s="433"/>
      <c r="F9" s="436"/>
      <c r="G9" s="435"/>
      <c r="H9" s="435"/>
    </row>
    <row r="10" spans="1:10" ht="18" customHeight="1" x14ac:dyDescent="0.2">
      <c r="A10" s="457" t="s">
        <v>82</v>
      </c>
      <c r="B10" s="432" t="s">
        <v>5212</v>
      </c>
      <c r="C10" s="432"/>
      <c r="D10" s="437" t="s">
        <v>83</v>
      </c>
      <c r="E10" s="438" t="s">
        <v>5213</v>
      </c>
      <c r="F10" s="434"/>
      <c r="G10" s="435"/>
      <c r="H10" s="435"/>
    </row>
    <row r="11" spans="1:10" ht="18" customHeight="1" x14ac:dyDescent="0.2">
      <c r="A11" s="457" t="s">
        <v>84</v>
      </c>
      <c r="B11" s="432"/>
      <c r="C11" s="473">
        <v>5</v>
      </c>
      <c r="D11" s="432"/>
      <c r="E11" s="433"/>
      <c r="F11" s="434"/>
      <c r="G11" s="435"/>
      <c r="H11" s="435"/>
    </row>
    <row r="12" spans="1:10" ht="18" customHeight="1" x14ac:dyDescent="0.2">
      <c r="A12" s="460" t="s">
        <v>85</v>
      </c>
      <c r="B12" s="453"/>
      <c r="C12" s="453"/>
      <c r="D12" s="453"/>
      <c r="E12" s="454"/>
      <c r="F12" s="439"/>
      <c r="G12" s="440">
        <v>23</v>
      </c>
      <c r="H12" s="441" t="s">
        <v>86</v>
      </c>
      <c r="J12" s="86"/>
    </row>
    <row r="13" spans="1:10" ht="18" customHeight="1" x14ac:dyDescent="0.2">
      <c r="A13" s="460" t="s">
        <v>303</v>
      </c>
      <c r="B13" s="453"/>
      <c r="C13" s="453"/>
      <c r="D13" s="453"/>
      <c r="E13" s="454"/>
      <c r="F13" s="439"/>
      <c r="G13" s="440">
        <v>24</v>
      </c>
      <c r="H13" s="441" t="s">
        <v>86</v>
      </c>
      <c r="J13" s="86"/>
    </row>
    <row r="14" spans="1:10" ht="18" customHeight="1" x14ac:dyDescent="0.2">
      <c r="A14" s="460" t="s">
        <v>87</v>
      </c>
      <c r="B14" s="453"/>
      <c r="C14" s="453"/>
      <c r="D14" s="453"/>
      <c r="E14" s="433"/>
      <c r="F14" s="434"/>
      <c r="G14" s="442">
        <v>1.25</v>
      </c>
      <c r="H14" s="441" t="s">
        <v>86</v>
      </c>
      <c r="J14" s="86"/>
    </row>
    <row r="15" spans="1:10" ht="18" customHeight="1" x14ac:dyDescent="0.2">
      <c r="A15" s="460" t="s">
        <v>88</v>
      </c>
      <c r="B15" s="453"/>
      <c r="C15" s="453"/>
      <c r="D15" s="453"/>
      <c r="E15" s="433"/>
      <c r="F15" s="434"/>
      <c r="G15" s="442">
        <v>1</v>
      </c>
      <c r="H15" s="441" t="s">
        <v>86</v>
      </c>
      <c r="J15" s="86"/>
    </row>
    <row r="16" spans="1:10" ht="18" customHeight="1" x14ac:dyDescent="0.2">
      <c r="A16" s="460" t="s">
        <v>89</v>
      </c>
      <c r="B16" s="453"/>
      <c r="C16" s="453"/>
      <c r="D16" s="453"/>
      <c r="E16" s="433"/>
      <c r="F16" s="434"/>
      <c r="G16" s="442">
        <v>1.2</v>
      </c>
      <c r="H16" s="441" t="s">
        <v>86</v>
      </c>
      <c r="J16" s="86"/>
    </row>
    <row r="17" spans="1:12" ht="18" customHeight="1" x14ac:dyDescent="0.2">
      <c r="A17" s="460" t="s">
        <v>90</v>
      </c>
      <c r="B17" s="453"/>
      <c r="C17" s="453"/>
      <c r="D17" s="453"/>
      <c r="E17" s="433"/>
      <c r="F17" s="434"/>
      <c r="G17" s="442">
        <v>0.4</v>
      </c>
      <c r="H17" s="441" t="s">
        <v>86</v>
      </c>
    </row>
    <row r="18" spans="1:12" ht="18" customHeight="1" x14ac:dyDescent="0.2">
      <c r="A18" s="460" t="s">
        <v>91</v>
      </c>
      <c r="B18" s="453"/>
      <c r="C18" s="453"/>
      <c r="D18" s="453"/>
      <c r="E18" s="433"/>
      <c r="F18" s="434"/>
      <c r="G18" s="442">
        <v>3</v>
      </c>
      <c r="H18" s="441" t="s">
        <v>86</v>
      </c>
    </row>
    <row r="19" spans="1:12" ht="18" customHeight="1" x14ac:dyDescent="0.2">
      <c r="A19" s="460" t="s">
        <v>92</v>
      </c>
      <c r="B19" s="453"/>
      <c r="C19" s="453"/>
      <c r="D19" s="453"/>
      <c r="E19" s="433"/>
      <c r="F19" s="434"/>
      <c r="G19" s="442">
        <v>29</v>
      </c>
      <c r="H19" s="435" t="s">
        <v>93</v>
      </c>
    </row>
    <row r="20" spans="1:12" ht="18" customHeight="1" x14ac:dyDescent="0.2">
      <c r="A20" s="460" t="s">
        <v>94</v>
      </c>
      <c r="B20" s="453"/>
      <c r="C20" s="453"/>
      <c r="D20" s="453"/>
      <c r="E20" s="433"/>
      <c r="F20" s="434"/>
      <c r="G20" s="442">
        <v>2.2000000000000002</v>
      </c>
      <c r="H20" s="435" t="s">
        <v>93</v>
      </c>
    </row>
    <row r="21" spans="1:12" ht="18" customHeight="1" x14ac:dyDescent="0.2">
      <c r="A21" s="460" t="s">
        <v>95</v>
      </c>
      <c r="B21" s="453"/>
      <c r="C21" s="453"/>
      <c r="D21" s="453"/>
      <c r="E21" s="433"/>
      <c r="F21" s="434"/>
      <c r="G21" s="443" t="s">
        <v>1539</v>
      </c>
      <c r="H21" s="435"/>
    </row>
    <row r="22" spans="1:12" ht="18" customHeight="1" x14ac:dyDescent="0.2">
      <c r="A22" s="460" t="s">
        <v>96</v>
      </c>
      <c r="B22" s="453"/>
      <c r="C22" s="453"/>
      <c r="D22" s="453"/>
      <c r="E22" s="433"/>
      <c r="F22" s="434"/>
      <c r="G22" s="562" t="s">
        <v>5225</v>
      </c>
      <c r="H22" s="435"/>
    </row>
    <row r="23" spans="1:12" ht="18" customHeight="1" x14ac:dyDescent="0.2">
      <c r="A23" s="433"/>
      <c r="B23" s="455"/>
      <c r="C23" s="455"/>
      <c r="D23" s="455"/>
      <c r="E23" s="433"/>
      <c r="F23" s="434"/>
      <c r="G23" s="435"/>
      <c r="H23" s="435"/>
    </row>
    <row r="24" spans="1:12" ht="18" customHeight="1" x14ac:dyDescent="0.2">
      <c r="A24" s="71" t="s">
        <v>97</v>
      </c>
      <c r="B24" s="72" t="s">
        <v>116</v>
      </c>
      <c r="C24" s="72"/>
      <c r="D24" s="72"/>
      <c r="E24" s="73"/>
      <c r="F24" s="74"/>
      <c r="G24" s="75"/>
      <c r="H24" s="75"/>
    </row>
    <row r="25" spans="1:12" ht="18" customHeight="1" x14ac:dyDescent="0.2">
      <c r="A25" s="458" t="s">
        <v>116</v>
      </c>
      <c r="B25" s="432"/>
      <c r="C25" s="432"/>
      <c r="D25" s="432"/>
      <c r="E25" s="433"/>
      <c r="F25" s="461">
        <v>1935.78</v>
      </c>
      <c r="G25" s="435" t="s">
        <v>5528</v>
      </c>
      <c r="H25" s="435"/>
      <c r="J25" s="70">
        <v>1819.29</v>
      </c>
      <c r="K25" s="69" t="s">
        <v>1561</v>
      </c>
      <c r="L25" s="70"/>
    </row>
    <row r="26" spans="1:12" ht="18" customHeight="1" x14ac:dyDescent="0.2">
      <c r="A26" s="432"/>
      <c r="B26" s="432"/>
      <c r="C26" s="432"/>
      <c r="D26" s="432"/>
      <c r="E26" s="433"/>
      <c r="F26" s="434"/>
      <c r="G26" s="435"/>
      <c r="H26" s="435"/>
    </row>
    <row r="27" spans="1:12" ht="18" customHeight="1" x14ac:dyDescent="0.2">
      <c r="A27" s="71" t="s">
        <v>98</v>
      </c>
      <c r="B27" s="72" t="s">
        <v>99</v>
      </c>
      <c r="C27" s="72"/>
      <c r="D27" s="72"/>
      <c r="E27" s="73"/>
      <c r="F27" s="74"/>
      <c r="G27" s="75"/>
      <c r="H27" s="75"/>
    </row>
    <row r="28" spans="1:12" ht="18" customHeight="1" x14ac:dyDescent="0.2">
      <c r="A28" s="432" t="s">
        <v>1552</v>
      </c>
      <c r="B28" s="432"/>
      <c r="C28" s="432"/>
      <c r="D28" s="432"/>
      <c r="E28" s="433"/>
      <c r="F28" s="434"/>
      <c r="G28" s="435"/>
      <c r="H28" s="435"/>
    </row>
    <row r="29" spans="1:12" ht="18" customHeight="1" x14ac:dyDescent="0.2">
      <c r="A29" s="76" t="s">
        <v>100</v>
      </c>
      <c r="B29" s="138">
        <v>1</v>
      </c>
      <c r="C29" s="77">
        <v>24</v>
      </c>
      <c r="D29" s="76" t="s">
        <v>102</v>
      </c>
      <c r="E29" s="78">
        <v>24</v>
      </c>
      <c r="F29" s="79" t="s">
        <v>103</v>
      </c>
      <c r="G29" s="435"/>
      <c r="H29" s="435"/>
    </row>
    <row r="30" spans="1:12" ht="18" customHeight="1" x14ac:dyDescent="0.2">
      <c r="A30" s="432" t="s">
        <v>1553</v>
      </c>
      <c r="B30" s="432"/>
      <c r="C30" s="432"/>
      <c r="D30" s="432"/>
      <c r="E30" s="433"/>
      <c r="F30" s="434"/>
      <c r="G30" s="435"/>
      <c r="H30" s="435"/>
    </row>
    <row r="31" spans="1:12" ht="18" customHeight="1" x14ac:dyDescent="0.2">
      <c r="A31" s="76" t="s">
        <v>104</v>
      </c>
      <c r="B31" s="76" t="s">
        <v>101</v>
      </c>
      <c r="C31" s="77">
        <v>3</v>
      </c>
      <c r="D31" s="76" t="s">
        <v>102</v>
      </c>
      <c r="E31" s="78">
        <v>4</v>
      </c>
      <c r="F31" s="79" t="s">
        <v>103</v>
      </c>
      <c r="G31" s="435"/>
      <c r="H31" s="435"/>
    </row>
    <row r="32" spans="1:12" ht="18" customHeight="1" x14ac:dyDescent="0.2">
      <c r="A32" s="432" t="s">
        <v>1554</v>
      </c>
      <c r="B32" s="455"/>
      <c r="C32" s="455"/>
      <c r="D32" s="455"/>
      <c r="E32" s="456"/>
      <c r="F32" s="439"/>
      <c r="G32" s="444"/>
      <c r="H32" s="441"/>
    </row>
    <row r="33" spans="1:8" ht="18" customHeight="1" x14ac:dyDescent="0.2">
      <c r="A33" s="76" t="s">
        <v>105</v>
      </c>
      <c r="B33" s="80">
        <v>1.25</v>
      </c>
      <c r="C33" s="79" t="s">
        <v>106</v>
      </c>
      <c r="D33" s="455"/>
      <c r="E33" s="433"/>
      <c r="F33" s="81">
        <v>1</v>
      </c>
      <c r="G33" s="79" t="s">
        <v>107</v>
      </c>
      <c r="H33" s="441"/>
    </row>
    <row r="34" spans="1:8" ht="18" customHeight="1" x14ac:dyDescent="0.2">
      <c r="A34" s="432" t="s">
        <v>1555</v>
      </c>
      <c r="B34" s="455"/>
      <c r="C34" s="455"/>
      <c r="D34" s="455"/>
      <c r="E34" s="433"/>
      <c r="F34" s="434"/>
      <c r="G34" s="445"/>
      <c r="H34" s="441"/>
    </row>
    <row r="35" spans="1:8" ht="18" customHeight="1" x14ac:dyDescent="0.2">
      <c r="A35" s="76" t="s">
        <v>108</v>
      </c>
      <c r="B35" s="80">
        <v>2.4500000000000002</v>
      </c>
      <c r="C35" s="79" t="s">
        <v>106</v>
      </c>
      <c r="D35" s="455"/>
      <c r="E35" s="76" t="s">
        <v>109</v>
      </c>
      <c r="F35" s="81">
        <v>1.4</v>
      </c>
      <c r="G35" s="79" t="s">
        <v>107</v>
      </c>
      <c r="H35" s="79"/>
    </row>
    <row r="36" spans="1:8" ht="18" customHeight="1" x14ac:dyDescent="0.2">
      <c r="A36" s="432" t="s">
        <v>1556</v>
      </c>
      <c r="B36" s="455"/>
      <c r="C36" s="455"/>
      <c r="D36" s="455"/>
      <c r="E36" s="433"/>
      <c r="F36" s="434"/>
      <c r="G36" s="443"/>
      <c r="H36" s="435"/>
    </row>
    <row r="37" spans="1:8" ht="18" customHeight="1" x14ac:dyDescent="0.2">
      <c r="A37" s="76" t="s">
        <v>110</v>
      </c>
      <c r="B37" s="82" t="s">
        <v>1540</v>
      </c>
      <c r="C37" s="79"/>
      <c r="D37" s="76"/>
      <c r="E37" s="78">
        <v>18</v>
      </c>
      <c r="F37" s="79" t="s">
        <v>103</v>
      </c>
      <c r="G37" s="441"/>
      <c r="H37" s="435"/>
    </row>
    <row r="38" spans="1:8" ht="18" customHeight="1" x14ac:dyDescent="0.2">
      <c r="A38" s="432" t="s">
        <v>1557</v>
      </c>
      <c r="B38" s="455"/>
      <c r="C38" s="455"/>
      <c r="D38" s="455"/>
      <c r="E38" s="433"/>
      <c r="F38" s="434"/>
      <c r="G38" s="443"/>
      <c r="H38" s="435"/>
    </row>
    <row r="39" spans="1:8" ht="18" customHeight="1" x14ac:dyDescent="0.2">
      <c r="A39" s="76" t="s">
        <v>111</v>
      </c>
      <c r="B39" s="80">
        <v>31.849999999999998</v>
      </c>
      <c r="C39" s="79" t="s">
        <v>103</v>
      </c>
      <c r="D39" s="76"/>
      <c r="E39" s="76"/>
      <c r="F39" s="79"/>
      <c r="G39" s="441"/>
      <c r="H39" s="435"/>
    </row>
    <row r="40" spans="1:8" ht="18" customHeight="1" x14ac:dyDescent="0.2">
      <c r="A40" s="76"/>
      <c r="B40" s="80"/>
      <c r="C40" s="79"/>
      <c r="D40" s="76"/>
      <c r="E40" s="76"/>
      <c r="F40" s="79"/>
      <c r="G40" s="441"/>
      <c r="H40" s="435"/>
    </row>
    <row r="41" spans="1:8" ht="18" customHeight="1" x14ac:dyDescent="0.2">
      <c r="A41" s="71" t="s">
        <v>112</v>
      </c>
      <c r="B41" s="72" t="s">
        <v>1541</v>
      </c>
      <c r="C41" s="72"/>
      <c r="D41" s="72"/>
      <c r="E41" s="73"/>
      <c r="F41" s="74"/>
      <c r="G41" s="75"/>
      <c r="H41" s="75"/>
    </row>
    <row r="42" spans="1:8" ht="18" customHeight="1" x14ac:dyDescent="0.2">
      <c r="A42" s="447" t="s">
        <v>1542</v>
      </c>
      <c r="B42" s="80"/>
      <c r="C42" s="79"/>
      <c r="D42" s="76"/>
      <c r="E42" s="76"/>
      <c r="F42" s="79"/>
      <c r="G42" s="441"/>
      <c r="H42" s="435"/>
    </row>
    <row r="43" spans="1:8" ht="18" customHeight="1" x14ac:dyDescent="0.2">
      <c r="A43" s="449" t="s">
        <v>1550</v>
      </c>
      <c r="B43" s="450"/>
      <c r="C43" s="451"/>
      <c r="D43" s="433"/>
      <c r="E43" s="452">
        <v>75.275000000000006</v>
      </c>
      <c r="F43" s="451" t="s">
        <v>14</v>
      </c>
      <c r="G43" s="441"/>
      <c r="H43" s="435"/>
    </row>
    <row r="44" spans="1:8" ht="18" customHeight="1" x14ac:dyDescent="0.2">
      <c r="A44" s="447" t="s">
        <v>1543</v>
      </c>
      <c r="B44" s="80"/>
      <c r="C44" s="79"/>
      <c r="D44" s="76"/>
      <c r="E44" s="138"/>
      <c r="F44" s="79"/>
      <c r="G44" s="441"/>
      <c r="H44" s="435"/>
    </row>
    <row r="45" spans="1:8" ht="18" customHeight="1" x14ac:dyDescent="0.2">
      <c r="A45" s="449" t="s">
        <v>1549</v>
      </c>
      <c r="B45" s="450"/>
      <c r="C45" s="451"/>
      <c r="D45" s="433"/>
      <c r="E45" s="452">
        <v>21.560000000000002</v>
      </c>
      <c r="F45" s="451" t="s">
        <v>14</v>
      </c>
      <c r="G45" s="441"/>
      <c r="H45" s="435"/>
    </row>
    <row r="46" spans="1:8" ht="18" customHeight="1" x14ac:dyDescent="0.2">
      <c r="A46" s="447" t="s">
        <v>1545</v>
      </c>
      <c r="B46" s="80"/>
      <c r="C46" s="79"/>
      <c r="D46" s="76"/>
      <c r="E46" s="138"/>
      <c r="F46" s="79"/>
      <c r="G46" s="441"/>
      <c r="H46" s="435"/>
    </row>
    <row r="47" spans="1:8" ht="18" customHeight="1" x14ac:dyDescent="0.2">
      <c r="A47" s="449" t="s">
        <v>1548</v>
      </c>
      <c r="B47" s="450"/>
      <c r="C47" s="451"/>
      <c r="D47" s="433"/>
      <c r="E47" s="452">
        <v>24.68375</v>
      </c>
      <c r="F47" s="451" t="s">
        <v>14</v>
      </c>
      <c r="G47" s="441"/>
      <c r="H47" s="435"/>
    </row>
    <row r="48" spans="1:8" ht="18" customHeight="1" x14ac:dyDescent="0.2">
      <c r="A48" s="447" t="s">
        <v>1546</v>
      </c>
      <c r="B48" s="80"/>
      <c r="C48" s="79"/>
      <c r="D48" s="76"/>
      <c r="E48" s="138"/>
      <c r="F48" s="79"/>
      <c r="G48" s="441"/>
      <c r="H48" s="435"/>
    </row>
    <row r="49" spans="1:8" ht="18" customHeight="1" x14ac:dyDescent="0.2">
      <c r="A49" s="449" t="s">
        <v>1547</v>
      </c>
      <c r="B49" s="450"/>
      <c r="C49" s="451"/>
      <c r="D49" s="433"/>
      <c r="E49" s="452">
        <v>43.54</v>
      </c>
      <c r="F49" s="451" t="s">
        <v>14</v>
      </c>
      <c r="G49" s="441"/>
      <c r="H49" s="435"/>
    </row>
    <row r="50" spans="1:8" ht="18" customHeight="1" x14ac:dyDescent="0.2">
      <c r="A50" s="449" t="s">
        <v>1551</v>
      </c>
      <c r="B50" s="450"/>
      <c r="C50" s="451"/>
      <c r="D50" s="433"/>
      <c r="E50" s="452">
        <v>32.571000000000005</v>
      </c>
      <c r="F50" s="451" t="s">
        <v>14</v>
      </c>
      <c r="G50" s="441"/>
      <c r="H50" s="435"/>
    </row>
    <row r="51" spans="1:8" ht="18" customHeight="1" x14ac:dyDescent="0.2">
      <c r="A51" s="447" t="s">
        <v>1559</v>
      </c>
      <c r="B51" s="80"/>
      <c r="C51" s="79"/>
      <c r="D51" s="76"/>
      <c r="E51" s="138"/>
      <c r="F51" s="79"/>
      <c r="G51" s="441"/>
      <c r="H51" s="435"/>
    </row>
    <row r="52" spans="1:8" ht="18" customHeight="1" x14ac:dyDescent="0.2">
      <c r="A52" s="449" t="s">
        <v>1560</v>
      </c>
      <c r="B52" s="450"/>
      <c r="C52" s="451"/>
      <c r="D52" s="433"/>
      <c r="E52" s="452">
        <v>7.9624999999999995</v>
      </c>
      <c r="F52" s="451" t="s">
        <v>14</v>
      </c>
      <c r="G52" s="441"/>
      <c r="H52" s="435"/>
    </row>
    <row r="53" spans="1:8" ht="18" customHeight="1" x14ac:dyDescent="0.2">
      <c r="A53" s="447"/>
      <c r="B53" s="80"/>
      <c r="C53" s="79"/>
      <c r="D53" s="76"/>
      <c r="E53" s="76"/>
      <c r="F53" s="79"/>
      <c r="G53" s="441"/>
      <c r="H53" s="435"/>
    </row>
    <row r="54" spans="1:8" ht="18" customHeight="1" x14ac:dyDescent="0.2">
      <c r="A54" s="71" t="s">
        <v>113</v>
      </c>
      <c r="B54" s="72" t="s">
        <v>1575</v>
      </c>
      <c r="C54" s="72"/>
      <c r="D54" s="72"/>
      <c r="E54" s="73"/>
      <c r="F54" s="74"/>
      <c r="G54" s="75"/>
      <c r="H54" s="75"/>
    </row>
    <row r="55" spans="1:8" ht="30" customHeight="1" x14ac:dyDescent="0.2">
      <c r="A55" s="832" t="s">
        <v>1562</v>
      </c>
      <c r="B55" s="832"/>
      <c r="C55" s="832"/>
      <c r="D55" s="463" t="s">
        <v>1564</v>
      </c>
      <c r="E55" s="462" t="s">
        <v>1566</v>
      </c>
      <c r="F55" s="465" t="s">
        <v>1574</v>
      </c>
      <c r="G55" s="462" t="s">
        <v>1537</v>
      </c>
      <c r="H55" s="462" t="s">
        <v>1577</v>
      </c>
    </row>
    <row r="56" spans="1:8" ht="18" customHeight="1" x14ac:dyDescent="0.2">
      <c r="A56" s="438" t="s">
        <v>1563</v>
      </c>
      <c r="B56" s="80"/>
      <c r="C56" s="79"/>
      <c r="D56" s="464">
        <v>4</v>
      </c>
      <c r="E56" s="433">
        <v>14.79</v>
      </c>
      <c r="F56" s="434" t="s">
        <v>1801</v>
      </c>
      <c r="G56" s="443">
        <v>3</v>
      </c>
      <c r="H56" s="435">
        <v>44.37</v>
      </c>
    </row>
    <row r="57" spans="1:8" ht="18" customHeight="1" x14ac:dyDescent="0.2">
      <c r="A57" s="438" t="s">
        <v>123</v>
      </c>
      <c r="B57" s="80"/>
      <c r="C57" s="79"/>
      <c r="D57" s="464">
        <v>1</v>
      </c>
      <c r="E57" s="433">
        <v>14.79</v>
      </c>
      <c r="F57" s="434" t="s">
        <v>1801</v>
      </c>
      <c r="G57" s="443">
        <v>2</v>
      </c>
      <c r="H57" s="435">
        <v>29.58</v>
      </c>
    </row>
    <row r="58" spans="1:8" ht="18" customHeight="1" x14ac:dyDescent="0.2">
      <c r="A58" s="438" t="s">
        <v>124</v>
      </c>
      <c r="B58" s="80"/>
      <c r="C58" s="79"/>
      <c r="D58" s="433" t="s">
        <v>1572</v>
      </c>
      <c r="E58" s="433">
        <v>14.79</v>
      </c>
      <c r="F58" s="434" t="s">
        <v>1801</v>
      </c>
      <c r="G58" s="443">
        <v>1</v>
      </c>
      <c r="H58" s="435">
        <v>14.79</v>
      </c>
    </row>
    <row r="59" spans="1:8" ht="18" customHeight="1" x14ac:dyDescent="0.2">
      <c r="A59" s="438" t="s">
        <v>1567</v>
      </c>
      <c r="B59" s="80"/>
      <c r="C59" s="79"/>
      <c r="D59" s="464">
        <v>48</v>
      </c>
      <c r="E59" s="433">
        <v>29.57</v>
      </c>
      <c r="F59" s="434" t="s">
        <v>1830</v>
      </c>
      <c r="G59" s="443">
        <v>1</v>
      </c>
      <c r="H59" s="435">
        <v>29.57</v>
      </c>
    </row>
    <row r="60" spans="1:8" ht="18" customHeight="1" x14ac:dyDescent="0.2">
      <c r="A60" s="438" t="s">
        <v>1568</v>
      </c>
      <c r="B60" s="80"/>
      <c r="C60" s="79"/>
      <c r="D60" s="464">
        <v>1</v>
      </c>
      <c r="E60" s="433">
        <v>29.57</v>
      </c>
      <c r="F60" s="434" t="s">
        <v>1832</v>
      </c>
      <c r="G60" s="443">
        <v>1</v>
      </c>
      <c r="H60" s="435">
        <v>29.57</v>
      </c>
    </row>
    <row r="61" spans="1:8" ht="18" customHeight="1" x14ac:dyDescent="0.2">
      <c r="A61" s="438" t="s">
        <v>1569</v>
      </c>
      <c r="B61" s="80"/>
      <c r="C61" s="79"/>
      <c r="D61" s="464">
        <v>6</v>
      </c>
      <c r="E61" s="433">
        <v>14.79</v>
      </c>
      <c r="F61" s="434" t="s">
        <v>1834</v>
      </c>
      <c r="G61" s="443">
        <v>3</v>
      </c>
      <c r="H61" s="435">
        <v>44.37</v>
      </c>
    </row>
    <row r="62" spans="1:8" ht="18" customHeight="1" x14ac:dyDescent="0.2">
      <c r="A62" s="438" t="s">
        <v>1543</v>
      </c>
      <c r="B62" s="80"/>
      <c r="C62" s="79"/>
      <c r="D62" s="464">
        <v>20</v>
      </c>
      <c r="E62" s="433">
        <v>14.79</v>
      </c>
      <c r="F62" s="434" t="s">
        <v>1799</v>
      </c>
      <c r="G62" s="443">
        <v>2</v>
      </c>
      <c r="H62" s="435">
        <v>29.58</v>
      </c>
    </row>
    <row r="63" spans="1:8" ht="18" customHeight="1" x14ac:dyDescent="0.2">
      <c r="A63" s="438" t="s">
        <v>1570</v>
      </c>
      <c r="B63" s="80"/>
      <c r="C63" s="79"/>
      <c r="D63" s="464">
        <v>3</v>
      </c>
      <c r="E63" s="433">
        <v>14.79</v>
      </c>
      <c r="F63" s="434" t="s">
        <v>1801</v>
      </c>
      <c r="G63" s="443">
        <v>1</v>
      </c>
      <c r="H63" s="435">
        <v>14.79</v>
      </c>
    </row>
    <row r="64" spans="1:8" ht="18" customHeight="1" x14ac:dyDescent="0.2">
      <c r="A64" s="438" t="s">
        <v>1571</v>
      </c>
      <c r="B64" s="80"/>
      <c r="C64" s="79"/>
      <c r="D64" s="464">
        <v>2</v>
      </c>
      <c r="E64" s="433">
        <v>14.79</v>
      </c>
      <c r="F64" s="434" t="s">
        <v>1834</v>
      </c>
      <c r="G64" s="443">
        <v>0</v>
      </c>
      <c r="H64" s="435">
        <v>0</v>
      </c>
    </row>
    <row r="65" spans="1:8" ht="18" customHeight="1" x14ac:dyDescent="0.2">
      <c r="A65" s="438" t="s">
        <v>125</v>
      </c>
      <c r="B65" s="80"/>
      <c r="C65" s="79"/>
      <c r="D65" s="464">
        <v>1</v>
      </c>
      <c r="E65" s="433">
        <v>7.44</v>
      </c>
      <c r="F65" s="434" t="s">
        <v>1573</v>
      </c>
      <c r="G65" s="443">
        <v>0</v>
      </c>
      <c r="H65" s="435">
        <v>0</v>
      </c>
    </row>
    <row r="66" spans="1:8" ht="18" customHeight="1" x14ac:dyDescent="0.2">
      <c r="A66" s="438" t="s">
        <v>127</v>
      </c>
      <c r="B66" s="80"/>
      <c r="C66" s="79"/>
      <c r="D66" s="464">
        <v>3</v>
      </c>
      <c r="E66" s="433">
        <v>14.79</v>
      </c>
      <c r="F66" s="434" t="s">
        <v>1834</v>
      </c>
      <c r="G66" s="443">
        <v>2</v>
      </c>
      <c r="H66" s="435">
        <v>29.58</v>
      </c>
    </row>
    <row r="67" spans="1:8" ht="18" customHeight="1" x14ac:dyDescent="0.2">
      <c r="A67" s="438" t="s">
        <v>1440</v>
      </c>
      <c r="B67" s="80"/>
      <c r="C67" s="79"/>
      <c r="D67" s="464">
        <v>3</v>
      </c>
      <c r="E67" s="433">
        <v>14.79</v>
      </c>
      <c r="F67" s="434" t="s">
        <v>1801</v>
      </c>
      <c r="G67" s="443">
        <v>1</v>
      </c>
      <c r="H67" s="435">
        <v>14.79</v>
      </c>
    </row>
    <row r="68" spans="1:8" ht="18" customHeight="1" x14ac:dyDescent="0.2">
      <c r="A68" s="446" t="s">
        <v>120</v>
      </c>
      <c r="B68" s="80"/>
      <c r="C68" s="79"/>
      <c r="D68" s="464"/>
      <c r="E68" s="433"/>
      <c r="F68" s="434"/>
      <c r="G68" s="466">
        <v>17</v>
      </c>
      <c r="H68" s="84">
        <v>280.99</v>
      </c>
    </row>
    <row r="69" spans="1:8" ht="18" customHeight="1" x14ac:dyDescent="0.2">
      <c r="A69" s="834" t="s">
        <v>5214</v>
      </c>
      <c r="B69" s="834"/>
      <c r="C69" s="834"/>
      <c r="D69" s="834"/>
      <c r="E69" s="834"/>
      <c r="F69" s="834"/>
      <c r="G69" s="834"/>
      <c r="H69" s="834"/>
    </row>
    <row r="70" spans="1:8" ht="18" customHeight="1" x14ac:dyDescent="0.2">
      <c r="A70" s="76"/>
      <c r="B70" s="80"/>
      <c r="C70" s="79"/>
      <c r="D70" s="76"/>
      <c r="E70" s="76"/>
      <c r="F70" s="79"/>
      <c r="G70" s="441"/>
      <c r="H70" s="435"/>
    </row>
    <row r="71" spans="1:8" ht="18" customHeight="1" x14ac:dyDescent="0.2">
      <c r="A71" s="71" t="s">
        <v>114</v>
      </c>
      <c r="B71" s="72" t="s">
        <v>1576</v>
      </c>
      <c r="C71" s="72"/>
      <c r="D71" s="72"/>
      <c r="E71" s="73"/>
      <c r="F71" s="74"/>
      <c r="G71" s="75"/>
      <c r="H71" s="75"/>
    </row>
    <row r="72" spans="1:8" ht="18" customHeight="1" x14ac:dyDescent="0.2">
      <c r="A72" s="438" t="s">
        <v>1578</v>
      </c>
      <c r="B72" s="80"/>
      <c r="C72" s="79"/>
      <c r="D72" s="76"/>
      <c r="E72" s="76"/>
      <c r="F72" s="79"/>
      <c r="G72" s="467">
        <v>0.23400000000000001</v>
      </c>
      <c r="H72" s="84" t="s">
        <v>1583</v>
      </c>
    </row>
    <row r="73" spans="1:8" ht="18" customHeight="1" x14ac:dyDescent="0.2">
      <c r="A73" s="448" t="s">
        <v>1580</v>
      </c>
      <c r="B73" s="82"/>
      <c r="C73" s="468">
        <v>280.99</v>
      </c>
      <c r="D73" s="446" t="s">
        <v>14</v>
      </c>
      <c r="E73" s="76"/>
      <c r="F73" s="470" t="s">
        <v>1579</v>
      </c>
      <c r="G73" s="469">
        <v>1200.81</v>
      </c>
      <c r="H73" s="84" t="s">
        <v>14</v>
      </c>
    </row>
    <row r="74" spans="1:8" ht="18" customHeight="1" x14ac:dyDescent="0.2">
      <c r="A74" s="447" t="s">
        <v>1581</v>
      </c>
      <c r="B74" s="82"/>
      <c r="C74" s="468">
        <v>919.81999999999994</v>
      </c>
      <c r="D74" s="446" t="s">
        <v>14</v>
      </c>
      <c r="E74" s="76"/>
      <c r="F74" s="471" t="s">
        <v>1582</v>
      </c>
      <c r="G74" s="467"/>
      <c r="H74" s="435"/>
    </row>
    <row r="75" spans="1:8" ht="18" customHeight="1" x14ac:dyDescent="0.2">
      <c r="A75" s="438"/>
      <c r="B75" s="80"/>
      <c r="C75" s="79"/>
      <c r="D75" s="76"/>
      <c r="E75" s="76"/>
      <c r="F75" s="79"/>
      <c r="G75" s="467"/>
      <c r="H75" s="435"/>
    </row>
    <row r="76" spans="1:8" ht="18" customHeight="1" x14ac:dyDescent="0.2">
      <c r="A76" s="71" t="s">
        <v>115</v>
      </c>
      <c r="B76" s="72" t="s">
        <v>128</v>
      </c>
      <c r="C76" s="72"/>
      <c r="D76" s="72"/>
      <c r="E76" s="73"/>
      <c r="F76" s="74"/>
      <c r="G76" s="75"/>
      <c r="H76" s="75"/>
    </row>
    <row r="77" spans="1:8" ht="18" customHeight="1" x14ac:dyDescent="0.2">
      <c r="A77" s="458" t="s">
        <v>1558</v>
      </c>
      <c r="B77" s="432"/>
      <c r="C77" s="432"/>
      <c r="D77" s="432"/>
      <c r="E77" s="433"/>
      <c r="F77" s="83">
        <v>1.33</v>
      </c>
      <c r="G77" s="435"/>
      <c r="H77" s="435"/>
    </row>
    <row r="78" spans="1:8" ht="18" customHeight="1" x14ac:dyDescent="0.2">
      <c r="A78" s="76"/>
      <c r="B78" s="80"/>
      <c r="C78" s="79"/>
      <c r="D78" s="76"/>
      <c r="E78" s="76"/>
      <c r="F78" s="79"/>
      <c r="G78" s="441"/>
      <c r="H78" s="435"/>
    </row>
    <row r="79" spans="1:8" ht="18" customHeight="1" x14ac:dyDescent="0.2">
      <c r="A79" s="71" t="s">
        <v>118</v>
      </c>
      <c r="B79" s="72" t="s">
        <v>1584</v>
      </c>
      <c r="C79" s="72"/>
      <c r="D79" s="72"/>
      <c r="E79" s="73"/>
      <c r="F79" s="74"/>
      <c r="G79" s="75"/>
      <c r="H79" s="75"/>
    </row>
    <row r="80" spans="1:8" ht="18" customHeight="1" x14ac:dyDescent="0.2">
      <c r="A80" s="458" t="s">
        <v>1585</v>
      </c>
      <c r="B80" s="432"/>
      <c r="C80" s="432"/>
      <c r="D80" s="432"/>
      <c r="E80" s="433"/>
      <c r="F80" s="83"/>
      <c r="G80" s="467">
        <v>9.7000000000000003E-3</v>
      </c>
      <c r="H80" s="435"/>
    </row>
    <row r="81" spans="1:8" ht="18" customHeight="1" x14ac:dyDescent="0.2">
      <c r="A81" s="438"/>
      <c r="B81" s="80"/>
      <c r="C81" s="79"/>
      <c r="D81" s="76"/>
      <c r="E81" s="76"/>
      <c r="F81" s="79"/>
      <c r="G81" s="467"/>
      <c r="H81" s="435"/>
    </row>
    <row r="82" spans="1:8" ht="18" customHeight="1" x14ac:dyDescent="0.2">
      <c r="A82" s="71" t="s">
        <v>1586</v>
      </c>
      <c r="B82" s="72" t="s">
        <v>1588</v>
      </c>
      <c r="C82" s="72"/>
      <c r="D82" s="72"/>
      <c r="E82" s="73"/>
      <c r="F82" s="74"/>
      <c r="G82" s="75"/>
      <c r="H82" s="75"/>
    </row>
    <row r="83" spans="1:8" ht="18" customHeight="1" x14ac:dyDescent="0.2">
      <c r="A83" s="833" t="s">
        <v>1565</v>
      </c>
      <c r="B83" s="833"/>
      <c r="C83" s="833"/>
      <c r="D83" s="833"/>
      <c r="E83" s="833"/>
      <c r="F83" s="79" t="s">
        <v>119</v>
      </c>
      <c r="G83" s="467" t="s">
        <v>1587</v>
      </c>
      <c r="H83" s="466" t="s">
        <v>126</v>
      </c>
    </row>
    <row r="84" spans="1:8" ht="30" customHeight="1" x14ac:dyDescent="0.2">
      <c r="A84" s="450" t="s">
        <v>1799</v>
      </c>
      <c r="B84" s="811" t="s">
        <v>1800</v>
      </c>
      <c r="C84" s="811"/>
      <c r="D84" s="811"/>
      <c r="E84" s="811"/>
      <c r="F84" s="138">
        <v>2</v>
      </c>
      <c r="G84" s="472">
        <v>80882.903699999995</v>
      </c>
      <c r="H84" s="435">
        <v>161765.80739999999</v>
      </c>
    </row>
    <row r="85" spans="1:8" ht="30" customHeight="1" x14ac:dyDescent="0.2">
      <c r="A85" s="450" t="s">
        <v>1801</v>
      </c>
      <c r="B85" s="811" t="s">
        <v>1802</v>
      </c>
      <c r="C85" s="811"/>
      <c r="D85" s="811"/>
      <c r="E85" s="811"/>
      <c r="F85" s="138">
        <v>8</v>
      </c>
      <c r="G85" s="472">
        <v>38723.101600000002</v>
      </c>
      <c r="H85" s="435">
        <v>309784.81280000001</v>
      </c>
    </row>
    <row r="86" spans="1:8" ht="30" customHeight="1" x14ac:dyDescent="0.2">
      <c r="A86" s="450" t="s">
        <v>1830</v>
      </c>
      <c r="B86" s="811" t="s">
        <v>1831</v>
      </c>
      <c r="C86" s="811"/>
      <c r="D86" s="811"/>
      <c r="E86" s="811"/>
      <c r="F86" s="138">
        <v>1</v>
      </c>
      <c r="G86" s="472">
        <v>129385.4865</v>
      </c>
      <c r="H86" s="435">
        <v>129385.4865</v>
      </c>
    </row>
    <row r="87" spans="1:8" ht="30" customHeight="1" x14ac:dyDescent="0.2">
      <c r="A87" s="450" t="s">
        <v>1832</v>
      </c>
      <c r="B87" s="811" t="s">
        <v>1833</v>
      </c>
      <c r="C87" s="811"/>
      <c r="D87" s="811"/>
      <c r="E87" s="811"/>
      <c r="F87" s="138">
        <v>1</v>
      </c>
      <c r="G87" s="472">
        <v>134400.4865</v>
      </c>
      <c r="H87" s="435">
        <v>134400.4865</v>
      </c>
    </row>
    <row r="88" spans="1:8" ht="30" customHeight="1" x14ac:dyDescent="0.2">
      <c r="A88" s="450" t="s">
        <v>1834</v>
      </c>
      <c r="B88" s="811" t="s">
        <v>1835</v>
      </c>
      <c r="C88" s="811"/>
      <c r="D88" s="811"/>
      <c r="E88" s="811"/>
      <c r="F88" s="138">
        <v>5</v>
      </c>
      <c r="G88" s="472">
        <v>59971.095000000001</v>
      </c>
      <c r="H88" s="435">
        <v>299855.47499999998</v>
      </c>
    </row>
    <row r="89" spans="1:8" ht="30" customHeight="1" x14ac:dyDescent="0.2">
      <c r="A89" s="450" t="s">
        <v>1843</v>
      </c>
      <c r="B89" s="811" t="s">
        <v>1844</v>
      </c>
      <c r="C89" s="811"/>
      <c r="D89" s="811"/>
      <c r="E89" s="811"/>
      <c r="F89" s="138">
        <v>0</v>
      </c>
      <c r="G89" s="472">
        <v>40121.024799999999</v>
      </c>
      <c r="H89" s="435">
        <v>0</v>
      </c>
    </row>
    <row r="90" spans="1:8" ht="18" customHeight="1" x14ac:dyDescent="0.2">
      <c r="A90" s="76"/>
      <c r="B90" s="80" t="s">
        <v>315</v>
      </c>
      <c r="C90" s="138"/>
      <c r="D90" s="76"/>
      <c r="E90" s="76"/>
      <c r="F90" s="79"/>
      <c r="G90" s="441"/>
      <c r="H90" s="84">
        <v>1035192.0682</v>
      </c>
    </row>
    <row r="91" spans="1:8" ht="18" customHeight="1" x14ac:dyDescent="0.2">
      <c r="A91" s="76"/>
      <c r="B91" s="80"/>
      <c r="C91" s="79"/>
      <c r="D91" s="76"/>
      <c r="E91" s="76"/>
      <c r="F91" s="79"/>
      <c r="G91" s="441"/>
      <c r="H91" s="435"/>
    </row>
    <row r="92" spans="1:8" ht="18" customHeight="1" x14ac:dyDescent="0.2">
      <c r="A92" s="71" t="s">
        <v>1410</v>
      </c>
      <c r="B92" s="72" t="s">
        <v>1590</v>
      </c>
      <c r="C92" s="72"/>
      <c r="D92" s="72"/>
      <c r="E92" s="73"/>
      <c r="F92" s="74"/>
      <c r="G92" s="75"/>
      <c r="H92" s="75"/>
    </row>
    <row r="93" spans="1:8" ht="60" customHeight="1" x14ac:dyDescent="0.2">
      <c r="A93" s="432"/>
      <c r="B93" s="432"/>
      <c r="C93" s="432"/>
      <c r="D93" s="432"/>
      <c r="E93" s="432"/>
      <c r="F93" s="432"/>
      <c r="G93" s="76" t="s">
        <v>1589</v>
      </c>
      <c r="H93" s="474">
        <v>45494.45</v>
      </c>
    </row>
    <row r="94" spans="1:8" ht="15" customHeight="1" x14ac:dyDescent="0.2">
      <c r="A94" s="424" t="s">
        <v>1591</v>
      </c>
      <c r="B94" s="80"/>
      <c r="C94" s="79"/>
      <c r="D94" s="76"/>
      <c r="E94" s="76"/>
      <c r="F94" s="79"/>
      <c r="G94" s="441"/>
      <c r="H94" s="435"/>
    </row>
    <row r="95" spans="1:8" ht="15" customHeight="1" x14ac:dyDescent="0.2">
      <c r="A95" s="424" t="s">
        <v>1592</v>
      </c>
      <c r="B95" s="80"/>
      <c r="C95" s="79"/>
      <c r="D95" s="76"/>
      <c r="E95" s="76"/>
      <c r="F95" s="79"/>
      <c r="G95" s="441"/>
      <c r="H95" s="435"/>
    </row>
    <row r="96" spans="1:8" ht="15" customHeight="1" x14ac:dyDescent="0.2">
      <c r="A96" s="424" t="s">
        <v>1593</v>
      </c>
      <c r="B96" s="80"/>
      <c r="C96" s="79"/>
      <c r="D96" s="76"/>
      <c r="E96" s="76"/>
      <c r="F96" s="79"/>
      <c r="G96" s="441"/>
      <c r="H96" s="435"/>
    </row>
    <row r="97" spans="1:8" ht="15" customHeight="1" x14ac:dyDescent="0.2">
      <c r="A97" s="424" t="s">
        <v>1598</v>
      </c>
      <c r="B97" s="80"/>
      <c r="C97" s="79"/>
      <c r="D97" s="76"/>
      <c r="E97" s="76"/>
      <c r="F97" s="79"/>
      <c r="G97" s="441"/>
      <c r="H97" s="435"/>
    </row>
    <row r="98" spans="1:8" ht="15" customHeight="1" x14ac:dyDescent="0.2">
      <c r="A98" s="424" t="s">
        <v>1597</v>
      </c>
      <c r="B98" s="80"/>
      <c r="C98" s="79"/>
      <c r="D98" s="76"/>
      <c r="E98" s="76"/>
      <c r="F98" s="79"/>
      <c r="G98" s="441"/>
      <c r="H98" s="435"/>
    </row>
    <row r="99" spans="1:8" ht="15" customHeight="1" x14ac:dyDescent="0.2">
      <c r="A99" s="424" t="s">
        <v>1596</v>
      </c>
      <c r="B99" s="80"/>
      <c r="C99" s="79"/>
      <c r="D99" s="76"/>
      <c r="E99" s="76"/>
      <c r="F99" s="79"/>
      <c r="G99" s="441"/>
      <c r="H99" s="435"/>
    </row>
    <row r="100" spans="1:8" ht="15" customHeight="1" x14ac:dyDescent="0.2">
      <c r="A100" s="424" t="s">
        <v>1595</v>
      </c>
      <c r="B100" s="80"/>
      <c r="C100" s="79"/>
      <c r="D100" s="76"/>
      <c r="E100" s="76"/>
      <c r="F100" s="79"/>
      <c r="G100" s="441"/>
      <c r="H100" s="435"/>
    </row>
    <row r="101" spans="1:8" ht="15" customHeight="1" x14ac:dyDescent="0.2">
      <c r="A101" s="424" t="s">
        <v>1594</v>
      </c>
      <c r="B101" s="80"/>
      <c r="C101" s="79"/>
      <c r="D101" s="76"/>
      <c r="E101" s="76"/>
      <c r="F101" s="79"/>
      <c r="G101" s="441"/>
      <c r="H101" s="435"/>
    </row>
    <row r="102" spans="1:8" ht="18" customHeight="1" x14ac:dyDescent="0.2"/>
    <row r="103" spans="1:8" ht="18" customHeight="1" x14ac:dyDescent="0.2">
      <c r="A103" s="71" t="s">
        <v>1599</v>
      </c>
      <c r="B103" s="72" t="s">
        <v>1600</v>
      </c>
      <c r="C103" s="72"/>
      <c r="D103" s="72"/>
      <c r="E103" s="73"/>
      <c r="F103" s="74"/>
      <c r="G103" s="75"/>
      <c r="H103" s="75"/>
    </row>
    <row r="104" spans="1:8" ht="18" customHeight="1" x14ac:dyDescent="0.2">
      <c r="A104" s="833" t="s">
        <v>1565</v>
      </c>
      <c r="B104" s="833"/>
      <c r="C104" s="833"/>
      <c r="D104" s="833"/>
      <c r="E104" s="833"/>
      <c r="F104" s="79" t="s">
        <v>119</v>
      </c>
      <c r="G104" s="467" t="s">
        <v>122</v>
      </c>
      <c r="H104" s="466" t="s">
        <v>126</v>
      </c>
    </row>
    <row r="105" spans="1:8" ht="30" customHeight="1" x14ac:dyDescent="0.2">
      <c r="A105" s="450" t="s">
        <v>1799</v>
      </c>
      <c r="B105" s="811" t="s">
        <v>1800</v>
      </c>
      <c r="C105" s="811"/>
      <c r="D105" s="811"/>
      <c r="E105" s="811"/>
      <c r="F105" s="138">
        <v>2</v>
      </c>
      <c r="G105" s="475">
        <v>0.5</v>
      </c>
      <c r="H105" s="452">
        <v>1</v>
      </c>
    </row>
    <row r="106" spans="1:8" ht="30" customHeight="1" x14ac:dyDescent="0.2">
      <c r="A106" s="450" t="s">
        <v>1801</v>
      </c>
      <c r="B106" s="811" t="s">
        <v>1802</v>
      </c>
      <c r="C106" s="811"/>
      <c r="D106" s="811"/>
      <c r="E106" s="811"/>
      <c r="F106" s="138">
        <v>8</v>
      </c>
      <c r="G106" s="475">
        <v>0.5</v>
      </c>
      <c r="H106" s="452">
        <v>4</v>
      </c>
    </row>
    <row r="107" spans="1:8" ht="30" customHeight="1" x14ac:dyDescent="0.2">
      <c r="A107" s="450" t="s">
        <v>1830</v>
      </c>
      <c r="B107" s="811" t="s">
        <v>1831</v>
      </c>
      <c r="C107" s="811"/>
      <c r="D107" s="811"/>
      <c r="E107" s="811"/>
      <c r="F107" s="138">
        <v>1</v>
      </c>
      <c r="G107" s="475">
        <v>1</v>
      </c>
      <c r="H107" s="452">
        <v>1</v>
      </c>
    </row>
    <row r="108" spans="1:8" ht="30" customHeight="1" x14ac:dyDescent="0.2">
      <c r="A108" s="450" t="s">
        <v>1832</v>
      </c>
      <c r="B108" s="811" t="s">
        <v>1833</v>
      </c>
      <c r="C108" s="811"/>
      <c r="D108" s="811"/>
      <c r="E108" s="811"/>
      <c r="F108" s="138">
        <v>1</v>
      </c>
      <c r="G108" s="475">
        <v>1</v>
      </c>
      <c r="H108" s="452">
        <v>1</v>
      </c>
    </row>
    <row r="109" spans="1:8" ht="30" customHeight="1" x14ac:dyDescent="0.2">
      <c r="A109" s="450" t="s">
        <v>1834</v>
      </c>
      <c r="B109" s="811" t="s">
        <v>1835</v>
      </c>
      <c r="C109" s="811"/>
      <c r="D109" s="811"/>
      <c r="E109" s="811"/>
      <c r="F109" s="138">
        <v>5</v>
      </c>
      <c r="G109" s="475">
        <v>0.5</v>
      </c>
      <c r="H109" s="452">
        <v>2.5</v>
      </c>
    </row>
    <row r="110" spans="1:8" ht="30" customHeight="1" x14ac:dyDescent="0.2">
      <c r="A110" s="450" t="s">
        <v>1843</v>
      </c>
      <c r="B110" s="811" t="s">
        <v>1844</v>
      </c>
      <c r="C110" s="811"/>
      <c r="D110" s="811"/>
      <c r="E110" s="811"/>
      <c r="F110" s="138">
        <v>0</v>
      </c>
      <c r="G110" s="475">
        <v>0.25</v>
      </c>
      <c r="H110" s="452">
        <v>0</v>
      </c>
    </row>
    <row r="111" spans="1:8" ht="18" customHeight="1" x14ac:dyDescent="0.2">
      <c r="A111" s="76"/>
      <c r="B111" s="80" t="s">
        <v>315</v>
      </c>
      <c r="C111" s="138"/>
      <c r="D111" s="76"/>
      <c r="E111" s="76"/>
      <c r="F111" s="79"/>
      <c r="G111" s="441"/>
      <c r="H111" s="138">
        <v>9.5</v>
      </c>
    </row>
    <row r="112" spans="1:8" ht="18" customHeight="1" x14ac:dyDescent="0.2"/>
    <row r="113" ht="18" customHeight="1" x14ac:dyDescent="0.2"/>
    <row r="114" ht="18" customHeight="1" x14ac:dyDescent="0.2"/>
    <row r="115" ht="18" customHeight="1" x14ac:dyDescent="0.2"/>
  </sheetData>
  <mergeCells count="17">
    <mergeCell ref="B109:E109"/>
    <mergeCell ref="B110:E110"/>
    <mergeCell ref="B89:E89"/>
    <mergeCell ref="A104:E104"/>
    <mergeCell ref="B105:E105"/>
    <mergeCell ref="B106:E106"/>
    <mergeCell ref="B86:E86"/>
    <mergeCell ref="B87:E87"/>
    <mergeCell ref="B88:E88"/>
    <mergeCell ref="B107:E107"/>
    <mergeCell ref="B108:E108"/>
    <mergeCell ref="A4:H4"/>
    <mergeCell ref="A55:C55"/>
    <mergeCell ref="A83:E83"/>
    <mergeCell ref="B84:E84"/>
    <mergeCell ref="B85:E85"/>
    <mergeCell ref="A69:H69"/>
  </mergeCells>
  <printOptions horizontalCentered="1"/>
  <pageMargins left="0.78740157480314965" right="0.59055118110236227" top="0.78740157480314965" bottom="0.39370078740157483" header="0.31496062992125984" footer="0.31496062992125984"/>
  <pageSetup paperSize="9" scale="94" orientation="portrait" r:id="rId1"/>
  <colBreaks count="1" manualBreakCount="1">
    <brk id="8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159CD-6055-4692-B468-7EC6DDA4F026}">
  <sheetPr>
    <tabColor rgb="FF0070C0"/>
    <pageSetUpPr fitToPage="1"/>
  </sheetPr>
  <dimension ref="A1:P98"/>
  <sheetViews>
    <sheetView showGridLines="0" topLeftCell="A70" zoomScaleNormal="100" zoomScaleSheetLayoutView="100" workbookViewId="0">
      <selection activeCell="A4" sqref="A4:J16"/>
    </sheetView>
  </sheetViews>
  <sheetFormatPr defaultColWidth="9.140625" defaultRowHeight="9.75" customHeight="1" x14ac:dyDescent="0.2"/>
  <cols>
    <col min="1" max="1" width="6.7109375" style="97" customWidth="1"/>
    <col min="2" max="2" width="7.7109375" style="97" customWidth="1"/>
    <col min="3" max="3" width="28.42578125" style="98" customWidth="1"/>
    <col min="4" max="4" width="5.42578125" style="99" customWidth="1"/>
    <col min="5" max="5" width="4.5703125" style="99" customWidth="1"/>
    <col min="6" max="6" width="5.7109375" style="99" customWidth="1"/>
    <col min="7" max="7" width="7" style="100" customWidth="1"/>
    <col min="8" max="8" width="5.7109375" style="100" customWidth="1"/>
    <col min="9" max="9" width="7" style="100" customWidth="1"/>
    <col min="10" max="10" width="9.28515625" style="100" customWidth="1"/>
    <col min="11" max="11" width="9" style="97" customWidth="1"/>
    <col min="12" max="12" width="6" style="97" customWidth="1"/>
    <col min="13" max="13" width="9.28515625" style="97" customWidth="1"/>
    <col min="14" max="14" width="10" style="97" customWidth="1"/>
    <col min="15" max="15" width="7.140625" style="97" customWidth="1"/>
    <col min="16" max="16" width="9.5703125" style="97" customWidth="1"/>
    <col min="17" max="17" width="9.140625" style="97" customWidth="1"/>
    <col min="18" max="18" width="17.7109375" style="97" customWidth="1"/>
    <col min="19" max="16384" width="9.140625" style="97"/>
  </cols>
  <sheetData>
    <row r="1" spans="1:16" s="87" customFormat="1" ht="15.75" customHeight="1" x14ac:dyDescent="0.2">
      <c r="A1" s="147" t="s">
        <v>5006</v>
      </c>
      <c r="B1" s="88"/>
      <c r="C1" s="89"/>
      <c r="D1" s="90"/>
      <c r="E1" s="90"/>
      <c r="F1" s="90"/>
      <c r="G1" s="90"/>
      <c r="H1" s="90"/>
      <c r="I1" s="90"/>
      <c r="J1" s="90"/>
      <c r="K1" s="90"/>
      <c r="L1" s="93"/>
      <c r="M1" s="93"/>
      <c r="N1" s="94"/>
      <c r="O1" s="94"/>
      <c r="P1" s="131"/>
    </row>
    <row r="2" spans="1:16" s="87" customFormat="1" ht="15.75" customHeight="1" x14ac:dyDescent="0.2">
      <c r="A2" s="147" t="s">
        <v>5008</v>
      </c>
      <c r="B2" s="88"/>
      <c r="C2" s="89"/>
      <c r="D2" s="90"/>
      <c r="E2" s="90"/>
      <c r="F2" s="90"/>
      <c r="G2" s="91"/>
      <c r="H2" s="91"/>
      <c r="I2" s="91"/>
      <c r="J2" s="91"/>
      <c r="K2" s="92"/>
      <c r="L2" s="93"/>
      <c r="M2" s="93"/>
      <c r="N2" s="94"/>
      <c r="O2" s="94"/>
      <c r="P2" s="131"/>
    </row>
    <row r="3" spans="1:16" s="96" customFormat="1" ht="15.75" customHeight="1" x14ac:dyDescent="0.2">
      <c r="A3" s="147" t="s">
        <v>5007</v>
      </c>
      <c r="B3" s="88"/>
      <c r="C3" s="89"/>
      <c r="D3" s="90"/>
      <c r="E3" s="90"/>
      <c r="F3" s="90"/>
      <c r="G3" s="91"/>
      <c r="H3" s="91"/>
      <c r="I3" s="91"/>
      <c r="J3" s="91"/>
      <c r="K3" s="92"/>
      <c r="L3" s="93"/>
      <c r="M3" s="93"/>
      <c r="N3" s="95"/>
      <c r="O3" s="95"/>
      <c r="P3" s="131"/>
    </row>
    <row r="4" spans="1:16" s="96" customFormat="1" ht="25.5" customHeight="1" x14ac:dyDescent="0.25">
      <c r="A4" s="840" t="s">
        <v>236</v>
      </c>
      <c r="B4" s="841"/>
      <c r="C4" s="841"/>
      <c r="D4" s="841"/>
      <c r="E4" s="841"/>
      <c r="F4" s="841"/>
      <c r="G4" s="841"/>
      <c r="H4" s="841"/>
      <c r="I4" s="841"/>
      <c r="J4" s="841"/>
      <c r="K4" s="841"/>
      <c r="L4" s="841"/>
      <c r="M4" s="841"/>
      <c r="N4" s="841"/>
      <c r="O4" s="841"/>
      <c r="P4" s="842"/>
    </row>
    <row r="5" spans="1:16" ht="26.25" customHeight="1" x14ac:dyDescent="0.2">
      <c r="A5" s="863" t="s">
        <v>76</v>
      </c>
      <c r="B5" s="864" t="s">
        <v>237</v>
      </c>
      <c r="C5" s="864"/>
      <c r="D5" s="865" t="s">
        <v>1371</v>
      </c>
      <c r="E5" s="865"/>
      <c r="F5" s="856" t="s">
        <v>238</v>
      </c>
      <c r="G5" s="856"/>
      <c r="H5" s="855" t="s">
        <v>1422</v>
      </c>
      <c r="I5" s="856"/>
      <c r="J5" s="855" t="s">
        <v>239</v>
      </c>
      <c r="K5" s="865" t="s">
        <v>240</v>
      </c>
      <c r="L5" s="134" t="s">
        <v>241</v>
      </c>
      <c r="M5" s="134" t="s">
        <v>242</v>
      </c>
      <c r="N5" s="838" t="s">
        <v>1429</v>
      </c>
      <c r="O5" s="838" t="s">
        <v>243</v>
      </c>
      <c r="P5" s="839" t="s">
        <v>244</v>
      </c>
    </row>
    <row r="6" spans="1:16" ht="17.25" customHeight="1" x14ac:dyDescent="0.2">
      <c r="A6" s="863"/>
      <c r="B6" s="132" t="s">
        <v>245</v>
      </c>
      <c r="C6" s="132" t="s">
        <v>246</v>
      </c>
      <c r="D6" s="133" t="s">
        <v>245</v>
      </c>
      <c r="E6" s="133" t="s">
        <v>122</v>
      </c>
      <c r="F6" s="134" t="s">
        <v>247</v>
      </c>
      <c r="G6" s="134" t="s">
        <v>248</v>
      </c>
      <c r="H6" s="134" t="s">
        <v>247</v>
      </c>
      <c r="I6" s="134" t="s">
        <v>248</v>
      </c>
      <c r="J6" s="855"/>
      <c r="K6" s="865"/>
      <c r="L6" s="134" t="s">
        <v>249</v>
      </c>
      <c r="M6" s="134" t="s">
        <v>250</v>
      </c>
      <c r="N6" s="838"/>
      <c r="O6" s="838"/>
      <c r="P6" s="839"/>
    </row>
    <row r="7" spans="1:16" ht="14.1" customHeight="1" x14ac:dyDescent="0.2">
      <c r="A7" s="101" t="s">
        <v>293</v>
      </c>
      <c r="B7" s="102"/>
      <c r="C7" s="103" t="s">
        <v>265</v>
      </c>
      <c r="D7" s="104"/>
      <c r="E7" s="105"/>
      <c r="F7" s="105"/>
      <c r="G7" s="106"/>
      <c r="H7" s="106"/>
      <c r="I7" s="106"/>
      <c r="J7" s="106"/>
      <c r="K7" s="107"/>
      <c r="L7" s="108"/>
      <c r="M7" s="108"/>
      <c r="N7" s="109"/>
      <c r="O7" s="109"/>
      <c r="P7" s="110"/>
    </row>
    <row r="8" spans="1:16" ht="22.5" customHeight="1" x14ac:dyDescent="0.2">
      <c r="A8" s="111" t="s">
        <v>13</v>
      </c>
      <c r="B8" s="249" t="s">
        <v>141</v>
      </c>
      <c r="C8" s="137" t="s">
        <v>1433</v>
      </c>
      <c r="D8" s="249" t="s">
        <v>141</v>
      </c>
      <c r="E8" s="114">
        <v>1</v>
      </c>
      <c r="F8" s="115">
        <v>178</v>
      </c>
      <c r="G8" s="116">
        <v>2.2000000000000002</v>
      </c>
      <c r="H8" s="360">
        <v>60</v>
      </c>
      <c r="I8" s="360">
        <v>40</v>
      </c>
      <c r="J8" s="117">
        <v>3.01</v>
      </c>
      <c r="K8" s="118">
        <v>0</v>
      </c>
      <c r="L8" s="117">
        <v>2</v>
      </c>
      <c r="M8" s="119">
        <v>1</v>
      </c>
      <c r="N8" s="120">
        <v>36.5505</v>
      </c>
      <c r="O8" s="120">
        <v>0</v>
      </c>
      <c r="P8" s="121">
        <v>220.03</v>
      </c>
    </row>
    <row r="9" spans="1:16" ht="22.5" customHeight="1" x14ac:dyDescent="0.2">
      <c r="A9" s="111" t="s">
        <v>15</v>
      </c>
      <c r="B9" s="259" t="s">
        <v>159</v>
      </c>
      <c r="C9" s="137" t="s">
        <v>1432</v>
      </c>
      <c r="D9" s="259" t="s">
        <v>159</v>
      </c>
      <c r="E9" s="114">
        <v>1</v>
      </c>
      <c r="F9" s="115">
        <v>178</v>
      </c>
      <c r="G9" s="116">
        <v>2.2000000000000002</v>
      </c>
      <c r="H9" s="360">
        <v>60</v>
      </c>
      <c r="I9" s="360">
        <v>40</v>
      </c>
      <c r="J9" s="117">
        <v>3.01</v>
      </c>
      <c r="K9" s="118">
        <v>0</v>
      </c>
      <c r="L9" s="117">
        <v>2</v>
      </c>
      <c r="M9" s="119">
        <v>1</v>
      </c>
      <c r="N9" s="120">
        <v>90.808199999999999</v>
      </c>
      <c r="O9" s="120">
        <v>31.7224</v>
      </c>
      <c r="P9" s="121">
        <v>546.66</v>
      </c>
    </row>
    <row r="10" spans="1:16" ht="22.5" customHeight="1" x14ac:dyDescent="0.2">
      <c r="A10" s="111" t="s">
        <v>5220</v>
      </c>
      <c r="B10" s="249" t="s">
        <v>143</v>
      </c>
      <c r="C10" s="137" t="s">
        <v>1431</v>
      </c>
      <c r="D10" s="249" t="s">
        <v>143</v>
      </c>
      <c r="E10" s="114">
        <v>1</v>
      </c>
      <c r="F10" s="115">
        <v>178</v>
      </c>
      <c r="G10" s="116">
        <v>2.2000000000000002</v>
      </c>
      <c r="H10" s="360">
        <v>60</v>
      </c>
      <c r="I10" s="360">
        <v>40</v>
      </c>
      <c r="J10" s="117">
        <v>3.01</v>
      </c>
      <c r="K10" s="118">
        <v>0</v>
      </c>
      <c r="L10" s="117">
        <v>0</v>
      </c>
      <c r="M10" s="119">
        <v>1</v>
      </c>
      <c r="N10" s="120">
        <v>255.58449999999999</v>
      </c>
      <c r="O10" s="120">
        <v>39.081899999999997</v>
      </c>
      <c r="P10" s="121">
        <v>0</v>
      </c>
    </row>
    <row r="11" spans="1:16" ht="22.5" customHeight="1" x14ac:dyDescent="0.2">
      <c r="A11" s="111" t="s">
        <v>5221</v>
      </c>
      <c r="B11" s="249" t="s">
        <v>204</v>
      </c>
      <c r="C11" s="137" t="s">
        <v>1733</v>
      </c>
      <c r="D11" s="249" t="s">
        <v>204</v>
      </c>
      <c r="E11" s="114">
        <v>1</v>
      </c>
      <c r="F11" s="115">
        <v>178</v>
      </c>
      <c r="G11" s="116">
        <v>2.2000000000000002</v>
      </c>
      <c r="H11" s="360">
        <v>60</v>
      </c>
      <c r="I11" s="360">
        <v>40</v>
      </c>
      <c r="J11" s="117">
        <v>3.01</v>
      </c>
      <c r="K11" s="118">
        <v>0</v>
      </c>
      <c r="L11" s="117">
        <v>1</v>
      </c>
      <c r="M11" s="119">
        <v>1</v>
      </c>
      <c r="N11" s="120">
        <v>329.00150000000002</v>
      </c>
      <c r="O11" s="120">
        <v>0</v>
      </c>
      <c r="P11" s="121">
        <v>990.29</v>
      </c>
    </row>
    <row r="12" spans="1:16" ht="22.5" customHeight="1" x14ac:dyDescent="0.2">
      <c r="A12" s="111" t="s">
        <v>5222</v>
      </c>
      <c r="B12" s="249" t="s">
        <v>252</v>
      </c>
      <c r="C12" s="137" t="s">
        <v>1692</v>
      </c>
      <c r="D12" s="249" t="s">
        <v>252</v>
      </c>
      <c r="E12" s="114">
        <v>1</v>
      </c>
      <c r="F12" s="115">
        <v>178</v>
      </c>
      <c r="G12" s="116">
        <v>2.2000000000000002</v>
      </c>
      <c r="H12" s="360">
        <v>60</v>
      </c>
      <c r="I12" s="360">
        <v>40</v>
      </c>
      <c r="J12" s="117">
        <v>3.01</v>
      </c>
      <c r="K12" s="118">
        <v>0</v>
      </c>
      <c r="L12" s="117">
        <v>1</v>
      </c>
      <c r="M12" s="119">
        <v>1</v>
      </c>
      <c r="N12" s="120">
        <v>407.5788</v>
      </c>
      <c r="O12" s="120">
        <v>0</v>
      </c>
      <c r="P12" s="121">
        <v>1226.81</v>
      </c>
    </row>
    <row r="13" spans="1:16" ht="22.5" customHeight="1" x14ac:dyDescent="0.2">
      <c r="A13" s="111" t="s">
        <v>5223</v>
      </c>
      <c r="B13" s="249" t="s">
        <v>258</v>
      </c>
      <c r="C13" s="137" t="s">
        <v>259</v>
      </c>
      <c r="D13" s="249" t="s">
        <v>258</v>
      </c>
      <c r="E13" s="114">
        <v>1</v>
      </c>
      <c r="F13" s="115">
        <v>178</v>
      </c>
      <c r="G13" s="116">
        <v>2.2000000000000002</v>
      </c>
      <c r="H13" s="360">
        <v>60</v>
      </c>
      <c r="I13" s="360">
        <v>40</v>
      </c>
      <c r="J13" s="117">
        <v>3.01</v>
      </c>
      <c r="K13" s="118">
        <v>0</v>
      </c>
      <c r="L13" s="117">
        <v>2</v>
      </c>
      <c r="M13" s="119">
        <v>1</v>
      </c>
      <c r="N13" s="120">
        <v>2383.4486999999999</v>
      </c>
      <c r="O13" s="120">
        <v>37.328000000000003</v>
      </c>
      <c r="P13" s="121">
        <v>14348.36</v>
      </c>
    </row>
    <row r="14" spans="1:16" ht="22.5" customHeight="1" x14ac:dyDescent="0.2">
      <c r="A14" s="111" t="s">
        <v>1602</v>
      </c>
      <c r="B14" s="249" t="s">
        <v>268</v>
      </c>
      <c r="C14" s="137" t="s">
        <v>1711</v>
      </c>
      <c r="D14" s="249" t="s">
        <v>268</v>
      </c>
      <c r="E14" s="114">
        <v>1</v>
      </c>
      <c r="F14" s="115">
        <v>178</v>
      </c>
      <c r="G14" s="116">
        <v>2.2000000000000002</v>
      </c>
      <c r="H14" s="360">
        <v>60</v>
      </c>
      <c r="I14" s="360">
        <v>40</v>
      </c>
      <c r="J14" s="117">
        <v>3.01</v>
      </c>
      <c r="K14" s="118">
        <v>0</v>
      </c>
      <c r="L14" s="117">
        <v>1</v>
      </c>
      <c r="M14" s="119">
        <v>1</v>
      </c>
      <c r="N14" s="120">
        <v>667.82330000000002</v>
      </c>
      <c r="O14" s="120">
        <v>0</v>
      </c>
      <c r="P14" s="121">
        <v>2010.14</v>
      </c>
    </row>
    <row r="15" spans="1:16" ht="22.5" customHeight="1" x14ac:dyDescent="0.2">
      <c r="A15" s="111" t="s">
        <v>1603</v>
      </c>
      <c r="B15" s="249" t="s">
        <v>254</v>
      </c>
      <c r="C15" s="137" t="s">
        <v>255</v>
      </c>
      <c r="D15" s="249" t="s">
        <v>254</v>
      </c>
      <c r="E15" s="114">
        <v>1</v>
      </c>
      <c r="F15" s="115">
        <v>178</v>
      </c>
      <c r="G15" s="116">
        <v>2.2000000000000002</v>
      </c>
      <c r="H15" s="360">
        <v>60</v>
      </c>
      <c r="I15" s="360">
        <v>40</v>
      </c>
      <c r="J15" s="117">
        <v>3.01</v>
      </c>
      <c r="K15" s="118">
        <v>0</v>
      </c>
      <c r="L15" s="117">
        <v>1</v>
      </c>
      <c r="M15" s="119">
        <v>1</v>
      </c>
      <c r="N15" s="120">
        <v>367.15390000000002</v>
      </c>
      <c r="O15" s="120">
        <v>0</v>
      </c>
      <c r="P15" s="121">
        <v>1105.1300000000001</v>
      </c>
    </row>
    <row r="16" spans="1:16" ht="22.5" customHeight="1" x14ac:dyDescent="0.2">
      <c r="A16" s="111" t="s">
        <v>1604</v>
      </c>
      <c r="B16" s="249" t="s">
        <v>267</v>
      </c>
      <c r="C16" s="137" t="s">
        <v>1513</v>
      </c>
      <c r="D16" s="249" t="s">
        <v>267</v>
      </c>
      <c r="E16" s="114">
        <v>1</v>
      </c>
      <c r="F16" s="115">
        <v>178</v>
      </c>
      <c r="G16" s="116">
        <v>2.2000000000000002</v>
      </c>
      <c r="H16" s="360">
        <v>60</v>
      </c>
      <c r="I16" s="360">
        <v>40</v>
      </c>
      <c r="J16" s="117">
        <v>3.01</v>
      </c>
      <c r="K16" s="118">
        <v>0</v>
      </c>
      <c r="L16" s="117">
        <v>2</v>
      </c>
      <c r="M16" s="119">
        <v>1</v>
      </c>
      <c r="N16" s="120">
        <v>329.1377</v>
      </c>
      <c r="O16" s="120">
        <v>0</v>
      </c>
      <c r="P16" s="121">
        <v>1981.4</v>
      </c>
    </row>
    <row r="17" spans="1:16" ht="22.5" customHeight="1" x14ac:dyDescent="0.2">
      <c r="A17" s="111" t="s">
        <v>5224</v>
      </c>
      <c r="B17" s="249" t="s">
        <v>256</v>
      </c>
      <c r="C17" s="137" t="s">
        <v>5563</v>
      </c>
      <c r="D17" s="249" t="s">
        <v>256</v>
      </c>
      <c r="E17" s="114">
        <v>1</v>
      </c>
      <c r="F17" s="115">
        <v>178</v>
      </c>
      <c r="G17" s="116">
        <v>2.2000000000000002</v>
      </c>
      <c r="H17" s="360">
        <v>60</v>
      </c>
      <c r="I17" s="360">
        <v>40</v>
      </c>
      <c r="J17" s="117">
        <v>3.01</v>
      </c>
      <c r="K17" s="118">
        <v>0</v>
      </c>
      <c r="L17" s="117">
        <v>1</v>
      </c>
      <c r="M17" s="119">
        <v>1</v>
      </c>
      <c r="N17" s="120">
        <v>285.60309999999998</v>
      </c>
      <c r="O17" s="120">
        <v>0</v>
      </c>
      <c r="P17" s="121">
        <v>859.66</v>
      </c>
    </row>
    <row r="18" spans="1:16" ht="22.5" customHeight="1" x14ac:dyDescent="0.2">
      <c r="A18" s="111" t="s">
        <v>5564</v>
      </c>
      <c r="B18" s="249" t="s">
        <v>253</v>
      </c>
      <c r="C18" s="137" t="s">
        <v>1734</v>
      </c>
      <c r="D18" s="249" t="s">
        <v>253</v>
      </c>
      <c r="E18" s="114">
        <v>1</v>
      </c>
      <c r="F18" s="115">
        <v>178</v>
      </c>
      <c r="G18" s="116">
        <v>2.2000000000000002</v>
      </c>
      <c r="H18" s="360">
        <v>60</v>
      </c>
      <c r="I18" s="360">
        <v>40</v>
      </c>
      <c r="J18" s="117">
        <v>3.01</v>
      </c>
      <c r="K18" s="118">
        <v>0</v>
      </c>
      <c r="L18" s="117">
        <v>1</v>
      </c>
      <c r="M18" s="119">
        <v>1</v>
      </c>
      <c r="N18" s="120">
        <v>174.959</v>
      </c>
      <c r="O18" s="120">
        <v>0</v>
      </c>
      <c r="P18" s="121">
        <v>526.62</v>
      </c>
    </row>
    <row r="19" spans="1:16" ht="22.5" customHeight="1" x14ac:dyDescent="0.2">
      <c r="A19" s="111"/>
      <c r="B19" s="123"/>
      <c r="C19" s="112" t="s">
        <v>1434</v>
      </c>
      <c r="D19" s="113"/>
      <c r="E19" s="114"/>
      <c r="F19" s="115"/>
      <c r="G19" s="116"/>
      <c r="H19" s="360"/>
      <c r="I19" s="360"/>
      <c r="J19" s="117"/>
      <c r="K19" s="118"/>
      <c r="L19" s="117"/>
      <c r="M19" s="119"/>
      <c r="N19" s="120"/>
      <c r="O19" s="120"/>
      <c r="P19" s="121"/>
    </row>
    <row r="20" spans="1:16" ht="13.5" customHeight="1" x14ac:dyDescent="0.2">
      <c r="A20" s="126"/>
      <c r="B20" s="127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9" t="s">
        <v>271</v>
      </c>
      <c r="P20" s="130">
        <v>23815.100000000002</v>
      </c>
    </row>
    <row r="21" spans="1:16" ht="12.75" customHeight="1" x14ac:dyDescent="0.2">
      <c r="A21" s="126"/>
      <c r="B21" s="127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9" t="s">
        <v>272</v>
      </c>
      <c r="P21" s="130">
        <v>23815.100000000002</v>
      </c>
    </row>
    <row r="22" spans="1:16" ht="14.1" customHeight="1" x14ac:dyDescent="0.2">
      <c r="A22" s="111"/>
      <c r="B22" s="123"/>
      <c r="C22" s="112"/>
      <c r="D22" s="113"/>
      <c r="E22" s="114"/>
      <c r="F22" s="115"/>
      <c r="G22" s="116"/>
      <c r="H22" s="116"/>
      <c r="I22" s="116"/>
      <c r="J22" s="117"/>
      <c r="K22" s="118"/>
      <c r="L22" s="117"/>
      <c r="M22" s="119"/>
      <c r="N22" s="120"/>
      <c r="O22" s="120"/>
      <c r="P22" s="121"/>
    </row>
    <row r="23" spans="1:16" s="96" customFormat="1" ht="25.5" customHeight="1" x14ac:dyDescent="0.25">
      <c r="A23" s="840" t="s">
        <v>236</v>
      </c>
      <c r="B23" s="841"/>
      <c r="C23" s="841"/>
      <c r="D23" s="841"/>
      <c r="E23" s="841"/>
      <c r="F23" s="841"/>
      <c r="G23" s="841"/>
      <c r="H23" s="841"/>
      <c r="I23" s="841"/>
      <c r="J23" s="841"/>
      <c r="K23" s="841"/>
      <c r="L23" s="841"/>
      <c r="M23" s="841"/>
      <c r="N23" s="841"/>
      <c r="O23" s="841"/>
      <c r="P23" s="842"/>
    </row>
    <row r="24" spans="1:16" ht="26.25" customHeight="1" x14ac:dyDescent="0.2">
      <c r="A24" s="863" t="s">
        <v>76</v>
      </c>
      <c r="B24" s="864" t="s">
        <v>237</v>
      </c>
      <c r="C24" s="864"/>
      <c r="D24" s="865" t="s">
        <v>1371</v>
      </c>
      <c r="E24" s="865"/>
      <c r="F24" s="856" t="s">
        <v>238</v>
      </c>
      <c r="G24" s="856"/>
      <c r="H24" s="855" t="s">
        <v>1422</v>
      </c>
      <c r="I24" s="856"/>
      <c r="J24" s="855" t="s">
        <v>239</v>
      </c>
      <c r="K24" s="865" t="s">
        <v>240</v>
      </c>
      <c r="L24" s="134" t="s">
        <v>241</v>
      </c>
      <c r="M24" s="134" t="s">
        <v>242</v>
      </c>
      <c r="N24" s="838" t="s">
        <v>1429</v>
      </c>
      <c r="O24" s="838" t="s">
        <v>243</v>
      </c>
      <c r="P24" s="839" t="s">
        <v>244</v>
      </c>
    </row>
    <row r="25" spans="1:16" ht="17.25" customHeight="1" x14ac:dyDescent="0.2">
      <c r="A25" s="863"/>
      <c r="B25" s="132" t="s">
        <v>245</v>
      </c>
      <c r="C25" s="132" t="s">
        <v>246</v>
      </c>
      <c r="D25" s="133" t="s">
        <v>245</v>
      </c>
      <c r="E25" s="133" t="s">
        <v>122</v>
      </c>
      <c r="F25" s="134" t="s">
        <v>247</v>
      </c>
      <c r="G25" s="134" t="s">
        <v>248</v>
      </c>
      <c r="H25" s="134" t="s">
        <v>247</v>
      </c>
      <c r="I25" s="134" t="s">
        <v>248</v>
      </c>
      <c r="J25" s="855"/>
      <c r="K25" s="865"/>
      <c r="L25" s="134" t="s">
        <v>249</v>
      </c>
      <c r="M25" s="134" t="s">
        <v>250</v>
      </c>
      <c r="N25" s="838"/>
      <c r="O25" s="838"/>
      <c r="P25" s="839"/>
    </row>
    <row r="26" spans="1:16" ht="14.1" customHeight="1" x14ac:dyDescent="0.2">
      <c r="A26" s="101" t="s">
        <v>43</v>
      </c>
      <c r="B26" s="124"/>
      <c r="C26" s="125" t="s">
        <v>266</v>
      </c>
      <c r="D26" s="113"/>
      <c r="E26" s="114"/>
      <c r="F26" s="115"/>
      <c r="G26" s="116"/>
      <c r="H26" s="116"/>
      <c r="I26" s="116"/>
      <c r="J26" s="117"/>
      <c r="K26" s="118"/>
      <c r="L26" s="117"/>
      <c r="M26" s="119"/>
      <c r="N26" s="120"/>
      <c r="O26" s="109"/>
      <c r="P26" s="121"/>
    </row>
    <row r="27" spans="1:16" ht="33.75" x14ac:dyDescent="0.2">
      <c r="A27" s="111" t="s">
        <v>44</v>
      </c>
      <c r="B27" s="123" t="s">
        <v>563</v>
      </c>
      <c r="C27" s="122" t="s">
        <v>564</v>
      </c>
      <c r="D27" s="113" t="s">
        <v>251</v>
      </c>
      <c r="E27" s="114">
        <v>1</v>
      </c>
      <c r="F27" s="115">
        <v>178</v>
      </c>
      <c r="G27" s="116">
        <v>2.2000000000000002</v>
      </c>
      <c r="H27" s="360">
        <v>60</v>
      </c>
      <c r="I27" s="360">
        <v>40</v>
      </c>
      <c r="J27" s="117">
        <v>3.01</v>
      </c>
      <c r="K27" s="118">
        <v>0</v>
      </c>
      <c r="L27" s="117">
        <v>1</v>
      </c>
      <c r="M27" s="119">
        <v>2</v>
      </c>
      <c r="N27" s="120">
        <v>434.83390000000003</v>
      </c>
      <c r="O27" s="120">
        <v>0</v>
      </c>
      <c r="P27" s="121">
        <v>2617.6999999999998</v>
      </c>
    </row>
    <row r="28" spans="1:16" ht="22.5" x14ac:dyDescent="0.2">
      <c r="A28" s="111" t="s">
        <v>46</v>
      </c>
      <c r="B28" s="123" t="s">
        <v>329</v>
      </c>
      <c r="C28" s="122" t="s">
        <v>769</v>
      </c>
      <c r="D28" s="113" t="s">
        <v>251</v>
      </c>
      <c r="E28" s="114">
        <v>2</v>
      </c>
      <c r="F28" s="115">
        <v>178</v>
      </c>
      <c r="G28" s="116">
        <v>2.2000000000000002</v>
      </c>
      <c r="H28" s="360">
        <v>60</v>
      </c>
      <c r="I28" s="360">
        <v>40</v>
      </c>
      <c r="J28" s="117">
        <v>3.01</v>
      </c>
      <c r="K28" s="118">
        <v>0</v>
      </c>
      <c r="L28" s="117">
        <v>1</v>
      </c>
      <c r="M28" s="119">
        <v>2</v>
      </c>
      <c r="N28" s="120">
        <v>434.83390000000003</v>
      </c>
      <c r="O28" s="120">
        <v>0</v>
      </c>
      <c r="P28" s="121">
        <v>5235.3999999999996</v>
      </c>
    </row>
    <row r="29" spans="1:16" ht="33.75" x14ac:dyDescent="0.2">
      <c r="A29" s="111" t="s">
        <v>47</v>
      </c>
      <c r="B29" s="123" t="s">
        <v>275</v>
      </c>
      <c r="C29" s="122" t="s">
        <v>283</v>
      </c>
      <c r="D29" s="113" t="s">
        <v>331</v>
      </c>
      <c r="E29" s="114">
        <v>1</v>
      </c>
      <c r="F29" s="115">
        <v>178</v>
      </c>
      <c r="G29" s="116">
        <v>2.2000000000000002</v>
      </c>
      <c r="H29" s="360">
        <v>60</v>
      </c>
      <c r="I29" s="360">
        <v>40</v>
      </c>
      <c r="J29" s="117">
        <v>3.01</v>
      </c>
      <c r="K29" s="118">
        <v>0</v>
      </c>
      <c r="L29" s="117">
        <v>1</v>
      </c>
      <c r="M29" s="119">
        <v>2</v>
      </c>
      <c r="N29" s="120">
        <v>483.65730000000002</v>
      </c>
      <c r="O29" s="120">
        <v>0</v>
      </c>
      <c r="P29" s="121">
        <v>2911.61</v>
      </c>
    </row>
    <row r="30" spans="1:16" ht="11.25" x14ac:dyDescent="0.2">
      <c r="A30" s="111" t="s">
        <v>50</v>
      </c>
      <c r="B30" s="123" t="s">
        <v>207</v>
      </c>
      <c r="C30" s="122" t="s">
        <v>208</v>
      </c>
      <c r="D30" s="113" t="s">
        <v>251</v>
      </c>
      <c r="E30" s="114">
        <v>1</v>
      </c>
      <c r="F30" s="115">
        <v>178</v>
      </c>
      <c r="G30" s="116">
        <v>2.2000000000000002</v>
      </c>
      <c r="H30" s="360">
        <v>60</v>
      </c>
      <c r="I30" s="360">
        <v>40</v>
      </c>
      <c r="J30" s="117">
        <v>3.01</v>
      </c>
      <c r="K30" s="118">
        <v>0</v>
      </c>
      <c r="L30" s="117">
        <v>1</v>
      </c>
      <c r="M30" s="119">
        <v>2</v>
      </c>
      <c r="N30" s="120">
        <v>434.83390000000003</v>
      </c>
      <c r="O30" s="120">
        <v>0</v>
      </c>
      <c r="P30" s="121">
        <v>2617.6999999999998</v>
      </c>
    </row>
    <row r="31" spans="1:16" ht="45" x14ac:dyDescent="0.2">
      <c r="A31" s="111" t="s">
        <v>226</v>
      </c>
      <c r="B31" s="123" t="s">
        <v>264</v>
      </c>
      <c r="C31" s="122" t="s">
        <v>287</v>
      </c>
      <c r="D31" s="113" t="s">
        <v>251</v>
      </c>
      <c r="E31" s="114">
        <v>1</v>
      </c>
      <c r="F31" s="115">
        <v>178</v>
      </c>
      <c r="G31" s="116">
        <v>2.2000000000000002</v>
      </c>
      <c r="H31" s="360">
        <v>60</v>
      </c>
      <c r="I31" s="360">
        <v>40</v>
      </c>
      <c r="J31" s="117">
        <v>3.01</v>
      </c>
      <c r="K31" s="118">
        <v>0</v>
      </c>
      <c r="L31" s="117">
        <v>1</v>
      </c>
      <c r="M31" s="119">
        <v>2</v>
      </c>
      <c r="N31" s="120">
        <v>434.83390000000003</v>
      </c>
      <c r="O31" s="120">
        <v>0</v>
      </c>
      <c r="P31" s="121">
        <v>2617.6999999999998</v>
      </c>
    </row>
    <row r="32" spans="1:16" ht="33.75" x14ac:dyDescent="0.2">
      <c r="A32" s="111" t="s">
        <v>294</v>
      </c>
      <c r="B32" s="123" t="s">
        <v>805</v>
      </c>
      <c r="C32" s="122" t="s">
        <v>806</v>
      </c>
      <c r="D32" s="113" t="s">
        <v>331</v>
      </c>
      <c r="E32" s="114">
        <v>0.5</v>
      </c>
      <c r="F32" s="115">
        <v>178</v>
      </c>
      <c r="G32" s="116">
        <v>2.2000000000000002</v>
      </c>
      <c r="H32" s="360">
        <v>60</v>
      </c>
      <c r="I32" s="360">
        <v>40</v>
      </c>
      <c r="J32" s="117">
        <v>3.01</v>
      </c>
      <c r="K32" s="118">
        <v>0</v>
      </c>
      <c r="L32" s="117">
        <v>1</v>
      </c>
      <c r="M32" s="119">
        <v>2</v>
      </c>
      <c r="N32" s="120">
        <v>483.65730000000002</v>
      </c>
      <c r="O32" s="120">
        <v>0</v>
      </c>
      <c r="P32" s="121">
        <v>1455.8</v>
      </c>
    </row>
    <row r="33" spans="1:16" ht="22.5" x14ac:dyDescent="0.2">
      <c r="A33" s="111" t="s">
        <v>5215</v>
      </c>
      <c r="B33" s="123" t="s">
        <v>816</v>
      </c>
      <c r="C33" s="122" t="s">
        <v>817</v>
      </c>
      <c r="D33" s="113" t="s">
        <v>332</v>
      </c>
      <c r="E33" s="114">
        <v>0.5</v>
      </c>
      <c r="F33" s="115">
        <v>178</v>
      </c>
      <c r="G33" s="116">
        <v>2.2000000000000002</v>
      </c>
      <c r="H33" s="360">
        <v>60</v>
      </c>
      <c r="I33" s="360">
        <v>40</v>
      </c>
      <c r="J33" s="117">
        <v>3.01</v>
      </c>
      <c r="K33" s="118">
        <v>0</v>
      </c>
      <c r="L33" s="117">
        <v>1</v>
      </c>
      <c r="M33" s="119">
        <v>2</v>
      </c>
      <c r="N33" s="120">
        <v>576.51189999999997</v>
      </c>
      <c r="O33" s="120">
        <v>0</v>
      </c>
      <c r="P33" s="121">
        <v>1735.3</v>
      </c>
    </row>
    <row r="34" spans="1:16" ht="22.5" x14ac:dyDescent="0.2">
      <c r="A34" s="111" t="s">
        <v>5216</v>
      </c>
      <c r="B34" s="123" t="s">
        <v>280</v>
      </c>
      <c r="C34" s="122" t="s">
        <v>289</v>
      </c>
      <c r="D34" s="113" t="s">
        <v>332</v>
      </c>
      <c r="E34" s="114">
        <v>1</v>
      </c>
      <c r="F34" s="115">
        <v>178</v>
      </c>
      <c r="G34" s="116">
        <v>2.2000000000000002</v>
      </c>
      <c r="H34" s="360">
        <v>60</v>
      </c>
      <c r="I34" s="360">
        <v>40</v>
      </c>
      <c r="J34" s="117">
        <v>3.01</v>
      </c>
      <c r="K34" s="118">
        <v>0</v>
      </c>
      <c r="L34" s="117">
        <v>1</v>
      </c>
      <c r="M34" s="119">
        <v>2</v>
      </c>
      <c r="N34" s="120">
        <v>576.51189999999997</v>
      </c>
      <c r="O34" s="120">
        <v>0</v>
      </c>
      <c r="P34" s="121">
        <v>3470.6</v>
      </c>
    </row>
    <row r="35" spans="1:16" ht="11.25" x14ac:dyDescent="0.2">
      <c r="A35" s="111" t="s">
        <v>5217</v>
      </c>
      <c r="B35" s="123" t="s">
        <v>278</v>
      </c>
      <c r="C35" s="122" t="s">
        <v>286</v>
      </c>
      <c r="D35" s="113" t="s">
        <v>251</v>
      </c>
      <c r="E35" s="114">
        <v>0.5</v>
      </c>
      <c r="F35" s="115">
        <v>178</v>
      </c>
      <c r="G35" s="116">
        <v>2.2000000000000002</v>
      </c>
      <c r="H35" s="360">
        <v>60</v>
      </c>
      <c r="I35" s="360">
        <v>40</v>
      </c>
      <c r="J35" s="117">
        <v>3.01</v>
      </c>
      <c r="K35" s="118">
        <v>0</v>
      </c>
      <c r="L35" s="117">
        <v>1</v>
      </c>
      <c r="M35" s="119">
        <v>2</v>
      </c>
      <c r="N35" s="120">
        <v>434.83390000000003</v>
      </c>
      <c r="O35" s="120">
        <v>0</v>
      </c>
      <c r="P35" s="121">
        <v>1308.8499999999999</v>
      </c>
    </row>
    <row r="36" spans="1:16" ht="33.75" x14ac:dyDescent="0.2">
      <c r="A36" s="111" t="s">
        <v>5218</v>
      </c>
      <c r="B36" s="123" t="s">
        <v>276</v>
      </c>
      <c r="C36" s="122" t="s">
        <v>284</v>
      </c>
      <c r="D36" s="113" t="s">
        <v>331</v>
      </c>
      <c r="E36" s="114">
        <v>0.5</v>
      </c>
      <c r="F36" s="115">
        <v>178</v>
      </c>
      <c r="G36" s="116">
        <v>2.2000000000000002</v>
      </c>
      <c r="H36" s="360">
        <v>60</v>
      </c>
      <c r="I36" s="360">
        <v>40</v>
      </c>
      <c r="J36" s="117">
        <v>3.01</v>
      </c>
      <c r="K36" s="118">
        <v>0</v>
      </c>
      <c r="L36" s="117">
        <v>1</v>
      </c>
      <c r="M36" s="119">
        <v>2</v>
      </c>
      <c r="N36" s="120">
        <v>483.65730000000002</v>
      </c>
      <c r="O36" s="120">
        <v>0</v>
      </c>
      <c r="P36" s="121">
        <v>1455.8</v>
      </c>
    </row>
    <row r="37" spans="1:16" ht="22.5" x14ac:dyDescent="0.2">
      <c r="A37" s="111" t="s">
        <v>5219</v>
      </c>
      <c r="B37" s="123" t="s">
        <v>459</v>
      </c>
      <c r="C37" s="122" t="s">
        <v>460</v>
      </c>
      <c r="D37" s="113" t="s">
        <v>331</v>
      </c>
      <c r="E37" s="114">
        <v>0.5</v>
      </c>
      <c r="F37" s="115">
        <v>178</v>
      </c>
      <c r="G37" s="116">
        <v>2.2000000000000002</v>
      </c>
      <c r="H37" s="360">
        <v>60</v>
      </c>
      <c r="I37" s="360">
        <v>40</v>
      </c>
      <c r="J37" s="117">
        <v>3.01</v>
      </c>
      <c r="K37" s="118">
        <v>0</v>
      </c>
      <c r="L37" s="117">
        <v>1</v>
      </c>
      <c r="M37" s="119">
        <v>2</v>
      </c>
      <c r="N37" s="120">
        <v>483.65730000000002</v>
      </c>
      <c r="O37" s="120">
        <v>0</v>
      </c>
      <c r="P37" s="121">
        <v>1455.8</v>
      </c>
    </row>
    <row r="38" spans="1:16" ht="11.25" x14ac:dyDescent="0.2">
      <c r="A38" s="111" t="s">
        <v>5565</v>
      </c>
      <c r="B38" s="400" t="s">
        <v>24</v>
      </c>
      <c r="C38" s="122" t="s">
        <v>1489</v>
      </c>
      <c r="D38" s="113" t="s">
        <v>251</v>
      </c>
      <c r="E38" s="114">
        <v>9.5</v>
      </c>
      <c r="F38" s="115">
        <v>178</v>
      </c>
      <c r="G38" s="116">
        <v>2.2000000000000002</v>
      </c>
      <c r="H38" s="360">
        <v>60</v>
      </c>
      <c r="I38" s="360">
        <v>40</v>
      </c>
      <c r="J38" s="117">
        <v>3.01</v>
      </c>
      <c r="K38" s="118">
        <v>0</v>
      </c>
      <c r="L38" s="117">
        <v>1</v>
      </c>
      <c r="M38" s="119">
        <v>2</v>
      </c>
      <c r="N38" s="120">
        <v>434.83390000000003</v>
      </c>
      <c r="O38" s="120">
        <v>0</v>
      </c>
      <c r="P38" s="121">
        <v>24868.15</v>
      </c>
    </row>
    <row r="39" spans="1:16" ht="14.1" customHeight="1" x14ac:dyDescent="0.2">
      <c r="A39" s="126"/>
      <c r="B39" s="127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9" t="s">
        <v>273</v>
      </c>
      <c r="P39" s="130">
        <v>51750.409999999996</v>
      </c>
    </row>
    <row r="40" spans="1:16" ht="14.1" customHeight="1" x14ac:dyDescent="0.2">
      <c r="A40" s="126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9" t="s">
        <v>274</v>
      </c>
      <c r="P40" s="130">
        <v>51750.409999999996</v>
      </c>
    </row>
    <row r="41" spans="1:16" ht="50.25" customHeight="1" x14ac:dyDescent="0.2">
      <c r="A41" s="858" t="s">
        <v>1605</v>
      </c>
      <c r="B41" s="859"/>
      <c r="C41" s="859"/>
      <c r="D41" s="859"/>
      <c r="E41" s="859"/>
      <c r="F41" s="859"/>
      <c r="G41" s="859"/>
      <c r="H41" s="859"/>
      <c r="I41" s="859"/>
      <c r="J41" s="859"/>
      <c r="K41" s="859"/>
      <c r="L41" s="859"/>
      <c r="M41" s="859"/>
      <c r="N41" s="859"/>
      <c r="O41" s="859"/>
      <c r="P41" s="860"/>
    </row>
    <row r="42" spans="1:16" s="96" customFormat="1" ht="25.5" customHeight="1" x14ac:dyDescent="0.25">
      <c r="A42" s="840" t="s">
        <v>236</v>
      </c>
      <c r="B42" s="841"/>
      <c r="C42" s="841"/>
      <c r="D42" s="841"/>
      <c r="E42" s="841"/>
      <c r="F42" s="841"/>
      <c r="G42" s="841"/>
      <c r="H42" s="841"/>
      <c r="I42" s="841"/>
      <c r="J42" s="841"/>
      <c r="K42" s="841"/>
      <c r="L42" s="841"/>
      <c r="M42" s="841"/>
      <c r="N42" s="841"/>
      <c r="O42" s="841"/>
      <c r="P42" s="842"/>
    </row>
    <row r="43" spans="1:16" ht="14.1" customHeight="1" x14ac:dyDescent="0.2">
      <c r="A43" s="101" t="s">
        <v>51</v>
      </c>
      <c r="B43" s="124"/>
      <c r="C43" s="125" t="s">
        <v>1372</v>
      </c>
      <c r="D43" s="113"/>
      <c r="E43" s="114"/>
      <c r="F43" s="115"/>
      <c r="G43" s="116"/>
      <c r="H43" s="116"/>
      <c r="I43" s="116"/>
      <c r="J43" s="117"/>
      <c r="K43" s="118"/>
      <c r="L43" s="118"/>
      <c r="M43" s="119"/>
      <c r="N43" s="120"/>
      <c r="O43" s="109"/>
      <c r="P43" s="121"/>
    </row>
    <row r="44" spans="1:16" ht="14.1" customHeight="1" x14ac:dyDescent="0.2">
      <c r="A44" s="111" t="s">
        <v>19</v>
      </c>
      <c r="B44" s="123" t="s">
        <v>383</v>
      </c>
      <c r="C44" s="112" t="s">
        <v>384</v>
      </c>
      <c r="D44" s="113"/>
      <c r="E44" s="114"/>
      <c r="F44" s="115"/>
      <c r="G44" s="116"/>
      <c r="H44" s="116"/>
      <c r="I44" s="116"/>
      <c r="J44" s="117">
        <v>1</v>
      </c>
      <c r="K44" s="118"/>
      <c r="L44" s="118"/>
      <c r="M44" s="119"/>
      <c r="N44" s="120"/>
      <c r="O44" s="120"/>
      <c r="P44" s="121"/>
    </row>
    <row r="45" spans="1:16" ht="14.1" customHeight="1" x14ac:dyDescent="0.2">
      <c r="A45" s="111" t="s">
        <v>22</v>
      </c>
      <c r="B45" s="123" t="s">
        <v>529</v>
      </c>
      <c r="C45" s="112" t="s">
        <v>530</v>
      </c>
      <c r="D45" s="113"/>
      <c r="E45" s="114"/>
      <c r="F45" s="115"/>
      <c r="G45" s="116"/>
      <c r="H45" s="116"/>
      <c r="I45" s="116"/>
      <c r="J45" s="117">
        <v>3</v>
      </c>
      <c r="K45" s="118"/>
      <c r="L45" s="118"/>
      <c r="M45" s="119"/>
      <c r="N45" s="120"/>
      <c r="O45" s="120"/>
      <c r="P45" s="121"/>
    </row>
    <row r="46" spans="1:16" ht="14.1" customHeight="1" x14ac:dyDescent="0.2">
      <c r="A46" s="111" t="s">
        <v>23</v>
      </c>
      <c r="B46" s="123" t="s">
        <v>537</v>
      </c>
      <c r="C46" s="112" t="s">
        <v>538</v>
      </c>
      <c r="D46" s="113"/>
      <c r="E46" s="114"/>
      <c r="F46" s="115"/>
      <c r="G46" s="116"/>
      <c r="H46" s="116"/>
      <c r="I46" s="116"/>
      <c r="J46" s="117">
        <v>2</v>
      </c>
      <c r="K46" s="118"/>
      <c r="L46" s="118"/>
      <c r="M46" s="119"/>
      <c r="N46" s="120"/>
      <c r="O46" s="120"/>
      <c r="P46" s="121"/>
    </row>
    <row r="47" spans="1:16" ht="14.1" customHeight="1" x14ac:dyDescent="0.2">
      <c r="A47" s="111" t="s">
        <v>52</v>
      </c>
      <c r="B47" s="123" t="s">
        <v>547</v>
      </c>
      <c r="C47" s="112" t="s">
        <v>548</v>
      </c>
      <c r="D47" s="113"/>
      <c r="E47" s="114"/>
      <c r="F47" s="115"/>
      <c r="G47" s="116"/>
      <c r="H47" s="116"/>
      <c r="I47" s="116"/>
      <c r="J47" s="117">
        <v>1</v>
      </c>
      <c r="K47" s="118"/>
      <c r="L47" s="118"/>
      <c r="M47" s="119"/>
      <c r="N47" s="120"/>
      <c r="O47" s="120"/>
      <c r="P47" s="121"/>
    </row>
    <row r="48" spans="1:16" ht="14.1" customHeight="1" x14ac:dyDescent="0.2">
      <c r="A48" s="111" t="s">
        <v>1373</v>
      </c>
      <c r="B48" s="123" t="s">
        <v>553</v>
      </c>
      <c r="C48" s="112" t="s">
        <v>554</v>
      </c>
      <c r="D48" s="113"/>
      <c r="E48" s="114"/>
      <c r="F48" s="115"/>
      <c r="G48" s="116"/>
      <c r="H48" s="116"/>
      <c r="I48" s="116"/>
      <c r="J48" s="117">
        <v>4</v>
      </c>
      <c r="K48" s="118"/>
      <c r="L48" s="118"/>
      <c r="M48" s="119"/>
      <c r="N48" s="120"/>
      <c r="O48" s="120"/>
      <c r="P48" s="121"/>
    </row>
    <row r="49" spans="1:16" ht="14.1" customHeight="1" x14ac:dyDescent="0.2">
      <c r="A49" s="111" t="s">
        <v>1374</v>
      </c>
      <c r="B49" s="123" t="s">
        <v>774</v>
      </c>
      <c r="C49" s="112" t="s">
        <v>775</v>
      </c>
      <c r="D49" s="113"/>
      <c r="E49" s="114"/>
      <c r="F49" s="115"/>
      <c r="G49" s="116"/>
      <c r="H49" s="116"/>
      <c r="I49" s="116"/>
      <c r="J49" s="117">
        <v>1</v>
      </c>
      <c r="K49" s="118"/>
      <c r="L49" s="118"/>
      <c r="M49" s="119"/>
      <c r="N49" s="120"/>
      <c r="O49" s="120"/>
      <c r="P49" s="121"/>
    </row>
    <row r="50" spans="1:16" ht="14.1" customHeight="1" x14ac:dyDescent="0.2">
      <c r="A50" s="111" t="s">
        <v>1375</v>
      </c>
      <c r="B50" s="123" t="s">
        <v>788</v>
      </c>
      <c r="C50" s="112" t="s">
        <v>789</v>
      </c>
      <c r="D50" s="113"/>
      <c r="E50" s="114"/>
      <c r="F50" s="115"/>
      <c r="G50" s="116"/>
      <c r="H50" s="116"/>
      <c r="I50" s="116"/>
      <c r="J50" s="117">
        <v>1</v>
      </c>
      <c r="K50" s="118"/>
      <c r="L50" s="118"/>
      <c r="M50" s="119"/>
      <c r="N50" s="120"/>
      <c r="O50" s="120"/>
      <c r="P50" s="121"/>
    </row>
    <row r="51" spans="1:16" ht="14.1" customHeight="1" x14ac:dyDescent="0.2">
      <c r="A51" s="111" t="s">
        <v>1376</v>
      </c>
      <c r="B51" s="123" t="s">
        <v>790</v>
      </c>
      <c r="C51" s="112" t="s">
        <v>791</v>
      </c>
      <c r="D51" s="113"/>
      <c r="E51" s="114"/>
      <c r="F51" s="115"/>
      <c r="G51" s="116"/>
      <c r="H51" s="116"/>
      <c r="I51" s="116"/>
      <c r="J51" s="117">
        <v>1</v>
      </c>
      <c r="K51" s="118"/>
      <c r="L51" s="118"/>
      <c r="M51" s="119"/>
      <c r="N51" s="120"/>
      <c r="O51" s="120"/>
      <c r="P51" s="121"/>
    </row>
    <row r="52" spans="1:16" ht="14.1" customHeight="1" x14ac:dyDescent="0.2">
      <c r="A52" s="111" t="s">
        <v>1377</v>
      </c>
      <c r="B52" s="123" t="s">
        <v>808</v>
      </c>
      <c r="C52" s="112" t="s">
        <v>809</v>
      </c>
      <c r="D52" s="113"/>
      <c r="E52" s="114"/>
      <c r="F52" s="115"/>
      <c r="G52" s="116"/>
      <c r="H52" s="116"/>
      <c r="I52" s="116"/>
      <c r="J52" s="117">
        <v>2</v>
      </c>
      <c r="K52" s="118"/>
      <c r="L52" s="118"/>
      <c r="M52" s="119"/>
      <c r="N52" s="120"/>
      <c r="O52" s="120"/>
      <c r="P52" s="121"/>
    </row>
    <row r="53" spans="1:16" ht="14.1" customHeight="1" x14ac:dyDescent="0.2">
      <c r="A53" s="111" t="s">
        <v>1378</v>
      </c>
      <c r="B53" s="123" t="s">
        <v>822</v>
      </c>
      <c r="C53" s="112" t="s">
        <v>823</v>
      </c>
      <c r="D53" s="113"/>
      <c r="E53" s="114"/>
      <c r="F53" s="115"/>
      <c r="G53" s="116"/>
      <c r="H53" s="116"/>
      <c r="I53" s="116"/>
      <c r="J53" s="117">
        <v>2</v>
      </c>
      <c r="K53" s="118"/>
      <c r="L53" s="118"/>
      <c r="M53" s="119"/>
      <c r="N53" s="120"/>
      <c r="O53" s="120"/>
      <c r="P53" s="121"/>
    </row>
    <row r="54" spans="1:16" ht="14.1" customHeight="1" x14ac:dyDescent="0.2">
      <c r="A54" s="111" t="s">
        <v>5226</v>
      </c>
      <c r="B54" s="123" t="s">
        <v>848</v>
      </c>
      <c r="C54" s="112" t="s">
        <v>849</v>
      </c>
      <c r="D54" s="113"/>
      <c r="E54" s="114"/>
      <c r="F54" s="115"/>
      <c r="G54" s="116"/>
      <c r="H54" s="116"/>
      <c r="I54" s="116"/>
      <c r="J54" s="117">
        <v>1</v>
      </c>
      <c r="K54" s="118"/>
      <c r="L54" s="118"/>
      <c r="M54" s="119"/>
      <c r="N54" s="120"/>
      <c r="O54" s="120"/>
      <c r="P54" s="121"/>
    </row>
    <row r="55" spans="1:16" ht="14.1" customHeight="1" x14ac:dyDescent="0.2">
      <c r="A55" s="111" t="s">
        <v>5227</v>
      </c>
      <c r="B55" s="123" t="s">
        <v>879</v>
      </c>
      <c r="C55" s="112" t="s">
        <v>880</v>
      </c>
      <c r="D55" s="113"/>
      <c r="E55" s="114"/>
      <c r="F55" s="115"/>
      <c r="G55" s="116"/>
      <c r="H55" s="116"/>
      <c r="I55" s="116"/>
      <c r="J55" s="117">
        <v>1</v>
      </c>
      <c r="K55" s="118"/>
      <c r="L55" s="118"/>
      <c r="M55" s="119"/>
      <c r="N55" s="120"/>
      <c r="O55" s="120"/>
      <c r="P55" s="121"/>
    </row>
    <row r="56" spans="1:16" ht="14.1" customHeight="1" x14ac:dyDescent="0.2">
      <c r="A56" s="111" t="s">
        <v>5228</v>
      </c>
      <c r="B56" s="123" t="s">
        <v>924</v>
      </c>
      <c r="C56" s="112" t="s">
        <v>925</v>
      </c>
      <c r="D56" s="113"/>
      <c r="E56" s="114"/>
      <c r="F56" s="115"/>
      <c r="G56" s="116"/>
      <c r="H56" s="116"/>
      <c r="I56" s="116"/>
      <c r="J56" s="117">
        <v>1</v>
      </c>
      <c r="K56" s="118"/>
      <c r="L56" s="118"/>
      <c r="M56" s="119"/>
      <c r="N56" s="120"/>
      <c r="O56" s="120"/>
      <c r="P56" s="121"/>
    </row>
    <row r="57" spans="1:16" ht="14.1" customHeight="1" x14ac:dyDescent="0.2">
      <c r="A57" s="111" t="s">
        <v>5229</v>
      </c>
      <c r="B57" s="123" t="s">
        <v>926</v>
      </c>
      <c r="C57" s="112" t="s">
        <v>927</v>
      </c>
      <c r="D57" s="113"/>
      <c r="E57" s="114"/>
      <c r="F57" s="115"/>
      <c r="G57" s="116"/>
      <c r="H57" s="116"/>
      <c r="I57" s="116"/>
      <c r="J57" s="117">
        <v>1</v>
      </c>
      <c r="K57" s="118"/>
      <c r="L57" s="118"/>
      <c r="M57" s="119"/>
      <c r="N57" s="120"/>
      <c r="O57" s="120"/>
      <c r="P57" s="121"/>
    </row>
    <row r="58" spans="1:16" ht="14.1" customHeight="1" x14ac:dyDescent="0.2">
      <c r="A58" s="111" t="s">
        <v>5230</v>
      </c>
      <c r="B58" s="123" t="s">
        <v>940</v>
      </c>
      <c r="C58" s="112" t="s">
        <v>941</v>
      </c>
      <c r="D58" s="113"/>
      <c r="E58" s="114"/>
      <c r="F58" s="115"/>
      <c r="G58" s="116"/>
      <c r="H58" s="116"/>
      <c r="I58" s="116"/>
      <c r="J58" s="117">
        <v>5</v>
      </c>
      <c r="K58" s="118"/>
      <c r="L58" s="118"/>
      <c r="M58" s="119"/>
      <c r="N58" s="120"/>
      <c r="O58" s="120"/>
      <c r="P58" s="121"/>
    </row>
    <row r="59" spans="1:16" ht="14.1" customHeight="1" x14ac:dyDescent="0.2">
      <c r="A59" s="111" t="s">
        <v>5231</v>
      </c>
      <c r="B59" s="123" t="s">
        <v>968</v>
      </c>
      <c r="C59" s="112" t="s">
        <v>969</v>
      </c>
      <c r="D59" s="113"/>
      <c r="E59" s="114"/>
      <c r="F59" s="115"/>
      <c r="G59" s="116"/>
      <c r="H59" s="116"/>
      <c r="I59" s="116"/>
      <c r="J59" s="117">
        <v>1</v>
      </c>
      <c r="K59" s="118"/>
      <c r="L59" s="118"/>
      <c r="M59" s="119"/>
      <c r="N59" s="120"/>
      <c r="O59" s="120"/>
      <c r="P59" s="121"/>
    </row>
    <row r="60" spans="1:16" ht="14.1" customHeight="1" x14ac:dyDescent="0.2">
      <c r="A60" s="111" t="s">
        <v>5232</v>
      </c>
      <c r="B60" s="123" t="s">
        <v>987</v>
      </c>
      <c r="C60" s="112" t="s">
        <v>988</v>
      </c>
      <c r="D60" s="113"/>
      <c r="E60" s="114"/>
      <c r="F60" s="115"/>
      <c r="G60" s="116"/>
      <c r="H60" s="116"/>
      <c r="I60" s="116"/>
      <c r="J60" s="117">
        <v>2</v>
      </c>
      <c r="K60" s="118"/>
      <c r="L60" s="118"/>
      <c r="M60" s="119"/>
      <c r="N60" s="120"/>
      <c r="O60" s="120"/>
      <c r="P60" s="121"/>
    </row>
    <row r="61" spans="1:16" ht="14.1" customHeight="1" x14ac:dyDescent="0.2">
      <c r="A61" s="111" t="s">
        <v>5233</v>
      </c>
      <c r="B61" s="123" t="s">
        <v>999</v>
      </c>
      <c r="C61" s="112" t="s">
        <v>1000</v>
      </c>
      <c r="D61" s="113"/>
      <c r="E61" s="114"/>
      <c r="F61" s="115"/>
      <c r="G61" s="116"/>
      <c r="H61" s="116"/>
      <c r="I61" s="116"/>
      <c r="J61" s="117">
        <v>1</v>
      </c>
      <c r="K61" s="118"/>
      <c r="L61" s="118"/>
      <c r="M61" s="119"/>
      <c r="N61" s="120"/>
      <c r="O61" s="120"/>
      <c r="P61" s="121"/>
    </row>
    <row r="62" spans="1:16" ht="14.1" customHeight="1" x14ac:dyDescent="0.2">
      <c r="A62" s="111" t="s">
        <v>5234</v>
      </c>
      <c r="B62" s="123" t="s">
        <v>1050</v>
      </c>
      <c r="C62" s="112" t="s">
        <v>1051</v>
      </c>
      <c r="D62" s="113"/>
      <c r="E62" s="114"/>
      <c r="F62" s="115"/>
      <c r="G62" s="116"/>
      <c r="H62" s="116"/>
      <c r="I62" s="116"/>
      <c r="J62" s="117">
        <v>2</v>
      </c>
      <c r="K62" s="118"/>
      <c r="L62" s="118"/>
      <c r="M62" s="119"/>
      <c r="N62" s="120"/>
      <c r="O62" s="120"/>
      <c r="P62" s="121"/>
    </row>
    <row r="63" spans="1:16" ht="14.1" customHeight="1" x14ac:dyDescent="0.2">
      <c r="A63" s="111" t="s">
        <v>5235</v>
      </c>
      <c r="B63" s="123" t="s">
        <v>1056</v>
      </c>
      <c r="C63" s="112" t="s">
        <v>1057</v>
      </c>
      <c r="D63" s="113"/>
      <c r="E63" s="114"/>
      <c r="F63" s="115"/>
      <c r="G63" s="116"/>
      <c r="H63" s="116"/>
      <c r="I63" s="116"/>
      <c r="J63" s="117">
        <v>1</v>
      </c>
      <c r="K63" s="118"/>
      <c r="L63" s="118"/>
      <c r="M63" s="119"/>
      <c r="N63" s="120"/>
      <c r="O63" s="120"/>
      <c r="P63" s="121"/>
    </row>
    <row r="64" spans="1:16" ht="14.1" customHeight="1" x14ac:dyDescent="0.2">
      <c r="A64" s="111" t="s">
        <v>5236</v>
      </c>
      <c r="B64" s="123" t="s">
        <v>1108</v>
      </c>
      <c r="C64" s="112" t="s">
        <v>1109</v>
      </c>
      <c r="D64" s="113"/>
      <c r="E64" s="114"/>
      <c r="F64" s="115"/>
      <c r="G64" s="116"/>
      <c r="H64" s="116"/>
      <c r="I64" s="116"/>
      <c r="J64" s="117">
        <v>2</v>
      </c>
      <c r="K64" s="118"/>
      <c r="L64" s="118"/>
      <c r="M64" s="119"/>
      <c r="N64" s="120"/>
      <c r="O64" s="120"/>
      <c r="P64" s="121"/>
    </row>
    <row r="65" spans="1:16" ht="14.1" customHeight="1" x14ac:dyDescent="0.2">
      <c r="A65" s="111" t="s">
        <v>5237</v>
      </c>
      <c r="B65" s="123" t="s">
        <v>1121</v>
      </c>
      <c r="C65" s="112" t="s">
        <v>1122</v>
      </c>
      <c r="D65" s="113"/>
      <c r="E65" s="114"/>
      <c r="F65" s="115"/>
      <c r="G65" s="116"/>
      <c r="H65" s="116"/>
      <c r="I65" s="116"/>
      <c r="J65" s="117">
        <v>11</v>
      </c>
      <c r="K65" s="118"/>
      <c r="L65" s="118"/>
      <c r="M65" s="119"/>
      <c r="N65" s="120"/>
      <c r="O65" s="120"/>
      <c r="P65" s="121"/>
    </row>
    <row r="66" spans="1:16" ht="14.1" customHeight="1" x14ac:dyDescent="0.2">
      <c r="A66" s="111" t="s">
        <v>5566</v>
      </c>
      <c r="B66" s="648" t="s">
        <v>832</v>
      </c>
      <c r="C66" s="649" t="s">
        <v>833</v>
      </c>
      <c r="D66" s="650"/>
      <c r="E66" s="651"/>
      <c r="F66" s="652"/>
      <c r="G66" s="653"/>
      <c r="H66" s="653"/>
      <c r="I66" s="653"/>
      <c r="J66" s="654">
        <v>1</v>
      </c>
      <c r="K66" s="118"/>
      <c r="L66" s="118"/>
      <c r="M66" s="119"/>
      <c r="N66" s="120"/>
      <c r="O66" s="120"/>
      <c r="P66" s="121"/>
    </row>
    <row r="67" spans="1:16" ht="14.1" customHeight="1" x14ac:dyDescent="0.2">
      <c r="A67" s="111" t="s">
        <v>5567</v>
      </c>
      <c r="B67" s="648" t="s">
        <v>922</v>
      </c>
      <c r="C67" s="649" t="s">
        <v>923</v>
      </c>
      <c r="D67" s="650"/>
      <c r="E67" s="651"/>
      <c r="F67" s="652"/>
      <c r="G67" s="653"/>
      <c r="H67" s="653"/>
      <c r="I67" s="653"/>
      <c r="J67" s="654">
        <v>1</v>
      </c>
      <c r="K67" s="118"/>
      <c r="L67" s="118"/>
      <c r="M67" s="119"/>
      <c r="N67" s="120"/>
      <c r="O67" s="120"/>
      <c r="P67" s="121"/>
    </row>
    <row r="68" spans="1:16" ht="14.1" customHeight="1" x14ac:dyDescent="0.2">
      <c r="A68" s="111" t="s">
        <v>5568</v>
      </c>
      <c r="B68" s="648" t="s">
        <v>1163</v>
      </c>
      <c r="C68" s="649" t="s">
        <v>1164</v>
      </c>
      <c r="D68" s="650"/>
      <c r="E68" s="651"/>
      <c r="F68" s="652"/>
      <c r="G68" s="653"/>
      <c r="H68" s="653"/>
      <c r="I68" s="653"/>
      <c r="J68" s="654">
        <v>1</v>
      </c>
      <c r="K68" s="118"/>
      <c r="L68" s="118"/>
      <c r="M68" s="119"/>
      <c r="N68" s="120"/>
      <c r="O68" s="120"/>
      <c r="P68" s="121"/>
    </row>
    <row r="69" spans="1:16" ht="14.1" customHeight="1" x14ac:dyDescent="0.2">
      <c r="A69" s="861" t="s">
        <v>1430</v>
      </c>
      <c r="B69" s="862"/>
      <c r="C69" s="862"/>
      <c r="D69" s="862"/>
      <c r="E69" s="862"/>
      <c r="F69" s="862"/>
      <c r="G69" s="862"/>
      <c r="H69" s="862"/>
      <c r="I69" s="862"/>
      <c r="J69" s="862"/>
      <c r="K69" s="379"/>
      <c r="L69" s="379"/>
      <c r="M69" s="379"/>
      <c r="N69" s="379"/>
      <c r="O69" s="379"/>
      <c r="P69" s="379"/>
    </row>
    <row r="70" spans="1:16" ht="25.5" customHeight="1" x14ac:dyDescent="0.2">
      <c r="A70" s="843" t="s">
        <v>295</v>
      </c>
      <c r="B70" s="844"/>
      <c r="C70" s="844"/>
      <c r="D70" s="844"/>
      <c r="E70" s="844"/>
      <c r="F70" s="844"/>
      <c r="G70" s="844"/>
      <c r="H70" s="844"/>
      <c r="I70" s="844"/>
      <c r="J70" s="844"/>
      <c r="K70" s="844"/>
      <c r="L70" s="844"/>
      <c r="M70" s="844"/>
      <c r="N70" s="844"/>
      <c r="O70" s="844"/>
      <c r="P70" s="845"/>
    </row>
    <row r="71" spans="1:16" ht="14.1" customHeight="1" x14ac:dyDescent="0.2">
      <c r="A71" s="281" t="s">
        <v>76</v>
      </c>
      <c r="B71" s="282" t="s">
        <v>352</v>
      </c>
      <c r="C71" s="282"/>
      <c r="D71" s="283" t="s">
        <v>1379</v>
      </c>
      <c r="E71" s="284"/>
      <c r="F71" s="285"/>
      <c r="G71" s="286" t="s">
        <v>1380</v>
      </c>
      <c r="H71" s="286"/>
      <c r="I71" s="286"/>
      <c r="J71" s="287"/>
      <c r="K71" s="285" t="s">
        <v>1381</v>
      </c>
      <c r="L71" s="287"/>
      <c r="M71" s="287" t="s">
        <v>9</v>
      </c>
      <c r="N71" s="534" t="s">
        <v>5005</v>
      </c>
      <c r="O71" s="290"/>
      <c r="P71" s="289" t="s">
        <v>1382</v>
      </c>
    </row>
    <row r="72" spans="1:16" ht="14.1" customHeight="1" x14ac:dyDescent="0.2">
      <c r="A72" s="111" t="s">
        <v>293</v>
      </c>
      <c r="B72" s="291" t="s">
        <v>1383</v>
      </c>
      <c r="C72" s="112"/>
      <c r="D72" s="296" t="s">
        <v>5569</v>
      </c>
      <c r="E72" s="114"/>
      <c r="F72" s="115"/>
      <c r="G72" s="116" t="s">
        <v>1384</v>
      </c>
      <c r="H72" s="116"/>
      <c r="I72" s="116"/>
      <c r="J72" s="117"/>
      <c r="K72" s="118">
        <v>32</v>
      </c>
      <c r="L72" s="117"/>
      <c r="M72" s="478">
        <v>0.5</v>
      </c>
      <c r="N72" s="120">
        <v>91.29</v>
      </c>
      <c r="O72" s="120"/>
      <c r="P72" s="121">
        <v>1460.64</v>
      </c>
    </row>
    <row r="73" spans="1:16" ht="14.1" customHeight="1" x14ac:dyDescent="0.2">
      <c r="A73" s="111" t="s">
        <v>43</v>
      </c>
      <c r="B73" s="291" t="s">
        <v>1385</v>
      </c>
      <c r="C73" s="112"/>
      <c r="D73" s="296" t="s">
        <v>1384</v>
      </c>
      <c r="E73" s="114"/>
      <c r="F73" s="115"/>
      <c r="G73" s="116" t="s">
        <v>5569</v>
      </c>
      <c r="H73" s="116"/>
      <c r="I73" s="116"/>
      <c r="J73" s="117"/>
      <c r="K73" s="118">
        <v>32</v>
      </c>
      <c r="L73" s="117"/>
      <c r="M73" s="478">
        <v>0.5</v>
      </c>
      <c r="N73" s="120">
        <v>91.29</v>
      </c>
      <c r="O73" s="120"/>
      <c r="P73" s="121">
        <v>1460.64</v>
      </c>
    </row>
    <row r="74" spans="1:16" ht="14.1" customHeight="1" x14ac:dyDescent="0.2">
      <c r="A74" s="111" t="s">
        <v>51</v>
      </c>
      <c r="B74" s="291" t="s">
        <v>1386</v>
      </c>
      <c r="C74" s="112"/>
      <c r="D74" s="407" t="s">
        <v>24</v>
      </c>
      <c r="E74" s="114"/>
      <c r="F74" s="115"/>
      <c r="G74" s="408" t="s">
        <v>24</v>
      </c>
      <c r="H74" s="116"/>
      <c r="I74" s="116"/>
      <c r="J74" s="117"/>
      <c r="K74" s="118"/>
      <c r="L74" s="117"/>
      <c r="M74" s="117"/>
      <c r="N74" s="120"/>
      <c r="O74" s="120"/>
      <c r="P74" s="121" t="s">
        <v>1490</v>
      </c>
    </row>
    <row r="75" spans="1:16" ht="14.1" customHeight="1" x14ac:dyDescent="0.2">
      <c r="A75" s="111"/>
      <c r="B75" s="123"/>
      <c r="C75" s="112"/>
      <c r="D75" s="113"/>
      <c r="E75" s="114"/>
      <c r="F75" s="115"/>
      <c r="G75" s="116"/>
      <c r="H75" s="116"/>
      <c r="I75" s="116"/>
      <c r="J75" s="117"/>
      <c r="K75" s="118"/>
      <c r="L75" s="117"/>
      <c r="M75" s="119"/>
      <c r="N75" s="120"/>
      <c r="O75" s="120"/>
      <c r="P75" s="121"/>
    </row>
    <row r="76" spans="1:16" ht="13.5" customHeight="1" x14ac:dyDescent="0.2">
      <c r="A76" s="846"/>
      <c r="B76" s="849" t="s">
        <v>5573</v>
      </c>
      <c r="C76" s="849"/>
      <c r="D76" s="849"/>
      <c r="E76" s="849"/>
      <c r="F76" s="849"/>
      <c r="G76" s="849"/>
      <c r="H76" s="849"/>
      <c r="I76" s="849"/>
      <c r="J76" s="849"/>
      <c r="K76" s="849"/>
      <c r="L76" s="849"/>
      <c r="M76" s="849"/>
      <c r="N76" s="849"/>
      <c r="O76" s="849"/>
      <c r="P76" s="852"/>
    </row>
    <row r="77" spans="1:16" ht="14.1" customHeight="1" x14ac:dyDescent="0.2">
      <c r="A77" s="847"/>
      <c r="B77" s="850"/>
      <c r="C77" s="850"/>
      <c r="D77" s="850"/>
      <c r="E77" s="850"/>
      <c r="F77" s="850"/>
      <c r="G77" s="850"/>
      <c r="H77" s="850"/>
      <c r="I77" s="850"/>
      <c r="J77" s="850"/>
      <c r="K77" s="850"/>
      <c r="L77" s="850"/>
      <c r="M77" s="850"/>
      <c r="N77" s="850"/>
      <c r="O77" s="850"/>
      <c r="P77" s="853"/>
    </row>
    <row r="78" spans="1:16" ht="14.1" customHeight="1" x14ac:dyDescent="0.2">
      <c r="A78" s="847"/>
      <c r="B78" s="850"/>
      <c r="C78" s="850"/>
      <c r="D78" s="850"/>
      <c r="E78" s="850"/>
      <c r="F78" s="850"/>
      <c r="G78" s="850"/>
      <c r="H78" s="850"/>
      <c r="I78" s="850"/>
      <c r="J78" s="850"/>
      <c r="K78" s="850"/>
      <c r="L78" s="850"/>
      <c r="M78" s="850"/>
      <c r="N78" s="850"/>
      <c r="O78" s="850"/>
      <c r="P78" s="853"/>
    </row>
    <row r="79" spans="1:16" ht="14.1" customHeight="1" x14ac:dyDescent="0.2">
      <c r="A79" s="847"/>
      <c r="B79" s="850"/>
      <c r="C79" s="850"/>
      <c r="D79" s="850"/>
      <c r="E79" s="850"/>
      <c r="F79" s="850"/>
      <c r="G79" s="850"/>
      <c r="H79" s="850"/>
      <c r="I79" s="850"/>
      <c r="J79" s="850"/>
      <c r="K79" s="850"/>
      <c r="L79" s="850"/>
      <c r="M79" s="850"/>
      <c r="N79" s="850"/>
      <c r="O79" s="850"/>
      <c r="P79" s="853"/>
    </row>
    <row r="80" spans="1:16" ht="14.1" customHeight="1" x14ac:dyDescent="0.2">
      <c r="A80" s="847"/>
      <c r="B80" s="850"/>
      <c r="C80" s="850"/>
      <c r="D80" s="850"/>
      <c r="E80" s="850"/>
      <c r="F80" s="850"/>
      <c r="G80" s="850"/>
      <c r="H80" s="850"/>
      <c r="I80" s="850"/>
      <c r="J80" s="850"/>
      <c r="K80" s="850"/>
      <c r="L80" s="850"/>
      <c r="M80" s="850"/>
      <c r="N80" s="850"/>
      <c r="O80" s="850"/>
      <c r="P80" s="853"/>
    </row>
    <row r="81" spans="1:16" ht="14.1" customHeight="1" x14ac:dyDescent="0.2">
      <c r="A81" s="847"/>
      <c r="B81" s="850"/>
      <c r="C81" s="850"/>
      <c r="D81" s="850"/>
      <c r="E81" s="850"/>
      <c r="F81" s="850"/>
      <c r="G81" s="850"/>
      <c r="H81" s="850"/>
      <c r="I81" s="850"/>
      <c r="J81" s="850"/>
      <c r="K81" s="850"/>
      <c r="L81" s="850"/>
      <c r="M81" s="850"/>
      <c r="N81" s="850"/>
      <c r="O81" s="850"/>
      <c r="P81" s="853"/>
    </row>
    <row r="82" spans="1:16" ht="14.1" customHeight="1" x14ac:dyDescent="0.2">
      <c r="A82" s="847"/>
      <c r="B82" s="850"/>
      <c r="C82" s="850"/>
      <c r="D82" s="850"/>
      <c r="E82" s="850"/>
      <c r="F82" s="850"/>
      <c r="G82" s="850"/>
      <c r="H82" s="850"/>
      <c r="I82" s="850"/>
      <c r="J82" s="850"/>
      <c r="K82" s="850"/>
      <c r="L82" s="850"/>
      <c r="M82" s="850"/>
      <c r="N82" s="850"/>
      <c r="O82" s="850"/>
      <c r="P82" s="853"/>
    </row>
    <row r="83" spans="1:16" ht="14.1" customHeight="1" x14ac:dyDescent="0.2">
      <c r="A83" s="847"/>
      <c r="B83" s="850"/>
      <c r="C83" s="850"/>
      <c r="D83" s="850"/>
      <c r="E83" s="850"/>
      <c r="F83" s="850"/>
      <c r="G83" s="850"/>
      <c r="H83" s="850"/>
      <c r="I83" s="850"/>
      <c r="J83" s="850"/>
      <c r="K83" s="850"/>
      <c r="L83" s="850"/>
      <c r="M83" s="850"/>
      <c r="N83" s="850"/>
      <c r="O83" s="850"/>
      <c r="P83" s="853"/>
    </row>
    <row r="84" spans="1:16" ht="14.1" customHeight="1" x14ac:dyDescent="0.2">
      <c r="A84" s="847"/>
      <c r="B84" s="850"/>
      <c r="C84" s="850"/>
      <c r="D84" s="850"/>
      <c r="E84" s="850"/>
      <c r="F84" s="850"/>
      <c r="G84" s="850"/>
      <c r="H84" s="850"/>
      <c r="I84" s="850"/>
      <c r="J84" s="850"/>
      <c r="K84" s="850"/>
      <c r="L84" s="850"/>
      <c r="M84" s="850"/>
      <c r="N84" s="850"/>
      <c r="O84" s="850"/>
      <c r="P84" s="853"/>
    </row>
    <row r="85" spans="1:16" ht="14.1" customHeight="1" x14ac:dyDescent="0.2">
      <c r="A85" s="847"/>
      <c r="B85" s="850"/>
      <c r="C85" s="850"/>
      <c r="D85" s="850"/>
      <c r="E85" s="850"/>
      <c r="F85" s="850"/>
      <c r="G85" s="850"/>
      <c r="H85" s="850"/>
      <c r="I85" s="850"/>
      <c r="J85" s="850"/>
      <c r="K85" s="850"/>
      <c r="L85" s="850"/>
      <c r="M85" s="850"/>
      <c r="N85" s="850"/>
      <c r="O85" s="850"/>
      <c r="P85" s="853"/>
    </row>
    <row r="86" spans="1:16" ht="14.1" customHeight="1" x14ac:dyDescent="0.2">
      <c r="A86" s="847"/>
      <c r="B86" s="850"/>
      <c r="C86" s="850"/>
      <c r="D86" s="850"/>
      <c r="E86" s="850"/>
      <c r="F86" s="850"/>
      <c r="G86" s="850"/>
      <c r="H86" s="850"/>
      <c r="I86" s="850"/>
      <c r="J86" s="850"/>
      <c r="K86" s="850"/>
      <c r="L86" s="850"/>
      <c r="M86" s="850"/>
      <c r="N86" s="850"/>
      <c r="O86" s="850"/>
      <c r="P86" s="853"/>
    </row>
    <row r="87" spans="1:16" ht="14.1" customHeight="1" x14ac:dyDescent="0.2">
      <c r="A87" s="847"/>
      <c r="B87" s="850"/>
      <c r="C87" s="850"/>
      <c r="D87" s="850"/>
      <c r="E87" s="850"/>
      <c r="F87" s="850"/>
      <c r="G87" s="850"/>
      <c r="H87" s="850"/>
      <c r="I87" s="850"/>
      <c r="J87" s="850"/>
      <c r="K87" s="850"/>
      <c r="L87" s="850"/>
      <c r="M87" s="850"/>
      <c r="N87" s="850"/>
      <c r="O87" s="850"/>
      <c r="P87" s="853"/>
    </row>
    <row r="88" spans="1:16" ht="14.1" customHeight="1" x14ac:dyDescent="0.2">
      <c r="A88" s="847"/>
      <c r="B88" s="850"/>
      <c r="C88" s="850"/>
      <c r="D88" s="850"/>
      <c r="E88" s="850"/>
      <c r="F88" s="850"/>
      <c r="G88" s="850"/>
      <c r="H88" s="850"/>
      <c r="I88" s="850"/>
      <c r="J88" s="850"/>
      <c r="K88" s="850"/>
      <c r="L88" s="850"/>
      <c r="M88" s="850"/>
      <c r="N88" s="850"/>
      <c r="O88" s="850"/>
      <c r="P88" s="853"/>
    </row>
    <row r="89" spans="1:16" ht="14.1" customHeight="1" x14ac:dyDescent="0.2">
      <c r="A89" s="847"/>
      <c r="B89" s="850"/>
      <c r="C89" s="850"/>
      <c r="D89" s="850"/>
      <c r="E89" s="850"/>
      <c r="F89" s="850"/>
      <c r="G89" s="850"/>
      <c r="H89" s="850"/>
      <c r="I89" s="850"/>
      <c r="J89" s="850"/>
      <c r="K89" s="850"/>
      <c r="L89" s="850"/>
      <c r="M89" s="850"/>
      <c r="N89" s="850"/>
      <c r="O89" s="850"/>
      <c r="P89" s="853"/>
    </row>
    <row r="90" spans="1:16" ht="14.1" customHeight="1" x14ac:dyDescent="0.2">
      <c r="A90" s="848"/>
      <c r="B90" s="851"/>
      <c r="C90" s="851"/>
      <c r="D90" s="851"/>
      <c r="E90" s="851"/>
      <c r="F90" s="851"/>
      <c r="G90" s="851"/>
      <c r="H90" s="851"/>
      <c r="I90" s="851"/>
      <c r="J90" s="851"/>
      <c r="K90" s="851"/>
      <c r="L90" s="851"/>
      <c r="M90" s="851"/>
      <c r="N90" s="851"/>
      <c r="O90" s="851"/>
      <c r="P90" s="854"/>
    </row>
    <row r="91" spans="1:16" ht="14.1" customHeight="1" x14ac:dyDescent="0.2">
      <c r="A91" s="111"/>
      <c r="B91" s="123"/>
      <c r="C91" s="112"/>
      <c r="D91" s="113"/>
      <c r="E91" s="114"/>
      <c r="F91" s="115"/>
      <c r="G91" s="116"/>
      <c r="H91" s="116"/>
      <c r="I91" s="116"/>
      <c r="J91" s="117"/>
      <c r="K91" s="118"/>
      <c r="L91" s="117"/>
      <c r="M91" s="119"/>
      <c r="N91" s="120"/>
      <c r="O91" s="120"/>
      <c r="P91" s="121"/>
    </row>
    <row r="92" spans="1:16" ht="14.1" customHeight="1" x14ac:dyDescent="0.2">
      <c r="A92" s="835" t="s">
        <v>1387</v>
      </c>
      <c r="B92" s="835"/>
      <c r="C92" s="835"/>
      <c r="D92" s="835"/>
      <c r="E92" s="835"/>
      <c r="F92" s="835"/>
      <c r="G92" s="835"/>
      <c r="H92" s="835"/>
      <c r="I92" s="835"/>
      <c r="J92" s="835"/>
      <c r="K92" s="835"/>
      <c r="L92" s="835"/>
      <c r="M92" s="835"/>
      <c r="N92" s="835"/>
      <c r="O92" s="835"/>
      <c r="P92" s="835"/>
    </row>
    <row r="93" spans="1:16" ht="14.1" customHeight="1" x14ac:dyDescent="0.2">
      <c r="A93" s="281"/>
      <c r="B93" s="292"/>
      <c r="C93" s="293" t="s">
        <v>1388</v>
      </c>
      <c r="D93" s="283"/>
      <c r="E93" s="284" t="s">
        <v>1389</v>
      </c>
      <c r="F93" s="285"/>
      <c r="G93" s="286"/>
      <c r="H93" s="286"/>
      <c r="I93" s="287" t="s">
        <v>1390</v>
      </c>
      <c r="J93" s="370"/>
      <c r="K93" s="288" t="s">
        <v>1425</v>
      </c>
      <c r="L93" s="287"/>
      <c r="M93" s="286" t="s">
        <v>1426</v>
      </c>
      <c r="N93" s="479" t="s">
        <v>1391</v>
      </c>
      <c r="O93" s="289"/>
      <c r="P93" s="294"/>
    </row>
    <row r="94" spans="1:16" ht="14.1" customHeight="1" x14ac:dyDescent="0.2">
      <c r="A94" s="111"/>
      <c r="B94" s="291"/>
      <c r="C94" s="118">
        <v>92.2</v>
      </c>
      <c r="D94" s="836" t="s">
        <v>5574</v>
      </c>
      <c r="E94" s="837"/>
      <c r="F94" s="837"/>
      <c r="G94" s="116"/>
      <c r="H94" s="857">
        <v>173.97499999999999</v>
      </c>
      <c r="I94" s="857"/>
      <c r="J94" s="857"/>
      <c r="K94" s="405">
        <v>172.25899999999999</v>
      </c>
      <c r="L94" s="405"/>
      <c r="M94" s="406">
        <v>0.99013651386693491</v>
      </c>
      <c r="N94" s="120">
        <v>91.29</v>
      </c>
      <c r="O94" s="120"/>
      <c r="P94" s="121"/>
    </row>
    <row r="95" spans="1:16" ht="14.1" customHeight="1" x14ac:dyDescent="0.2">
      <c r="A95" s="111"/>
      <c r="B95" s="291" t="s">
        <v>5575</v>
      </c>
      <c r="C95" s="112"/>
      <c r="D95" s="296"/>
      <c r="E95" s="114"/>
      <c r="F95" s="115"/>
      <c r="G95" s="116"/>
      <c r="H95" s="116"/>
      <c r="I95" s="116"/>
      <c r="J95" s="117"/>
      <c r="K95" s="118"/>
      <c r="L95" s="117"/>
      <c r="M95" s="119"/>
      <c r="N95" s="120"/>
      <c r="O95" s="120"/>
      <c r="P95" s="121"/>
    </row>
    <row r="96" spans="1:16" ht="14.1" customHeight="1" x14ac:dyDescent="0.2">
      <c r="A96" s="111"/>
      <c r="B96" s="291"/>
      <c r="C96" s="112"/>
      <c r="D96" s="296"/>
      <c r="E96" s="114"/>
      <c r="F96" s="115"/>
      <c r="G96" s="116"/>
      <c r="H96" s="116"/>
      <c r="I96" s="116"/>
      <c r="J96" s="117"/>
      <c r="K96" s="118"/>
      <c r="L96" s="117"/>
      <c r="M96" s="119"/>
      <c r="N96" s="120"/>
      <c r="O96" s="120"/>
      <c r="P96" s="121"/>
    </row>
    <row r="97" spans="2:2" ht="14.1" customHeight="1" x14ac:dyDescent="0.2"/>
    <row r="98" spans="2:2" ht="14.1" customHeight="1" x14ac:dyDescent="0.2">
      <c r="B98" s="98" t="s">
        <v>1392</v>
      </c>
    </row>
  </sheetData>
  <mergeCells count="32">
    <mergeCell ref="N24:N25"/>
    <mergeCell ref="O24:O25"/>
    <mergeCell ref="P24:P25"/>
    <mergeCell ref="D24:E24"/>
    <mergeCell ref="F24:G24"/>
    <mergeCell ref="H24:I24"/>
    <mergeCell ref="J24:J25"/>
    <mergeCell ref="K24:K25"/>
    <mergeCell ref="A4:P4"/>
    <mergeCell ref="A5:A6"/>
    <mergeCell ref="B5:C5"/>
    <mergeCell ref="D5:E5"/>
    <mergeCell ref="F5:G5"/>
    <mergeCell ref="J5:J6"/>
    <mergeCell ref="K5:K6"/>
    <mergeCell ref="N5:N6"/>
    <mergeCell ref="A92:P92"/>
    <mergeCell ref="D94:F94"/>
    <mergeCell ref="O5:O6"/>
    <mergeCell ref="P5:P6"/>
    <mergeCell ref="A42:P42"/>
    <mergeCell ref="A70:P70"/>
    <mergeCell ref="A76:A90"/>
    <mergeCell ref="B76:O90"/>
    <mergeCell ref="P76:P90"/>
    <mergeCell ref="H5:I5"/>
    <mergeCell ref="H94:J94"/>
    <mergeCell ref="A41:P41"/>
    <mergeCell ref="A69:J69"/>
    <mergeCell ref="A23:P23"/>
    <mergeCell ref="A24:A25"/>
    <mergeCell ref="B24:C24"/>
  </mergeCells>
  <phoneticPr fontId="20" type="noConversion"/>
  <conditionalFormatting sqref="B8:B19">
    <cfRule type="duplicateValues" dxfId="13" priority="305" stopIfTrue="1"/>
  </conditionalFormatting>
  <conditionalFormatting sqref="B22">
    <cfRule type="duplicateValues" dxfId="12" priority="26" stopIfTrue="1"/>
  </conditionalFormatting>
  <conditionalFormatting sqref="B26:B38">
    <cfRule type="duplicateValues" dxfId="11" priority="309" stopIfTrue="1"/>
  </conditionalFormatting>
  <conditionalFormatting sqref="B43:B68">
    <cfRule type="duplicateValues" dxfId="10" priority="310" stopIfTrue="1"/>
  </conditionalFormatting>
  <conditionalFormatting sqref="B91 B72:B76">
    <cfRule type="duplicateValues" dxfId="9" priority="22" stopIfTrue="1"/>
  </conditionalFormatting>
  <conditionalFormatting sqref="B93:B96">
    <cfRule type="duplicateValues" dxfId="8" priority="39" stopIfTrue="1"/>
  </conditionalFormatting>
  <conditionalFormatting sqref="C93">
    <cfRule type="duplicateValues" dxfId="7" priority="21" stopIfTrue="1"/>
  </conditionalFormatting>
  <conditionalFormatting sqref="D8:D10">
    <cfRule type="duplicateValues" dxfId="6" priority="308" stopIfTrue="1"/>
  </conditionalFormatting>
  <conditionalFormatting sqref="D11:D18">
    <cfRule type="duplicateValues" dxfId="5" priority="1" stopIfTrue="1"/>
  </conditionalFormatting>
  <conditionalFormatting sqref="D19">
    <cfRule type="duplicateValues" dxfId="4" priority="84" stopIfTrue="1"/>
  </conditionalFormatting>
  <conditionalFormatting sqref="D22">
    <cfRule type="duplicateValues" dxfId="3" priority="25" stopIfTrue="1"/>
  </conditionalFormatting>
  <conditionalFormatting sqref="D26">
    <cfRule type="duplicateValues" dxfId="2" priority="33" stopIfTrue="1"/>
  </conditionalFormatting>
  <conditionalFormatting sqref="D43">
    <cfRule type="duplicateValues" dxfId="1" priority="24" stopIfTrue="1"/>
  </conditionalFormatting>
  <conditionalFormatting sqref="D71">
    <cfRule type="duplicateValues" dxfId="0" priority="23" stopIfTrue="1"/>
  </conditionalFormatting>
  <printOptions horizontalCentered="1"/>
  <pageMargins left="1.1811023622047245" right="0.78740157480314965" top="0.39370078740157483" bottom="0.19685039370078741" header="0" footer="0"/>
  <pageSetup paperSize="9" scale="91" fitToHeight="0" orientation="landscape" r:id="rId1"/>
  <headerFooter alignWithMargins="0">
    <oddFooter xml:space="preserve">&amp;L&amp;"Arial,Normal"&amp;8 </oddFooter>
  </headerFooter>
  <rowBreaks count="3" manualBreakCount="3">
    <brk id="25" max="15" man="1"/>
    <brk id="41" max="15" man="1"/>
    <brk id="69" max="15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C379-974F-4C18-ADFC-D1F0E1623BF9}">
  <sheetPr>
    <tabColor rgb="FF0070C0"/>
    <pageSetUpPr fitToPage="1"/>
  </sheetPr>
  <dimension ref="A1:I29"/>
  <sheetViews>
    <sheetView zoomScaleNormal="100" zoomScaleSheetLayoutView="100" workbookViewId="0">
      <selection activeCell="A4" sqref="A4:J16"/>
    </sheetView>
  </sheetViews>
  <sheetFormatPr defaultColWidth="9.140625" defaultRowHeight="11.25" x14ac:dyDescent="0.2"/>
  <cols>
    <col min="1" max="1" width="9.140625" style="149"/>
    <col min="2" max="2" width="25.5703125" style="149" bestFit="1" customWidth="1"/>
    <col min="3" max="7" width="4.140625" style="149" customWidth="1"/>
    <col min="8" max="16384" width="9.140625" style="149"/>
  </cols>
  <sheetData>
    <row r="1" spans="1:9" x14ac:dyDescent="0.2">
      <c r="A1" s="147" t="s">
        <v>5006</v>
      </c>
      <c r="B1" s="147"/>
      <c r="C1" s="297"/>
      <c r="D1" s="298"/>
      <c r="E1" s="298"/>
      <c r="F1" s="298"/>
      <c r="G1" s="298"/>
    </row>
    <row r="2" spans="1:9" x14ac:dyDescent="0.2">
      <c r="A2" s="147" t="s">
        <v>5008</v>
      </c>
      <c r="B2" s="147"/>
      <c r="C2" s="297"/>
      <c r="D2" s="298"/>
      <c r="E2" s="298"/>
      <c r="F2" s="298"/>
      <c r="G2" s="299"/>
    </row>
    <row r="3" spans="1:9" x14ac:dyDescent="0.2">
      <c r="A3" s="147" t="s">
        <v>5007</v>
      </c>
      <c r="B3" s="147"/>
      <c r="C3" s="297"/>
      <c r="D3" s="298"/>
      <c r="E3" s="298"/>
      <c r="F3" s="298"/>
      <c r="G3" s="299"/>
    </row>
    <row r="4" spans="1:9" ht="30" customHeight="1" x14ac:dyDescent="0.2">
      <c r="A4" s="866" t="s">
        <v>316</v>
      </c>
      <c r="B4" s="867"/>
      <c r="C4" s="867"/>
      <c r="D4" s="867"/>
      <c r="E4" s="867"/>
      <c r="F4" s="867"/>
      <c r="G4" s="867"/>
    </row>
    <row r="5" spans="1:9" x14ac:dyDescent="0.2">
      <c r="A5" s="300"/>
      <c r="B5" s="301"/>
      <c r="C5" s="302" t="s">
        <v>1411</v>
      </c>
      <c r="D5" s="302" t="s">
        <v>1412</v>
      </c>
      <c r="E5" s="302" t="s">
        <v>1413</v>
      </c>
      <c r="F5" s="302" t="s">
        <v>1414</v>
      </c>
      <c r="G5" s="302" t="s">
        <v>1415</v>
      </c>
      <c r="I5" s="303" t="s">
        <v>322</v>
      </c>
    </row>
    <row r="6" spans="1:9" x14ac:dyDescent="0.2">
      <c r="A6" s="300" t="s">
        <v>306</v>
      </c>
      <c r="B6" s="304" t="s">
        <v>356</v>
      </c>
      <c r="C6" s="301">
        <v>0</v>
      </c>
      <c r="D6" s="301">
        <v>5</v>
      </c>
      <c r="E6" s="301">
        <v>5</v>
      </c>
      <c r="F6" s="301">
        <v>7</v>
      </c>
      <c r="G6" s="301">
        <v>3</v>
      </c>
      <c r="I6" s="305">
        <v>7</v>
      </c>
    </row>
    <row r="7" spans="1:9" x14ac:dyDescent="0.2">
      <c r="A7" s="300" t="s">
        <v>309</v>
      </c>
      <c r="B7" s="304" t="s">
        <v>369</v>
      </c>
      <c r="C7" s="301">
        <v>0</v>
      </c>
      <c r="D7" s="301">
        <v>4</v>
      </c>
      <c r="E7" s="301">
        <v>5</v>
      </c>
      <c r="F7" s="301">
        <v>6</v>
      </c>
      <c r="G7" s="301">
        <v>3</v>
      </c>
      <c r="I7" s="305">
        <v>6</v>
      </c>
    </row>
    <row r="8" spans="1:9" x14ac:dyDescent="0.2">
      <c r="A8" s="300" t="s">
        <v>374</v>
      </c>
      <c r="B8" s="304" t="s">
        <v>375</v>
      </c>
      <c r="C8" s="301">
        <v>0</v>
      </c>
      <c r="D8" s="301">
        <v>1</v>
      </c>
      <c r="E8" s="301">
        <v>1</v>
      </c>
      <c r="F8" s="301">
        <v>0</v>
      </c>
      <c r="G8" s="301">
        <v>0</v>
      </c>
      <c r="I8" s="305">
        <v>1</v>
      </c>
    </row>
    <row r="9" spans="1:9" x14ac:dyDescent="0.2">
      <c r="A9" s="300" t="s">
        <v>305</v>
      </c>
      <c r="B9" s="304" t="s">
        <v>378</v>
      </c>
      <c r="C9" s="301">
        <v>0</v>
      </c>
      <c r="D9" s="301">
        <v>2</v>
      </c>
      <c r="E9" s="301">
        <v>1</v>
      </c>
      <c r="F9" s="301">
        <v>1</v>
      </c>
      <c r="G9" s="301">
        <v>1</v>
      </c>
      <c r="I9" s="305">
        <v>2</v>
      </c>
    </row>
    <row r="10" spans="1:9" x14ac:dyDescent="0.2">
      <c r="A10" s="300" t="s">
        <v>342</v>
      </c>
      <c r="B10" s="304" t="s">
        <v>198</v>
      </c>
      <c r="C10" s="301">
        <v>0</v>
      </c>
      <c r="D10" s="301">
        <v>1</v>
      </c>
      <c r="E10" s="301">
        <v>1</v>
      </c>
      <c r="F10" s="301">
        <v>0</v>
      </c>
      <c r="G10" s="301">
        <v>0</v>
      </c>
      <c r="I10" s="305">
        <v>1</v>
      </c>
    </row>
    <row r="11" spans="1:9" x14ac:dyDescent="0.2">
      <c r="A11" s="300" t="s">
        <v>308</v>
      </c>
      <c r="B11" s="304" t="s">
        <v>200</v>
      </c>
      <c r="C11" s="301">
        <v>0</v>
      </c>
      <c r="D11" s="301">
        <v>1</v>
      </c>
      <c r="E11" s="301">
        <v>1</v>
      </c>
      <c r="F11" s="301">
        <v>1</v>
      </c>
      <c r="G11" s="301">
        <v>1</v>
      </c>
      <c r="I11" s="305">
        <v>1</v>
      </c>
    </row>
    <row r="12" spans="1:9" x14ac:dyDescent="0.2">
      <c r="A12" s="300" t="s">
        <v>313</v>
      </c>
      <c r="B12" s="304" t="s">
        <v>404</v>
      </c>
      <c r="C12" s="301">
        <v>0</v>
      </c>
      <c r="D12" s="301">
        <v>0</v>
      </c>
      <c r="E12" s="301">
        <v>0</v>
      </c>
      <c r="F12" s="301">
        <v>0</v>
      </c>
      <c r="G12" s="301">
        <v>1</v>
      </c>
      <c r="I12" s="305">
        <v>1</v>
      </c>
    </row>
    <row r="13" spans="1:9" x14ac:dyDescent="0.2">
      <c r="A13" s="300" t="s">
        <v>311</v>
      </c>
      <c r="B13" s="304" t="s">
        <v>407</v>
      </c>
      <c r="C13" s="301">
        <v>0</v>
      </c>
      <c r="D13" s="301">
        <v>0</v>
      </c>
      <c r="E13" s="301">
        <v>1</v>
      </c>
      <c r="F13" s="301">
        <v>1</v>
      </c>
      <c r="G13" s="301">
        <v>1</v>
      </c>
      <c r="I13" s="305">
        <v>1</v>
      </c>
    </row>
    <row r="14" spans="1:9" x14ac:dyDescent="0.2">
      <c r="A14" s="300" t="s">
        <v>307</v>
      </c>
      <c r="B14" s="304" t="s">
        <v>410</v>
      </c>
      <c r="C14" s="301">
        <v>0</v>
      </c>
      <c r="D14" s="301">
        <v>4</v>
      </c>
      <c r="E14" s="301">
        <v>2</v>
      </c>
      <c r="F14" s="301">
        <v>1</v>
      </c>
      <c r="G14" s="301">
        <v>3</v>
      </c>
      <c r="I14" s="305">
        <v>4</v>
      </c>
    </row>
    <row r="15" spans="1:9" x14ac:dyDescent="0.2">
      <c r="A15" s="300" t="s">
        <v>310</v>
      </c>
      <c r="B15" s="304" t="s">
        <v>413</v>
      </c>
      <c r="C15" s="301">
        <v>0</v>
      </c>
      <c r="D15" s="301">
        <v>1</v>
      </c>
      <c r="E15" s="301">
        <v>1</v>
      </c>
      <c r="F15" s="301">
        <v>1</v>
      </c>
      <c r="G15" s="301">
        <v>1</v>
      </c>
      <c r="I15" s="305">
        <v>1</v>
      </c>
    </row>
    <row r="16" spans="1:9" x14ac:dyDescent="0.2">
      <c r="A16" s="300" t="s">
        <v>312</v>
      </c>
      <c r="B16" s="304" t="s">
        <v>420</v>
      </c>
      <c r="C16" s="301">
        <v>0</v>
      </c>
      <c r="D16" s="301">
        <v>0</v>
      </c>
      <c r="E16" s="301">
        <v>1</v>
      </c>
      <c r="F16" s="301">
        <v>1</v>
      </c>
      <c r="G16" s="301">
        <v>1</v>
      </c>
      <c r="I16" s="305">
        <v>1</v>
      </c>
    </row>
    <row r="17" spans="1:9" x14ac:dyDescent="0.2">
      <c r="A17" s="300" t="s">
        <v>435</v>
      </c>
      <c r="B17" s="304" t="s">
        <v>436</v>
      </c>
      <c r="C17" s="301">
        <v>0</v>
      </c>
      <c r="D17" s="301">
        <v>2</v>
      </c>
      <c r="E17" s="301">
        <v>2</v>
      </c>
      <c r="F17" s="301">
        <v>2</v>
      </c>
      <c r="G17" s="301">
        <v>1</v>
      </c>
      <c r="I17" s="305">
        <v>2</v>
      </c>
    </row>
    <row r="18" spans="1:9" x14ac:dyDescent="0.2">
      <c r="A18" s="300" t="s">
        <v>445</v>
      </c>
      <c r="B18" s="304" t="s">
        <v>446</v>
      </c>
      <c r="C18" s="301">
        <v>0</v>
      </c>
      <c r="D18" s="301">
        <v>0</v>
      </c>
      <c r="E18" s="301">
        <v>1</v>
      </c>
      <c r="F18" s="301">
        <v>1</v>
      </c>
      <c r="G18" s="301">
        <v>1</v>
      </c>
      <c r="I18" s="305">
        <v>1</v>
      </c>
    </row>
    <row r="19" spans="1:9" x14ac:dyDescent="0.2">
      <c r="A19" s="300" t="s">
        <v>441</v>
      </c>
      <c r="B19" s="304" t="s">
        <v>442</v>
      </c>
      <c r="C19" s="301">
        <v>0</v>
      </c>
      <c r="D19" s="301">
        <v>1</v>
      </c>
      <c r="E19" s="301">
        <v>1</v>
      </c>
      <c r="F19" s="301">
        <v>0</v>
      </c>
      <c r="G19" s="301">
        <v>1</v>
      </c>
      <c r="I19" s="305">
        <v>1</v>
      </c>
    </row>
    <row r="20" spans="1:9" x14ac:dyDescent="0.2">
      <c r="A20" s="300" t="s">
        <v>518</v>
      </c>
      <c r="B20" s="304" t="s">
        <v>519</v>
      </c>
      <c r="C20" s="301">
        <v>0</v>
      </c>
      <c r="D20" s="301">
        <v>1</v>
      </c>
      <c r="E20" s="301">
        <v>1</v>
      </c>
      <c r="F20" s="301">
        <v>1</v>
      </c>
      <c r="G20" s="301">
        <v>1</v>
      </c>
      <c r="I20" s="305">
        <v>1</v>
      </c>
    </row>
    <row r="21" spans="1:9" x14ac:dyDescent="0.2">
      <c r="A21" s="300" t="s">
        <v>292</v>
      </c>
      <c r="B21" s="304" t="s">
        <v>504</v>
      </c>
      <c r="C21" s="301">
        <v>0</v>
      </c>
      <c r="D21" s="301">
        <v>1</v>
      </c>
      <c r="E21" s="301">
        <v>0</v>
      </c>
      <c r="F21" s="301">
        <v>0</v>
      </c>
      <c r="G21" s="301">
        <v>1</v>
      </c>
      <c r="I21" s="305">
        <v>1</v>
      </c>
    </row>
    <row r="22" spans="1:9" x14ac:dyDescent="0.2">
      <c r="A22" s="306" t="s">
        <v>315</v>
      </c>
      <c r="B22" s="307"/>
      <c r="C22" s="307">
        <v>0</v>
      </c>
      <c r="D22" s="307">
        <v>24</v>
      </c>
      <c r="E22" s="307">
        <v>24</v>
      </c>
      <c r="F22" s="307">
        <v>23</v>
      </c>
      <c r="G22" s="307">
        <v>20</v>
      </c>
      <c r="I22" s="305">
        <v>24</v>
      </c>
    </row>
    <row r="29" spans="1:9" x14ac:dyDescent="0.2">
      <c r="I29" s="308"/>
    </row>
  </sheetData>
  <mergeCells count="1">
    <mergeCell ref="A4:G4"/>
  </mergeCells>
  <phoneticPr fontId="20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5" orientation="landscape" horizontalDpi="1200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B1ED-802F-45A6-B468-B1792EBB9783}">
  <sheetPr>
    <tabColor rgb="FF0070C0"/>
    <pageSetUpPr fitToPage="1"/>
  </sheetPr>
  <dimension ref="A1:K107"/>
  <sheetViews>
    <sheetView topLeftCell="A100" zoomScaleNormal="100" zoomScaleSheetLayoutView="100" workbookViewId="0">
      <selection activeCell="A4" sqref="A4:J16"/>
    </sheetView>
  </sheetViews>
  <sheetFormatPr defaultColWidth="9.140625" defaultRowHeight="11.25" x14ac:dyDescent="0.2"/>
  <cols>
    <col min="1" max="1" width="9.140625" style="149"/>
    <col min="2" max="2" width="35.42578125" style="149" customWidth="1"/>
    <col min="3" max="8" width="4.140625" style="149" customWidth="1"/>
    <col min="9" max="16384" width="9.140625" style="149"/>
  </cols>
  <sheetData>
    <row r="1" spans="1:11" x14ac:dyDescent="0.2">
      <c r="A1" s="147" t="s">
        <v>5006</v>
      </c>
      <c r="B1" s="147"/>
      <c r="C1" s="297"/>
      <c r="D1" s="298"/>
      <c r="E1" s="298"/>
      <c r="F1" s="298"/>
      <c r="G1" s="298"/>
      <c r="H1" s="298"/>
    </row>
    <row r="2" spans="1:11" x14ac:dyDescent="0.2">
      <c r="A2" s="147" t="s">
        <v>5008</v>
      </c>
      <c r="B2" s="147"/>
      <c r="C2" s="297"/>
      <c r="D2" s="298"/>
      <c r="E2" s="298"/>
      <c r="F2" s="298"/>
      <c r="G2" s="299"/>
      <c r="H2" s="299"/>
    </row>
    <row r="3" spans="1:11" x14ac:dyDescent="0.2">
      <c r="A3" s="147" t="s">
        <v>5007</v>
      </c>
      <c r="B3" s="147"/>
      <c r="C3" s="297"/>
      <c r="D3" s="298"/>
      <c r="E3" s="298"/>
      <c r="F3" s="298"/>
      <c r="G3" s="299"/>
      <c r="H3" s="299"/>
    </row>
    <row r="5" spans="1:11" ht="21.95" customHeight="1" x14ac:dyDescent="0.2">
      <c r="A5" s="866" t="s">
        <v>1427</v>
      </c>
      <c r="B5" s="867"/>
      <c r="C5" s="867"/>
      <c r="D5" s="867"/>
      <c r="E5" s="867"/>
      <c r="F5" s="867"/>
      <c r="G5" s="867"/>
      <c r="H5" s="867"/>
      <c r="I5" s="867"/>
    </row>
    <row r="6" spans="1:11" x14ac:dyDescent="0.2">
      <c r="A6" s="300"/>
      <c r="B6" s="301"/>
      <c r="C6" s="302" t="s">
        <v>1411</v>
      </c>
      <c r="D6" s="302" t="s">
        <v>1412</v>
      </c>
      <c r="E6" s="302" t="s">
        <v>1413</v>
      </c>
      <c r="F6" s="302" t="s">
        <v>1414</v>
      </c>
      <c r="G6" s="302" t="s">
        <v>1415</v>
      </c>
      <c r="H6" s="302" t="s">
        <v>1416</v>
      </c>
      <c r="I6" s="303" t="s">
        <v>322</v>
      </c>
      <c r="K6" s="303" t="s">
        <v>1487</v>
      </c>
    </row>
    <row r="7" spans="1:11" ht="22.5" x14ac:dyDescent="0.2">
      <c r="A7" s="300" t="s">
        <v>563</v>
      </c>
      <c r="B7" s="378" t="s">
        <v>564</v>
      </c>
      <c r="C7" s="301">
        <v>0</v>
      </c>
      <c r="D7" s="301">
        <v>0</v>
      </c>
      <c r="E7" s="301">
        <v>0</v>
      </c>
      <c r="F7" s="301">
        <v>0</v>
      </c>
      <c r="G7" s="301">
        <v>1</v>
      </c>
      <c r="H7" s="301">
        <v>0</v>
      </c>
      <c r="I7" s="305">
        <v>1</v>
      </c>
      <c r="K7" s="305"/>
    </row>
    <row r="8" spans="1:11" x14ac:dyDescent="0.2">
      <c r="A8" s="300" t="s">
        <v>329</v>
      </c>
      <c r="B8" s="378" t="s">
        <v>769</v>
      </c>
      <c r="C8" s="301">
        <v>0</v>
      </c>
      <c r="D8" s="301">
        <v>1</v>
      </c>
      <c r="E8" s="301">
        <v>1</v>
      </c>
      <c r="F8" s="301">
        <v>0</v>
      </c>
      <c r="G8" s="301">
        <v>0</v>
      </c>
      <c r="H8" s="301">
        <v>0</v>
      </c>
      <c r="I8" s="305">
        <v>1</v>
      </c>
      <c r="K8" s="305"/>
    </row>
    <row r="9" spans="1:11" ht="22.5" x14ac:dyDescent="0.2">
      <c r="A9" s="300" t="s">
        <v>275</v>
      </c>
      <c r="B9" s="378" t="s">
        <v>283</v>
      </c>
      <c r="C9" s="301">
        <v>0</v>
      </c>
      <c r="D9" s="301">
        <v>1</v>
      </c>
      <c r="E9" s="301">
        <v>0</v>
      </c>
      <c r="F9" s="301">
        <v>0</v>
      </c>
      <c r="G9" s="301">
        <v>1</v>
      </c>
      <c r="H9" s="301">
        <v>0</v>
      </c>
      <c r="I9" s="305">
        <v>1</v>
      </c>
      <c r="K9" s="305"/>
    </row>
    <row r="10" spans="1:11" x14ac:dyDescent="0.2">
      <c r="A10" s="300" t="s">
        <v>207</v>
      </c>
      <c r="B10" s="378" t="s">
        <v>208</v>
      </c>
      <c r="C10" s="301">
        <v>0</v>
      </c>
      <c r="D10" s="301">
        <v>1</v>
      </c>
      <c r="E10" s="301">
        <v>0</v>
      </c>
      <c r="F10" s="301">
        <v>0</v>
      </c>
      <c r="G10" s="301">
        <v>1</v>
      </c>
      <c r="H10" s="301">
        <v>0</v>
      </c>
      <c r="I10" s="305">
        <v>1</v>
      </c>
      <c r="K10" s="305"/>
    </row>
    <row r="11" spans="1:11" ht="33.75" x14ac:dyDescent="0.2">
      <c r="A11" s="300" t="s">
        <v>264</v>
      </c>
      <c r="B11" s="378" t="s">
        <v>287</v>
      </c>
      <c r="C11" s="301">
        <v>0</v>
      </c>
      <c r="D11" s="301">
        <v>1</v>
      </c>
      <c r="E11" s="301">
        <v>1</v>
      </c>
      <c r="F11" s="301">
        <v>0</v>
      </c>
      <c r="G11" s="301">
        <v>0</v>
      </c>
      <c r="H11" s="301">
        <v>0</v>
      </c>
      <c r="I11" s="305">
        <v>1</v>
      </c>
      <c r="K11" s="305"/>
    </row>
    <row r="12" spans="1:11" ht="22.5" x14ac:dyDescent="0.2">
      <c r="A12" s="300" t="s">
        <v>805</v>
      </c>
      <c r="B12" s="378" t="s">
        <v>806</v>
      </c>
      <c r="C12" s="301">
        <v>0</v>
      </c>
      <c r="D12" s="301">
        <v>1</v>
      </c>
      <c r="E12" s="301">
        <v>0</v>
      </c>
      <c r="F12" s="301">
        <v>0</v>
      </c>
      <c r="G12" s="301">
        <v>0</v>
      </c>
      <c r="H12" s="301">
        <v>0</v>
      </c>
      <c r="I12" s="305">
        <v>1</v>
      </c>
      <c r="K12" s="305"/>
    </row>
    <row r="13" spans="1:11" x14ac:dyDescent="0.2">
      <c r="A13" s="300" t="s">
        <v>816</v>
      </c>
      <c r="B13" s="378" t="s">
        <v>817</v>
      </c>
      <c r="C13" s="301">
        <v>0</v>
      </c>
      <c r="D13" s="301">
        <v>1</v>
      </c>
      <c r="E13" s="301">
        <v>0</v>
      </c>
      <c r="F13" s="301">
        <v>0</v>
      </c>
      <c r="G13" s="301">
        <v>0</v>
      </c>
      <c r="H13" s="301">
        <v>0</v>
      </c>
      <c r="I13" s="305">
        <v>1</v>
      </c>
      <c r="K13" s="305"/>
    </row>
    <row r="14" spans="1:11" x14ac:dyDescent="0.2">
      <c r="A14" s="300" t="s">
        <v>280</v>
      </c>
      <c r="B14" s="378" t="s">
        <v>289</v>
      </c>
      <c r="C14" s="301">
        <v>0</v>
      </c>
      <c r="D14" s="301">
        <v>1</v>
      </c>
      <c r="E14" s="301">
        <v>0</v>
      </c>
      <c r="F14" s="301">
        <v>0</v>
      </c>
      <c r="G14" s="301">
        <v>1</v>
      </c>
      <c r="H14" s="301">
        <v>0</v>
      </c>
      <c r="I14" s="305">
        <v>1</v>
      </c>
      <c r="K14" s="305"/>
    </row>
    <row r="15" spans="1:11" x14ac:dyDescent="0.2">
      <c r="A15" s="300" t="s">
        <v>278</v>
      </c>
      <c r="B15" s="378" t="s">
        <v>286</v>
      </c>
      <c r="C15" s="301">
        <v>0</v>
      </c>
      <c r="D15" s="301">
        <v>1</v>
      </c>
      <c r="E15" s="301">
        <v>0</v>
      </c>
      <c r="F15" s="301">
        <v>0</v>
      </c>
      <c r="G15" s="301">
        <v>1</v>
      </c>
      <c r="H15" s="301">
        <v>0</v>
      </c>
      <c r="I15" s="305">
        <v>1</v>
      </c>
      <c r="K15" s="305"/>
    </row>
    <row r="16" spans="1:11" ht="22.5" x14ac:dyDescent="0.2">
      <c r="A16" s="300" t="s">
        <v>276</v>
      </c>
      <c r="B16" s="378" t="s">
        <v>284</v>
      </c>
      <c r="C16" s="301">
        <v>0</v>
      </c>
      <c r="D16" s="301">
        <v>1</v>
      </c>
      <c r="E16" s="301">
        <v>0</v>
      </c>
      <c r="F16" s="301">
        <v>0</v>
      </c>
      <c r="G16" s="301">
        <v>1</v>
      </c>
      <c r="H16" s="301">
        <v>0</v>
      </c>
      <c r="I16" s="305">
        <v>1</v>
      </c>
      <c r="K16" s="305"/>
    </row>
    <row r="17" spans="1:11" x14ac:dyDescent="0.2">
      <c r="A17" s="300" t="s">
        <v>459</v>
      </c>
      <c r="B17" s="378" t="s">
        <v>460</v>
      </c>
      <c r="C17" s="301">
        <v>0</v>
      </c>
      <c r="D17" s="301">
        <v>1</v>
      </c>
      <c r="E17" s="301">
        <v>0</v>
      </c>
      <c r="F17" s="301">
        <v>0</v>
      </c>
      <c r="G17" s="301">
        <v>1</v>
      </c>
      <c r="H17" s="301">
        <v>0</v>
      </c>
      <c r="I17" s="305">
        <v>1</v>
      </c>
      <c r="K17" s="305"/>
    </row>
    <row r="18" spans="1:11" ht="21.95" customHeight="1" x14ac:dyDescent="0.2">
      <c r="A18" s="306" t="s">
        <v>315</v>
      </c>
      <c r="B18" s="307"/>
      <c r="C18" s="307">
        <v>0</v>
      </c>
      <c r="D18" s="307">
        <v>10</v>
      </c>
      <c r="E18" s="307">
        <v>2</v>
      </c>
      <c r="F18" s="307">
        <v>0</v>
      </c>
      <c r="G18" s="307">
        <v>7</v>
      </c>
      <c r="H18" s="307">
        <v>0</v>
      </c>
      <c r="I18" s="307"/>
    </row>
    <row r="21" spans="1:11" x14ac:dyDescent="0.2">
      <c r="K21" s="149" t="s">
        <v>5571</v>
      </c>
    </row>
    <row r="42" spans="1:9" x14ac:dyDescent="0.2">
      <c r="A42" s="866" t="s">
        <v>5176</v>
      </c>
      <c r="B42" s="867"/>
      <c r="C42" s="867"/>
      <c r="D42" s="867"/>
      <c r="E42" s="867"/>
      <c r="F42" s="867"/>
      <c r="G42" s="867"/>
      <c r="H42" s="867"/>
      <c r="I42" s="867"/>
    </row>
    <row r="43" spans="1:9" x14ac:dyDescent="0.2">
      <c r="A43" s="300"/>
      <c r="B43" s="301"/>
      <c r="C43" s="302" t="s">
        <v>1411</v>
      </c>
      <c r="D43" s="302" t="s">
        <v>1412</v>
      </c>
      <c r="E43" s="302" t="s">
        <v>1413</v>
      </c>
      <c r="F43" s="302" t="s">
        <v>1414</v>
      </c>
      <c r="G43" s="302" t="s">
        <v>1415</v>
      </c>
      <c r="H43" s="302" t="s">
        <v>1416</v>
      </c>
      <c r="I43" s="303" t="s">
        <v>322</v>
      </c>
    </row>
    <row r="44" spans="1:9" ht="22.5" x14ac:dyDescent="0.2">
      <c r="A44" s="300" t="s">
        <v>204</v>
      </c>
      <c r="B44" s="378" t="s">
        <v>1733</v>
      </c>
      <c r="C44" s="301">
        <v>0</v>
      </c>
      <c r="D44" s="301">
        <v>1</v>
      </c>
      <c r="E44" s="301">
        <v>0</v>
      </c>
      <c r="F44" s="301">
        <v>0</v>
      </c>
      <c r="G44" s="301">
        <v>0</v>
      </c>
      <c r="H44" s="301">
        <v>0</v>
      </c>
      <c r="I44" s="305">
        <v>1</v>
      </c>
    </row>
    <row r="45" spans="1:9" ht="33.75" x14ac:dyDescent="0.2">
      <c r="A45" s="300" t="s">
        <v>252</v>
      </c>
      <c r="B45" s="378" t="s">
        <v>1692</v>
      </c>
      <c r="C45" s="301">
        <v>0</v>
      </c>
      <c r="D45" s="301">
        <v>1</v>
      </c>
      <c r="E45" s="301">
        <v>1</v>
      </c>
      <c r="F45" s="301">
        <v>1</v>
      </c>
      <c r="G45" s="301">
        <v>1</v>
      </c>
      <c r="H45" s="301">
        <v>0</v>
      </c>
      <c r="I45" s="305">
        <v>1</v>
      </c>
    </row>
    <row r="46" spans="1:9" ht="22.5" x14ac:dyDescent="0.2">
      <c r="A46" s="300" t="s">
        <v>258</v>
      </c>
      <c r="B46" s="378" t="s">
        <v>259</v>
      </c>
      <c r="C46" s="301">
        <v>0</v>
      </c>
      <c r="D46" s="301">
        <v>0</v>
      </c>
      <c r="E46" s="301">
        <v>0</v>
      </c>
      <c r="F46" s="301">
        <v>2</v>
      </c>
      <c r="G46" s="301">
        <v>0</v>
      </c>
      <c r="H46" s="301">
        <v>0</v>
      </c>
      <c r="I46" s="305">
        <v>2</v>
      </c>
    </row>
    <row r="47" spans="1:9" ht="33.75" x14ac:dyDescent="0.2">
      <c r="A47" s="300" t="s">
        <v>268</v>
      </c>
      <c r="B47" s="378" t="s">
        <v>1711</v>
      </c>
      <c r="C47" s="301">
        <v>0</v>
      </c>
      <c r="D47" s="301">
        <v>0</v>
      </c>
      <c r="E47" s="301">
        <v>1</v>
      </c>
      <c r="F47" s="301">
        <v>1</v>
      </c>
      <c r="G47" s="301">
        <v>1</v>
      </c>
      <c r="H47" s="301">
        <v>0</v>
      </c>
      <c r="I47" s="305">
        <v>1</v>
      </c>
    </row>
    <row r="48" spans="1:9" ht="22.5" x14ac:dyDescent="0.2">
      <c r="A48" s="300" t="s">
        <v>254</v>
      </c>
      <c r="B48" s="378" t="s">
        <v>255</v>
      </c>
      <c r="C48" s="301">
        <v>0</v>
      </c>
      <c r="D48" s="301">
        <v>1</v>
      </c>
      <c r="E48" s="301">
        <v>0</v>
      </c>
      <c r="F48" s="301">
        <v>0</v>
      </c>
      <c r="G48" s="301">
        <v>1</v>
      </c>
      <c r="H48" s="301">
        <v>0</v>
      </c>
      <c r="I48" s="305">
        <v>1</v>
      </c>
    </row>
    <row r="49" spans="1:11" ht="22.5" x14ac:dyDescent="0.2">
      <c r="A49" s="300" t="s">
        <v>267</v>
      </c>
      <c r="B49" s="378" t="s">
        <v>1513</v>
      </c>
      <c r="C49" s="301">
        <v>0</v>
      </c>
      <c r="D49" s="301">
        <v>1</v>
      </c>
      <c r="E49" s="301">
        <v>0</v>
      </c>
      <c r="F49" s="301">
        <v>0</v>
      </c>
      <c r="G49" s="301">
        <v>2</v>
      </c>
      <c r="H49" s="301">
        <v>0</v>
      </c>
      <c r="I49" s="305">
        <v>2</v>
      </c>
    </row>
    <row r="50" spans="1:11" ht="22.5" x14ac:dyDescent="0.2">
      <c r="A50" s="300" t="s">
        <v>256</v>
      </c>
      <c r="B50" s="378" t="s">
        <v>5563</v>
      </c>
      <c r="C50" s="301">
        <v>0</v>
      </c>
      <c r="D50" s="301">
        <v>1</v>
      </c>
      <c r="E50" s="301">
        <v>0</v>
      </c>
      <c r="F50" s="301">
        <v>0</v>
      </c>
      <c r="G50" s="301">
        <v>2</v>
      </c>
      <c r="H50" s="301">
        <v>0</v>
      </c>
      <c r="I50" s="305">
        <v>2</v>
      </c>
    </row>
    <row r="51" spans="1:11" ht="22.5" x14ac:dyDescent="0.2">
      <c r="A51" s="300" t="s">
        <v>253</v>
      </c>
      <c r="B51" s="378" t="s">
        <v>1734</v>
      </c>
      <c r="C51" s="301">
        <v>0</v>
      </c>
      <c r="D51" s="301">
        <v>0</v>
      </c>
      <c r="E51" s="301">
        <v>0</v>
      </c>
      <c r="F51" s="301">
        <v>0</v>
      </c>
      <c r="G51" s="301">
        <v>1</v>
      </c>
      <c r="H51" s="301">
        <v>0</v>
      </c>
      <c r="I51" s="305">
        <v>1</v>
      </c>
    </row>
    <row r="52" spans="1:11" x14ac:dyDescent="0.2">
      <c r="A52" s="306" t="s">
        <v>315</v>
      </c>
      <c r="B52" s="307"/>
      <c r="C52" s="307">
        <v>0</v>
      </c>
      <c r="D52" s="307">
        <v>5</v>
      </c>
      <c r="E52" s="307">
        <v>2</v>
      </c>
      <c r="F52" s="307">
        <v>4</v>
      </c>
      <c r="G52" s="307">
        <v>8</v>
      </c>
      <c r="H52" s="307">
        <v>0</v>
      </c>
      <c r="I52" s="307"/>
    </row>
    <row r="55" spans="1:11" x14ac:dyDescent="0.2">
      <c r="K55" s="149" t="s">
        <v>5570</v>
      </c>
    </row>
    <row r="77" spans="1:11" ht="21.95" customHeight="1" x14ac:dyDescent="0.2">
      <c r="A77" s="866" t="s">
        <v>1428</v>
      </c>
      <c r="B77" s="867"/>
      <c r="C77" s="867"/>
      <c r="D77" s="867"/>
      <c r="E77" s="867"/>
      <c r="F77" s="867"/>
      <c r="G77" s="867"/>
      <c r="H77" s="867"/>
      <c r="I77" s="867"/>
    </row>
    <row r="78" spans="1:11" x14ac:dyDescent="0.2">
      <c r="A78" s="300"/>
      <c r="B78" s="301"/>
      <c r="C78" s="302" t="s">
        <v>1411</v>
      </c>
      <c r="D78" s="302" t="s">
        <v>1412</v>
      </c>
      <c r="E78" s="302" t="s">
        <v>1413</v>
      </c>
      <c r="F78" s="302" t="s">
        <v>1414</v>
      </c>
      <c r="G78" s="302" t="s">
        <v>1415</v>
      </c>
      <c r="H78" s="302" t="s">
        <v>1416</v>
      </c>
      <c r="I78" s="303" t="s">
        <v>322</v>
      </c>
      <c r="K78" s="303" t="s">
        <v>1487</v>
      </c>
    </row>
    <row r="79" spans="1:11" ht="22.5" x14ac:dyDescent="0.2">
      <c r="A79" s="300" t="s">
        <v>383</v>
      </c>
      <c r="B79" s="378" t="s">
        <v>384</v>
      </c>
      <c r="C79" s="301">
        <v>0</v>
      </c>
      <c r="D79" s="301">
        <v>1</v>
      </c>
      <c r="E79" s="301">
        <v>1</v>
      </c>
      <c r="F79" s="301">
        <v>1</v>
      </c>
      <c r="G79" s="301">
        <v>1</v>
      </c>
      <c r="H79" s="301">
        <v>0</v>
      </c>
      <c r="I79" s="305">
        <v>1</v>
      </c>
      <c r="K79" s="305"/>
    </row>
    <row r="80" spans="1:11" ht="22.5" x14ac:dyDescent="0.2">
      <c r="A80" s="300" t="s">
        <v>529</v>
      </c>
      <c r="B80" s="378" t="s">
        <v>530</v>
      </c>
      <c r="C80" s="301">
        <v>0</v>
      </c>
      <c r="D80" s="301">
        <v>3</v>
      </c>
      <c r="E80" s="301">
        <v>3</v>
      </c>
      <c r="F80" s="301">
        <v>3</v>
      </c>
      <c r="G80" s="301">
        <v>3</v>
      </c>
      <c r="H80" s="301">
        <v>0</v>
      </c>
      <c r="I80" s="305">
        <v>3</v>
      </c>
      <c r="K80" s="305"/>
    </row>
    <row r="81" spans="1:11" x14ac:dyDescent="0.2">
      <c r="A81" s="300" t="s">
        <v>537</v>
      </c>
      <c r="B81" s="378" t="s">
        <v>538</v>
      </c>
      <c r="C81" s="301">
        <v>0</v>
      </c>
      <c r="D81" s="301">
        <v>2</v>
      </c>
      <c r="E81" s="301">
        <v>2</v>
      </c>
      <c r="F81" s="301">
        <v>2</v>
      </c>
      <c r="G81" s="301">
        <v>1</v>
      </c>
      <c r="H81" s="301">
        <v>0</v>
      </c>
      <c r="I81" s="305">
        <v>2</v>
      </c>
      <c r="K81" s="305"/>
    </row>
    <row r="82" spans="1:11" x14ac:dyDescent="0.2">
      <c r="A82" s="300" t="s">
        <v>547</v>
      </c>
      <c r="B82" s="378" t="s">
        <v>548</v>
      </c>
      <c r="C82" s="301">
        <v>0</v>
      </c>
      <c r="D82" s="301">
        <v>1</v>
      </c>
      <c r="E82" s="301">
        <v>1</v>
      </c>
      <c r="F82" s="301">
        <v>1</v>
      </c>
      <c r="G82" s="301">
        <v>1</v>
      </c>
      <c r="H82" s="301">
        <v>0</v>
      </c>
      <c r="I82" s="305">
        <v>1</v>
      </c>
      <c r="K82" s="305"/>
    </row>
    <row r="83" spans="1:11" ht="22.5" x14ac:dyDescent="0.2">
      <c r="A83" s="300" t="s">
        <v>553</v>
      </c>
      <c r="B83" s="378" t="s">
        <v>554</v>
      </c>
      <c r="C83" s="301">
        <v>0</v>
      </c>
      <c r="D83" s="301">
        <v>4</v>
      </c>
      <c r="E83" s="301">
        <v>4</v>
      </c>
      <c r="F83" s="301">
        <v>4</v>
      </c>
      <c r="G83" s="301">
        <v>4</v>
      </c>
      <c r="H83" s="301">
        <v>0</v>
      </c>
      <c r="I83" s="305">
        <v>4</v>
      </c>
      <c r="K83" s="305"/>
    </row>
    <row r="84" spans="1:11" ht="22.5" x14ac:dyDescent="0.2">
      <c r="A84" s="300" t="s">
        <v>774</v>
      </c>
      <c r="B84" s="378" t="s">
        <v>775</v>
      </c>
      <c r="C84" s="301">
        <v>0</v>
      </c>
      <c r="D84" s="301">
        <v>0</v>
      </c>
      <c r="E84" s="301">
        <v>0</v>
      </c>
      <c r="F84" s="301">
        <v>0</v>
      </c>
      <c r="G84" s="301">
        <v>1</v>
      </c>
      <c r="H84" s="301">
        <v>0</v>
      </c>
      <c r="I84" s="305">
        <v>1</v>
      </c>
      <c r="K84" s="305"/>
    </row>
    <row r="85" spans="1:11" x14ac:dyDescent="0.2">
      <c r="A85" s="300" t="s">
        <v>788</v>
      </c>
      <c r="B85" s="378" t="s">
        <v>789</v>
      </c>
      <c r="C85" s="301">
        <v>0</v>
      </c>
      <c r="D85" s="301">
        <v>1</v>
      </c>
      <c r="E85" s="301">
        <v>0</v>
      </c>
      <c r="F85" s="301">
        <v>0</v>
      </c>
      <c r="G85" s="301">
        <v>1</v>
      </c>
      <c r="H85" s="301">
        <v>0</v>
      </c>
      <c r="I85" s="305">
        <v>1</v>
      </c>
      <c r="K85" s="305"/>
    </row>
    <row r="86" spans="1:11" ht="22.5" x14ac:dyDescent="0.2">
      <c r="A86" s="300" t="s">
        <v>790</v>
      </c>
      <c r="B86" s="378" t="s">
        <v>791</v>
      </c>
      <c r="C86" s="301">
        <v>0</v>
      </c>
      <c r="D86" s="301">
        <v>1</v>
      </c>
      <c r="E86" s="301">
        <v>1</v>
      </c>
      <c r="F86" s="301">
        <v>1</v>
      </c>
      <c r="G86" s="301">
        <v>1</v>
      </c>
      <c r="H86" s="301">
        <v>0</v>
      </c>
      <c r="I86" s="305">
        <v>1</v>
      </c>
      <c r="K86" s="305"/>
    </row>
    <row r="87" spans="1:11" x14ac:dyDescent="0.2">
      <c r="A87" s="300" t="s">
        <v>808</v>
      </c>
      <c r="B87" s="378" t="s">
        <v>809</v>
      </c>
      <c r="C87" s="301">
        <v>0</v>
      </c>
      <c r="D87" s="301">
        <v>2</v>
      </c>
      <c r="E87" s="301">
        <v>2</v>
      </c>
      <c r="F87" s="301">
        <v>2</v>
      </c>
      <c r="G87" s="301">
        <v>1</v>
      </c>
      <c r="H87" s="301">
        <v>0</v>
      </c>
      <c r="I87" s="305">
        <v>2</v>
      </c>
      <c r="K87" s="305"/>
    </row>
    <row r="88" spans="1:11" ht="22.5" x14ac:dyDescent="0.2">
      <c r="A88" s="300" t="s">
        <v>822</v>
      </c>
      <c r="B88" s="378" t="s">
        <v>823</v>
      </c>
      <c r="C88" s="301">
        <v>0</v>
      </c>
      <c r="D88" s="301">
        <v>1</v>
      </c>
      <c r="E88" s="301">
        <v>1</v>
      </c>
      <c r="F88" s="301">
        <v>2</v>
      </c>
      <c r="G88" s="301">
        <v>1</v>
      </c>
      <c r="H88" s="301">
        <v>0</v>
      </c>
      <c r="I88" s="305">
        <v>2</v>
      </c>
      <c r="K88" s="305"/>
    </row>
    <row r="89" spans="1:11" x14ac:dyDescent="0.2">
      <c r="A89" s="300" t="s">
        <v>848</v>
      </c>
      <c r="B89" s="378" t="s">
        <v>849</v>
      </c>
      <c r="C89" s="301">
        <v>0</v>
      </c>
      <c r="D89" s="301">
        <v>0</v>
      </c>
      <c r="E89" s="301">
        <v>0</v>
      </c>
      <c r="F89" s="301">
        <v>0</v>
      </c>
      <c r="G89" s="301">
        <v>1</v>
      </c>
      <c r="H89" s="301">
        <v>0</v>
      </c>
      <c r="I89" s="305">
        <v>1</v>
      </c>
      <c r="K89" s="305"/>
    </row>
    <row r="90" spans="1:11" x14ac:dyDescent="0.2">
      <c r="A90" s="300" t="s">
        <v>879</v>
      </c>
      <c r="B90" s="378" t="s">
        <v>880</v>
      </c>
      <c r="C90" s="301">
        <v>0</v>
      </c>
      <c r="D90" s="301">
        <v>0</v>
      </c>
      <c r="E90" s="301">
        <v>1</v>
      </c>
      <c r="F90" s="301">
        <v>1</v>
      </c>
      <c r="G90" s="301">
        <v>1</v>
      </c>
      <c r="H90" s="301">
        <v>0</v>
      </c>
      <c r="I90" s="305">
        <v>1</v>
      </c>
      <c r="K90" s="305"/>
    </row>
    <row r="91" spans="1:11" ht="22.5" x14ac:dyDescent="0.2">
      <c r="A91" s="300" t="s">
        <v>924</v>
      </c>
      <c r="B91" s="378" t="s">
        <v>925</v>
      </c>
      <c r="C91" s="301">
        <v>0</v>
      </c>
      <c r="D91" s="301">
        <v>0</v>
      </c>
      <c r="E91" s="301">
        <v>0</v>
      </c>
      <c r="F91" s="301">
        <v>0</v>
      </c>
      <c r="G91" s="301">
        <v>1</v>
      </c>
      <c r="H91" s="301">
        <v>0</v>
      </c>
      <c r="I91" s="305">
        <v>1</v>
      </c>
      <c r="K91" s="305"/>
    </row>
    <row r="92" spans="1:11" x14ac:dyDescent="0.2">
      <c r="A92" s="300" t="s">
        <v>926</v>
      </c>
      <c r="B92" s="378" t="s">
        <v>927</v>
      </c>
      <c r="C92" s="301">
        <v>0</v>
      </c>
      <c r="D92" s="301">
        <v>0</v>
      </c>
      <c r="E92" s="301">
        <v>0</v>
      </c>
      <c r="F92" s="301">
        <v>0</v>
      </c>
      <c r="G92" s="301">
        <v>1</v>
      </c>
      <c r="H92" s="301">
        <v>0</v>
      </c>
      <c r="I92" s="305">
        <v>1</v>
      </c>
      <c r="K92" s="305"/>
    </row>
    <row r="93" spans="1:11" ht="22.5" x14ac:dyDescent="0.2">
      <c r="A93" s="300" t="s">
        <v>940</v>
      </c>
      <c r="B93" s="378" t="s">
        <v>941</v>
      </c>
      <c r="C93" s="301">
        <v>0</v>
      </c>
      <c r="D93" s="301">
        <v>5</v>
      </c>
      <c r="E93" s="301">
        <v>5</v>
      </c>
      <c r="F93" s="301">
        <v>0</v>
      </c>
      <c r="G93" s="301">
        <v>0</v>
      </c>
      <c r="H93" s="301">
        <v>0</v>
      </c>
      <c r="I93" s="305">
        <v>5</v>
      </c>
      <c r="K93" s="305"/>
    </row>
    <row r="94" spans="1:11" ht="22.5" x14ac:dyDescent="0.2">
      <c r="A94" s="300" t="s">
        <v>968</v>
      </c>
      <c r="B94" s="378" t="s">
        <v>969</v>
      </c>
      <c r="C94" s="301">
        <v>0</v>
      </c>
      <c r="D94" s="301">
        <v>1</v>
      </c>
      <c r="E94" s="301">
        <v>1</v>
      </c>
      <c r="F94" s="301">
        <v>0</v>
      </c>
      <c r="G94" s="301">
        <v>1</v>
      </c>
      <c r="H94" s="301">
        <v>0</v>
      </c>
      <c r="I94" s="305">
        <v>1</v>
      </c>
      <c r="K94" s="305"/>
    </row>
    <row r="95" spans="1:11" x14ac:dyDescent="0.2">
      <c r="A95" s="300" t="s">
        <v>987</v>
      </c>
      <c r="B95" s="378" t="s">
        <v>988</v>
      </c>
      <c r="C95" s="301">
        <v>0</v>
      </c>
      <c r="D95" s="301">
        <v>0</v>
      </c>
      <c r="E95" s="301">
        <v>1</v>
      </c>
      <c r="F95" s="301">
        <v>2</v>
      </c>
      <c r="G95" s="301">
        <v>1</v>
      </c>
      <c r="H95" s="301">
        <v>0</v>
      </c>
      <c r="I95" s="305">
        <v>2</v>
      </c>
      <c r="K95" s="305"/>
    </row>
    <row r="96" spans="1:11" x14ac:dyDescent="0.2">
      <c r="A96" s="300" t="s">
        <v>999</v>
      </c>
      <c r="B96" s="378" t="s">
        <v>1000</v>
      </c>
      <c r="C96" s="301">
        <v>0</v>
      </c>
      <c r="D96" s="301">
        <v>0</v>
      </c>
      <c r="E96" s="301">
        <v>1</v>
      </c>
      <c r="F96" s="301">
        <v>1</v>
      </c>
      <c r="G96" s="301">
        <v>1</v>
      </c>
      <c r="H96" s="301">
        <v>0</v>
      </c>
      <c r="I96" s="305">
        <v>1</v>
      </c>
      <c r="K96" s="305"/>
    </row>
    <row r="97" spans="1:11" x14ac:dyDescent="0.2">
      <c r="A97" s="300" t="s">
        <v>1050</v>
      </c>
      <c r="B97" s="378" t="s">
        <v>1051</v>
      </c>
      <c r="C97" s="301">
        <v>0</v>
      </c>
      <c r="D97" s="301">
        <v>0</v>
      </c>
      <c r="E97" s="301">
        <v>1</v>
      </c>
      <c r="F97" s="301">
        <v>2</v>
      </c>
      <c r="G97" s="301">
        <v>1</v>
      </c>
      <c r="H97" s="301">
        <v>0</v>
      </c>
      <c r="I97" s="305">
        <v>2</v>
      </c>
      <c r="K97" s="305"/>
    </row>
    <row r="98" spans="1:11" ht="22.5" x14ac:dyDescent="0.2">
      <c r="A98" s="300" t="s">
        <v>1056</v>
      </c>
      <c r="B98" s="378" t="s">
        <v>1057</v>
      </c>
      <c r="C98" s="301">
        <v>0</v>
      </c>
      <c r="D98" s="301">
        <v>0</v>
      </c>
      <c r="E98" s="301">
        <v>1</v>
      </c>
      <c r="F98" s="301">
        <v>1</v>
      </c>
      <c r="G98" s="301">
        <v>1</v>
      </c>
      <c r="H98" s="301">
        <v>0</v>
      </c>
      <c r="I98" s="305">
        <v>1</v>
      </c>
      <c r="K98" s="305"/>
    </row>
    <row r="99" spans="1:11" x14ac:dyDescent="0.2">
      <c r="A99" s="300" t="s">
        <v>1108</v>
      </c>
      <c r="B99" s="378" t="s">
        <v>1109</v>
      </c>
      <c r="C99" s="301">
        <v>0</v>
      </c>
      <c r="D99" s="301">
        <v>1</v>
      </c>
      <c r="E99" s="301">
        <v>1</v>
      </c>
      <c r="F99" s="301">
        <v>2</v>
      </c>
      <c r="G99" s="301">
        <v>1</v>
      </c>
      <c r="H99" s="301">
        <v>0</v>
      </c>
      <c r="I99" s="305">
        <v>2</v>
      </c>
      <c r="K99" s="305"/>
    </row>
    <row r="100" spans="1:11" x14ac:dyDescent="0.2">
      <c r="A100" s="300" t="s">
        <v>1121</v>
      </c>
      <c r="B100" s="378" t="s">
        <v>1122</v>
      </c>
      <c r="C100" s="301">
        <v>0</v>
      </c>
      <c r="D100" s="301">
        <v>11</v>
      </c>
      <c r="E100" s="301">
        <v>5</v>
      </c>
      <c r="F100" s="301">
        <v>2</v>
      </c>
      <c r="G100" s="301">
        <v>1</v>
      </c>
      <c r="H100" s="301">
        <v>0</v>
      </c>
      <c r="I100" s="305">
        <v>11</v>
      </c>
      <c r="K100" s="305"/>
    </row>
    <row r="101" spans="1:11" ht="33.75" x14ac:dyDescent="0.2">
      <c r="A101" s="300" t="s">
        <v>922</v>
      </c>
      <c r="B101" s="378" t="s">
        <v>923</v>
      </c>
      <c r="C101" s="301">
        <v>0</v>
      </c>
      <c r="D101" s="301">
        <v>1</v>
      </c>
      <c r="E101" s="301">
        <v>1</v>
      </c>
      <c r="F101" s="301">
        <v>0</v>
      </c>
      <c r="G101" s="301">
        <v>1</v>
      </c>
      <c r="H101" s="301">
        <v>0</v>
      </c>
      <c r="I101" s="305">
        <v>1</v>
      </c>
      <c r="K101" s="305"/>
    </row>
    <row r="102" spans="1:11" ht="22.5" x14ac:dyDescent="0.2">
      <c r="A102" s="300" t="s">
        <v>1163</v>
      </c>
      <c r="B102" s="378" t="s">
        <v>1164</v>
      </c>
      <c r="C102" s="301">
        <v>0</v>
      </c>
      <c r="D102" s="301">
        <v>1</v>
      </c>
      <c r="E102" s="301">
        <v>1</v>
      </c>
      <c r="F102" s="301">
        <v>0</v>
      </c>
      <c r="G102" s="301">
        <v>1</v>
      </c>
      <c r="H102" s="301">
        <v>0</v>
      </c>
      <c r="I102" s="305">
        <v>1</v>
      </c>
      <c r="K102" s="305"/>
    </row>
    <row r="103" spans="1:11" x14ac:dyDescent="0.2">
      <c r="A103" s="300"/>
      <c r="B103" s="378"/>
      <c r="C103" s="301"/>
      <c r="D103" s="301"/>
      <c r="E103" s="301"/>
      <c r="F103" s="301"/>
      <c r="G103" s="301"/>
      <c r="H103" s="301"/>
      <c r="I103" s="305"/>
      <c r="K103" s="305"/>
    </row>
    <row r="104" spans="1:11" ht="21.95" customHeight="1" x14ac:dyDescent="0.2">
      <c r="A104" s="306" t="s">
        <v>315</v>
      </c>
      <c r="B104" s="307"/>
      <c r="C104" s="307">
        <v>0</v>
      </c>
      <c r="D104" s="307">
        <v>36</v>
      </c>
      <c r="E104" s="307">
        <v>34</v>
      </c>
      <c r="F104" s="307">
        <v>27</v>
      </c>
      <c r="G104" s="307">
        <v>28</v>
      </c>
      <c r="H104" s="307">
        <v>0</v>
      </c>
      <c r="I104" s="307"/>
    </row>
    <row r="107" spans="1:11" x14ac:dyDescent="0.2">
      <c r="K107" s="149" t="s">
        <v>5572</v>
      </c>
    </row>
  </sheetData>
  <mergeCells count="3">
    <mergeCell ref="A77:I77"/>
    <mergeCell ref="A42:I42"/>
    <mergeCell ref="A5:I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32</vt:i4>
      </vt:variant>
    </vt:vector>
  </HeadingPairs>
  <TitlesOfParts>
    <vt:vector size="56" baseType="lpstr">
      <vt:lpstr>DADOS</vt:lpstr>
      <vt:lpstr>CUSTO SICRO</vt:lpstr>
      <vt:lpstr>CPU-RES</vt:lpstr>
      <vt:lpstr>RESUMO</vt:lpstr>
      <vt:lpstr>ORCAMENTO</vt:lpstr>
      <vt:lpstr>CRONOG</vt:lpstr>
      <vt:lpstr>QQUANT</vt:lpstr>
      <vt:lpstr>ABC-S</vt:lpstr>
      <vt:lpstr>ABC-MAT</vt:lpstr>
      <vt:lpstr>ABC-MAT-REF</vt:lpstr>
      <vt:lpstr>BDI-DIF</vt:lpstr>
      <vt:lpstr>BDI SICRO</vt:lpstr>
      <vt:lpstr>BIN-MAT</vt:lpstr>
      <vt:lpstr>BIN-LVIGAS</vt:lpstr>
      <vt:lpstr>BIN-ACO</vt:lpstr>
      <vt:lpstr>DMT-QD</vt:lpstr>
      <vt:lpstr>ADM-RES</vt:lpstr>
      <vt:lpstr>ADM-MES</vt:lpstr>
      <vt:lpstr>ADM-CT</vt:lpstr>
      <vt:lpstr>ADM-MAN</vt:lpstr>
      <vt:lpstr>CANTEIRO</vt:lpstr>
      <vt:lpstr>MOB-DESM</vt:lpstr>
      <vt:lpstr>HIST-MO</vt:lpstr>
      <vt:lpstr>HIST-EQUIP</vt:lpstr>
      <vt:lpstr>'ADM-CT'!Area_de_impressao</vt:lpstr>
      <vt:lpstr>'ADM-MAN'!Area_de_impressao</vt:lpstr>
      <vt:lpstr>'ADM-MES'!Area_de_impressao</vt:lpstr>
      <vt:lpstr>'ADM-RES'!Area_de_impressao</vt:lpstr>
      <vt:lpstr>'BDI SICRO'!Area_de_impressao</vt:lpstr>
      <vt:lpstr>'BDI-DIF'!Area_de_impressao</vt:lpstr>
      <vt:lpstr>'BIN-LVIGAS'!Area_de_impressao</vt:lpstr>
      <vt:lpstr>'BIN-MAT'!Area_de_impressao</vt:lpstr>
      <vt:lpstr>CANTEIRO!Area_de_impressao</vt:lpstr>
      <vt:lpstr>CRONOG!Area_de_impressao</vt:lpstr>
      <vt:lpstr>'HIST-EQUIP'!Area_de_impressao</vt:lpstr>
      <vt:lpstr>'HIST-MO'!Area_de_impressao</vt:lpstr>
      <vt:lpstr>'MOB-DESM'!Area_de_impressao</vt:lpstr>
      <vt:lpstr>ORCAMENTO!Area_de_impressao</vt:lpstr>
      <vt:lpstr>QQUANT!Area_de_impressao</vt:lpstr>
      <vt:lpstr>RESUMO!Area_de_impressao</vt:lpstr>
      <vt:lpstr>'MOB-DESM'!Print_Area</vt:lpstr>
      <vt:lpstr>'MOB-DESM'!Print_Titles</vt:lpstr>
      <vt:lpstr>'ABC-MAT'!Titulos_de_impressao</vt:lpstr>
      <vt:lpstr>'ABC-MAT-REF'!Titulos_de_impressao</vt:lpstr>
      <vt:lpstr>'ABC-S'!Titulos_de_impressao</vt:lpstr>
      <vt:lpstr>'ADM-MES'!Titulos_de_impressao</vt:lpstr>
      <vt:lpstr>'BDI SICRO'!Titulos_de_impressao</vt:lpstr>
      <vt:lpstr>'BDI-DIF'!Titulos_de_impressao</vt:lpstr>
      <vt:lpstr>'BIN-LVIGAS'!Titulos_de_impressao</vt:lpstr>
      <vt:lpstr>'BIN-MAT'!Titulos_de_impressao</vt:lpstr>
      <vt:lpstr>CANTEIRO!Titulos_de_impressao</vt:lpstr>
      <vt:lpstr>CRONOG!Titulos_de_impressao</vt:lpstr>
      <vt:lpstr>'MOB-DESM'!Titulos_de_impressao</vt:lpstr>
      <vt:lpstr>ORCAMENTO!Titulos_de_impressao</vt:lpstr>
      <vt:lpstr>QQUANT!Titulos_de_impressao</vt:lpstr>
      <vt:lpstr>RESUMO!Titulos_de_impressao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Proeste Engenharia</dc:creator>
  <cp:lastModifiedBy>Phablo Gustavo De Santana</cp:lastModifiedBy>
  <cp:lastPrinted>2024-12-04T18:32:58Z</cp:lastPrinted>
  <dcterms:created xsi:type="dcterms:W3CDTF">2023-07-29T02:50:33Z</dcterms:created>
  <dcterms:modified xsi:type="dcterms:W3CDTF">2026-02-22T18:31:20Z</dcterms:modified>
</cp:coreProperties>
</file>