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CTA\1. NOVO\2.PROCESSOS\PROCESSOS 2024\Proc. 79.004.104-2025 - Projeto Elétrico do Sistema de Sinalização Noturno no Aeroporto de Porto Murtinho - MS\Orçamento - Orçafascio\"/>
    </mc:Choice>
  </mc:AlternateContent>
  <bookViews>
    <workbookView xWindow="0" yWindow="0" windowWidth="28800" windowHeight="11280"/>
  </bookViews>
  <sheets>
    <sheet name="Orçamento Sintético" sheetId="1" r:id="rId1"/>
  </sheets>
  <calcPr calcId="162913"/>
</workbook>
</file>

<file path=xl/calcChain.xml><?xml version="1.0" encoding="utf-8"?>
<calcChain xmlns="http://schemas.openxmlformats.org/spreadsheetml/2006/main">
  <c r="I119" i="1" l="1"/>
  <c r="H118" i="1"/>
  <c r="I118" i="1" s="1"/>
  <c r="H117" i="1"/>
  <c r="I117" i="1" s="1"/>
  <c r="H115" i="1"/>
  <c r="I115" i="1" s="1"/>
  <c r="I114" i="1"/>
  <c r="H114" i="1"/>
  <c r="H112" i="1"/>
  <c r="I112" i="1" s="1"/>
  <c r="H111" i="1"/>
  <c r="I111" i="1" s="1"/>
  <c r="I110" i="1"/>
  <c r="I109" i="1"/>
  <c r="H109" i="1"/>
  <c r="I108" i="1"/>
  <c r="H108" i="1"/>
  <c r="H107" i="1"/>
  <c r="I107" i="1" s="1"/>
  <c r="H106" i="1"/>
  <c r="I106" i="1" s="1"/>
  <c r="H105" i="1"/>
  <c r="I105" i="1" s="1"/>
  <c r="H104" i="1"/>
  <c r="I104" i="1" s="1"/>
  <c r="H103" i="1"/>
  <c r="I103" i="1" s="1"/>
  <c r="H102" i="1"/>
  <c r="I102" i="1" s="1"/>
  <c r="I101" i="1"/>
  <c r="H99" i="1"/>
  <c r="I99" i="1" s="1"/>
  <c r="I98" i="1"/>
  <c r="H97" i="1" s="1"/>
  <c r="I97" i="1" s="1"/>
  <c r="H96" i="1"/>
  <c r="I96" i="1" s="1"/>
  <c r="I95" i="1"/>
  <c r="H94" i="1"/>
  <c r="I94" i="1" s="1"/>
  <c r="I93" i="1"/>
  <c r="H93" i="1"/>
  <c r="I92" i="1"/>
  <c r="H92" i="1"/>
  <c r="H91" i="1"/>
  <c r="I91" i="1" s="1"/>
  <c r="H90" i="1"/>
  <c r="I90" i="1" s="1"/>
  <c r="H89" i="1"/>
  <c r="I89" i="1" s="1"/>
  <c r="H88" i="1"/>
  <c r="I88" i="1" s="1"/>
  <c r="I87" i="1"/>
  <c r="I86" i="1"/>
  <c r="I84" i="1"/>
  <c r="H83" i="1"/>
  <c r="I83" i="1" s="1"/>
  <c r="I82" i="1"/>
  <c r="H81" i="1" s="1"/>
  <c r="I81" i="1" s="1"/>
  <c r="I80" i="1"/>
  <c r="I79" i="1"/>
  <c r="I78" i="1"/>
  <c r="I76" i="1"/>
  <c r="H76" i="1"/>
  <c r="H75" i="1"/>
  <c r="I75" i="1" s="1"/>
  <c r="I74" i="1"/>
  <c r="H73" i="1"/>
  <c r="I73" i="1" s="1"/>
  <c r="H72" i="1"/>
  <c r="I72" i="1" s="1"/>
  <c r="H71" i="1"/>
  <c r="I71" i="1" s="1"/>
  <c r="H70" i="1"/>
  <c r="I70" i="1" s="1"/>
  <c r="I69" i="1"/>
  <c r="I68" i="1"/>
  <c r="H67" i="1"/>
  <c r="I67" i="1" s="1"/>
  <c r="I66" i="1"/>
  <c r="I65" i="1"/>
  <c r="I64" i="1"/>
  <c r="I63" i="1"/>
  <c r="I62" i="1"/>
  <c r="I61" i="1"/>
  <c r="I60" i="1"/>
  <c r="I59" i="1"/>
  <c r="I58" i="1"/>
  <c r="I57" i="1"/>
  <c r="I55" i="1"/>
  <c r="I52" i="1"/>
  <c r="H51" i="1"/>
  <c r="I51" i="1" s="1"/>
  <c r="I50" i="1"/>
  <c r="H50" i="1"/>
  <c r="I49" i="1"/>
  <c r="H47" i="1"/>
  <c r="I47" i="1" s="1"/>
  <c r="H46" i="1"/>
  <c r="I46" i="1" s="1"/>
  <c r="I44" i="1"/>
  <c r="H42" i="1"/>
  <c r="I42" i="1" s="1"/>
  <c r="I41" i="1"/>
  <c r="H39" i="1"/>
  <c r="I39" i="1" s="1"/>
  <c r="H37" i="1"/>
  <c r="I37" i="1" s="1"/>
  <c r="H35" i="1"/>
  <c r="I35" i="1" s="1"/>
  <c r="I34" i="1"/>
  <c r="H32" i="1" s="1"/>
  <c r="I32" i="1" s="1"/>
  <c r="H34" i="1"/>
  <c r="I33" i="1"/>
  <c r="H33" i="1"/>
  <c r="H31" i="1"/>
  <c r="I31" i="1" s="1"/>
  <c r="H30" i="1"/>
  <c r="I30" i="1" s="1"/>
  <c r="H27" i="1"/>
  <c r="I27" i="1" s="1"/>
  <c r="H26" i="1"/>
  <c r="I26" i="1" s="1"/>
  <c r="H24" i="1"/>
  <c r="I24" i="1" s="1"/>
  <c r="H23" i="1"/>
  <c r="I23" i="1" s="1"/>
  <c r="I22" i="1"/>
  <c r="H22" i="1"/>
  <c r="I20" i="1"/>
  <c r="H20" i="1"/>
  <c r="H19" i="1"/>
  <c r="I19" i="1" s="1"/>
  <c r="I18" i="1"/>
  <c r="H17" i="1"/>
  <c r="I17" i="1" s="1"/>
  <c r="H16" i="1"/>
  <c r="I16" i="1" s="1"/>
  <c r="H15" i="1"/>
  <c r="I15" i="1" s="1"/>
  <c r="H14" i="1"/>
  <c r="I14" i="1" s="1"/>
  <c r="I13" i="1"/>
  <c r="H13" i="1"/>
  <c r="I12" i="1"/>
  <c r="H12" i="1"/>
  <c r="H11" i="1"/>
  <c r="I11" i="1" s="1"/>
  <c r="H10" i="1"/>
  <c r="I10" i="1" s="1"/>
  <c r="H9" i="1"/>
  <c r="I9" i="1" s="1"/>
  <c r="H8" i="1"/>
  <c r="I8" i="1" s="1"/>
  <c r="H7" i="1"/>
  <c r="I7" i="1" s="1"/>
  <c r="I6" i="1"/>
  <c r="H6" i="1"/>
  <c r="H48" i="1" l="1"/>
  <c r="I48" i="1" s="1"/>
  <c r="H54" i="1"/>
  <c r="I54" i="1" s="1"/>
  <c r="H38" i="1"/>
  <c r="I38" i="1" s="1"/>
  <c r="H113" i="1"/>
  <c r="I113" i="1" s="1"/>
  <c r="H36" i="1"/>
  <c r="I36" i="1" s="1"/>
  <c r="H40" i="1"/>
  <c r="I40" i="1" s="1"/>
  <c r="H85" i="1"/>
  <c r="I85" i="1" s="1"/>
  <c r="H100" i="1"/>
  <c r="I100" i="1" s="1"/>
  <c r="H25" i="1"/>
  <c r="I25" i="1" s="1"/>
  <c r="H29" i="1"/>
  <c r="I29" i="1" s="1"/>
  <c r="H77" i="1"/>
  <c r="I77" i="1" s="1"/>
  <c r="H5" i="1"/>
  <c r="I5" i="1" s="1"/>
  <c r="H116" i="1"/>
  <c r="I116" i="1" s="1"/>
  <c r="H45" i="1"/>
  <c r="I45" i="1" s="1"/>
  <c r="H56" i="1"/>
  <c r="I56" i="1" s="1"/>
  <c r="H21" i="1"/>
  <c r="I21" i="1" s="1"/>
  <c r="H43" i="1"/>
  <c r="I43" i="1" s="1"/>
  <c r="H28" i="1" l="1"/>
  <c r="I28" i="1" s="1"/>
  <c r="H4" i="1"/>
  <c r="I4" i="1" s="1"/>
  <c r="H53" i="1"/>
  <c r="I53" i="1" s="1"/>
  <c r="J1" i="1" l="1"/>
  <c r="J53" i="1" s="1"/>
  <c r="J28" i="1" l="1"/>
  <c r="J65" i="1"/>
  <c r="J49" i="1"/>
  <c r="J33" i="1"/>
  <c r="J22" i="1"/>
  <c r="J98" i="1"/>
  <c r="J18" i="1"/>
  <c r="J114" i="1"/>
  <c r="J50" i="1"/>
  <c r="J82" i="1"/>
  <c r="J66" i="1"/>
  <c r="J34" i="1"/>
  <c r="J91" i="1"/>
  <c r="J99" i="1"/>
  <c r="J61" i="1"/>
  <c r="J9" i="1"/>
  <c r="J46" i="1"/>
  <c r="J44" i="1"/>
  <c r="J26" i="1"/>
  <c r="J42" i="1"/>
  <c r="J47" i="1"/>
  <c r="J73" i="1"/>
  <c r="J62" i="1"/>
  <c r="J20" i="1"/>
  <c r="J93" i="1"/>
  <c r="J83" i="1"/>
  <c r="J96" i="1"/>
  <c r="J95" i="1"/>
  <c r="J57" i="1"/>
  <c r="J60" i="1"/>
  <c r="J68" i="1"/>
  <c r="J58" i="1"/>
  <c r="J23" i="1"/>
  <c r="J59" i="1"/>
  <c r="J90" i="1"/>
  <c r="J112" i="1"/>
  <c r="J74" i="1"/>
  <c r="J71" i="1"/>
  <c r="J63" i="1"/>
  <c r="J89" i="1"/>
  <c r="J6" i="1"/>
  <c r="J72" i="1"/>
  <c r="J88" i="1"/>
  <c r="J11" i="1"/>
  <c r="J69" i="1"/>
  <c r="J115" i="1"/>
  <c r="J75" i="1"/>
  <c r="J105" i="1"/>
  <c r="J107" i="1"/>
  <c r="J27" i="1"/>
  <c r="J87" i="1"/>
  <c r="J13" i="1"/>
  <c r="J104" i="1"/>
  <c r="J102" i="1"/>
  <c r="J14" i="1"/>
  <c r="J119" i="1"/>
  <c r="J106" i="1"/>
  <c r="J37" i="1"/>
  <c r="J67" i="1"/>
  <c r="J92" i="1"/>
  <c r="J12" i="1"/>
  <c r="J31" i="1"/>
  <c r="J78" i="1"/>
  <c r="J19" i="1"/>
  <c r="J32" i="1"/>
  <c r="J70" i="1"/>
  <c r="J16" i="1"/>
  <c r="J64" i="1"/>
  <c r="J81" i="1"/>
  <c r="J30" i="1"/>
  <c r="J117" i="1"/>
  <c r="J79" i="1"/>
  <c r="J17" i="1"/>
  <c r="J24" i="1"/>
  <c r="J48" i="1"/>
  <c r="J101" i="1"/>
  <c r="J8" i="1"/>
  <c r="J55" i="1"/>
  <c r="J51" i="1"/>
  <c r="J52" i="1"/>
  <c r="J94" i="1"/>
  <c r="J10" i="1"/>
  <c r="J111" i="1"/>
  <c r="J97" i="1"/>
  <c r="J80" i="1"/>
  <c r="J76" i="1"/>
  <c r="J108" i="1"/>
  <c r="J41" i="1"/>
  <c r="J39" i="1"/>
  <c r="J7" i="1"/>
  <c r="J35" i="1"/>
  <c r="J84" i="1"/>
  <c r="J15" i="1"/>
  <c r="J86" i="1"/>
  <c r="J110" i="1"/>
  <c r="J118" i="1"/>
  <c r="J109" i="1"/>
  <c r="J103" i="1"/>
  <c r="J45" i="1"/>
  <c r="J54" i="1"/>
  <c r="J38" i="1"/>
  <c r="J29" i="1"/>
  <c r="J85" i="1"/>
  <c r="J43" i="1"/>
  <c r="J21" i="1"/>
  <c r="J56" i="1"/>
  <c r="J116" i="1"/>
  <c r="J113" i="1"/>
  <c r="J36" i="1"/>
  <c r="J77" i="1"/>
  <c r="J25" i="1"/>
  <c r="J100" i="1"/>
  <c r="J5" i="1"/>
  <c r="J40" i="1"/>
  <c r="J4" i="1"/>
</calcChain>
</file>

<file path=xl/sharedStrings.xml><?xml version="1.0" encoding="utf-8"?>
<sst xmlns="http://schemas.openxmlformats.org/spreadsheetml/2006/main" count="569" uniqueCount="332">
  <si>
    <t>Valor Final do Orçamento</t>
  </si>
  <si>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</si>
  <si>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</si>
  <si>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</si>
  <si>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</si>
  <si>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</si>
  <si>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</si>
  <si>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</si>
  <si>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</si>
  <si>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</si>
  <si>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</si>
  <si>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</si>
  <si>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</si>
  <si>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</si>
  <si>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CANTEIRO DE OBRAS</t>
  </si>
  <si>
    <t/>
  </si>
  <si>
    <t xml:space="preserve"> 1.1 </t>
  </si>
  <si>
    <t>CANTEIRO DE OBRAS - SERVIÇOS GERAIS</t>
  </si>
  <si>
    <t xml:space="preserve"> 1.1.1 </t>
  </si>
  <si>
    <t xml:space="preserve"> 0101001101 </t>
  </si>
  <si>
    <t>AGESUL</t>
  </si>
  <si>
    <t>PLACA DE OBRA EM CHAPA GALVANIZADA N. 22, ADESIVADA</t>
  </si>
  <si>
    <t>m²</t>
  </si>
  <si>
    <t xml:space="preserve"> 1.1.2 </t>
  </si>
  <si>
    <t xml:space="preserve"> Proprio93 </t>
  </si>
  <si>
    <t>Próprio</t>
  </si>
  <si>
    <t>LOCAÇÃO DE PONTO PARA REFERÊNCIA TOPOGRÁFICA</t>
  </si>
  <si>
    <t>un</t>
  </si>
  <si>
    <t xml:space="preserve"> 1.1.3 </t>
  </si>
  <si>
    <t xml:space="preserve"> 0101001131 </t>
  </si>
  <si>
    <t>TAPUME COM TELHA TRAPEZOIDAL  EM ACO GALVANIZADO, ESP=0,50MM, ESTRUTURA EM MADEIRA NAO APARELHADA (REAPROVEITAMENTO DA TELHA DE 3X), INCLUSO PINTURA LATEX EXTERNAMENTE</t>
  </si>
  <si>
    <t xml:space="preserve"> 1.1.4 </t>
  </si>
  <si>
    <t xml:space="preserve"> 0101001136 </t>
  </si>
  <si>
    <t>PORTAO PARA TAPUME COM TELHA TRAPEZOIDAL EM ACO GALVANIZADO,  ESP=0,5MM, EM ESTRUTURA DE MADEIRA, INCLUSIVE FERRAGENS (REAPROVEITAMENTO DA TELHA DE 3X), INCLUSO PINTURA LATEX EXTERNAMENTE</t>
  </si>
  <si>
    <t xml:space="preserve"> 1.1.5 </t>
  </si>
  <si>
    <t xml:space="preserve"> 0101001151 </t>
  </si>
  <si>
    <t>EXECUCAO DE REFEITORIO EM CANTEIRO DE OBRAS, FORA DA PROJECAO DA LAJE, EM CHAPA DE MADEIRA COMPENSADA, NAO INCLUSO MOBILIARIO E EQUIPAMENTOS</t>
  </si>
  <si>
    <t xml:space="preserve"> 1.1.6 </t>
  </si>
  <si>
    <t xml:space="preserve"> 0101001156 </t>
  </si>
  <si>
    <t>BEBEDOURO INDUSTRIAL DE COLUNA EM ACO INOX, CAPACIDADE DE 50 LITROS, 2 TORNEIRAS, KIT INSTALACAO E FILTRO BACTERIOLOGICO, REF. KX-05 DA KNOX OU SIMILAR (REAPROVEITAMENTO DE 6X)</t>
  </si>
  <si>
    <t>UN</t>
  </si>
  <si>
    <t xml:space="preserve"> 1.1.7 </t>
  </si>
  <si>
    <t xml:space="preserve"> 0101001161 </t>
  </si>
  <si>
    <t>EXECUCAO DE SANITARIO E VESTIARIO EM CANTEIRO DE OBRAS, FORA DA PROJECAO DA LAJE, EM CHAPA DE MADEIRA COMPENSADA, NAO INCLUSO MOBILIARIO</t>
  </si>
  <si>
    <t xml:space="preserve"> 1.1.8 </t>
  </si>
  <si>
    <t xml:space="preserve"> 0101001166 </t>
  </si>
  <si>
    <t>EXECUCAO DE CENTRAL DE FORMAS, PRODUCAO DE ARGAMASSA OU CONCRETO EM CANTEIRO DE OBRAS, NAO INCLUSO MOBILIARIO E EQUIPAMENTOS</t>
  </si>
  <si>
    <t xml:space="preserve"> 1.1.9 </t>
  </si>
  <si>
    <t xml:space="preserve"> 0101001186 </t>
  </si>
  <si>
    <t>LOCACAO DE CONTAINER 2,30 X 6,00 M, ALT. 2,50 M, COM 1 SANITARIO, PARA ESCRITORIO, COMPLETO, SEM DIVISORIAS INTERNAS, EXCLUSIVE TRANSPORTE/CARGA/DESCARGA</t>
  </si>
  <si>
    <t>MES</t>
  </si>
  <si>
    <t xml:space="preserve"> 1.1.10 </t>
  </si>
  <si>
    <t xml:space="preserve"> 0101001181 </t>
  </si>
  <si>
    <t>LOCACAO DE CONTAINER PARA DEPOSITO DE (2,30 X 6,00)M, ALT. 2,50M, SEM DIVISORIAS INTERNAS E SEM SANITARIO, EXC TRANSP/CARGA/DESCARGA</t>
  </si>
  <si>
    <t xml:space="preserve"> 1.1.11 </t>
  </si>
  <si>
    <t xml:space="preserve"> 0101001256 </t>
  </si>
  <si>
    <t>BAIA PARA AGREGADOS DESCOBERTA, MEDINDO (3,0 X 3,0 X 0,9)M, PAREDES EM CHAPA DE COMPENSADO RESINADA 6MM, ESTRUTURADA COM CAIBROS, PISO EM TERRENO NATURAL, REGULARIZADO E COMPACTADO</t>
  </si>
  <si>
    <t xml:space="preserve"> 1.1.12 </t>
  </si>
  <si>
    <t xml:space="preserve"> 0101001168 </t>
  </si>
  <si>
    <t>EXECUCAO DE CENTRAL DE ARMADURA EM CANTEIRO DE OBRA, NAO INCLUSO MOBILIARIO E EQUIPAMENTOS</t>
  </si>
  <si>
    <t xml:space="preserve"> 1.1.13 </t>
  </si>
  <si>
    <t xml:space="preserve"> Proprio32 </t>
  </si>
  <si>
    <t>Locação de casa com 3 quartos ( mês )</t>
  </si>
  <si>
    <t>mês</t>
  </si>
  <si>
    <t xml:space="preserve"> 1.1.14 </t>
  </si>
  <si>
    <t xml:space="preserve"> 0401002030 </t>
  </si>
  <si>
    <t>MOBILIZACAO E DESMOBILIZACAO DE EQUIPAMENTOS (ESCAVADEIRA HIDRAULICA, TRATOR DE ESTEIRA OU PA CARREGADEIRA)</t>
  </si>
  <si>
    <t>KM</t>
  </si>
  <si>
    <t xml:space="preserve"> 1.1.15 </t>
  </si>
  <si>
    <t xml:space="preserve"> 0101001196 </t>
  </si>
  <si>
    <t>MOBILIZACAO E DESMOBILIZACAO DE CONTAINER</t>
  </si>
  <si>
    <t xml:space="preserve"> 1.2 </t>
  </si>
  <si>
    <t>CANTEIRO DE OBRAS - INSTALAÇÕES HIDRÁULICAS</t>
  </si>
  <si>
    <t xml:space="preserve"> 1.2.1 </t>
  </si>
  <si>
    <t xml:space="preserve"> 0101002100 </t>
  </si>
  <si>
    <t>INSTALACAO PROVISORIA DE AGUA E ESGOTO PARA OBRAS DE PORTE PEQUENO</t>
  </si>
  <si>
    <t xml:space="preserve"> 1.2.2 </t>
  </si>
  <si>
    <t xml:space="preserve"> 95635 </t>
  </si>
  <si>
    <t>SINAPI</t>
  </si>
  <si>
    <t>KIT CAVALETE PARA MEDIÇÃO DE ÁGUA - ENTRADA PRINCIPAL, EM PVC 25 MM (3/4") - FORNECIMENTO E INSTALAÇÃO (EXCLUSIVE HIDRÔMETRO). AF_03/2024</t>
  </si>
  <si>
    <t xml:space="preserve"> 1.2.3 </t>
  </si>
  <si>
    <t xml:space="preserve"> 0101001171 </t>
  </si>
  <si>
    <t>EXECUCAO DE RESERVATORIO ELEVADO DE AGUA (2000 LITROS) EM CANTEIRO DE OBRAS, APOIADO EM ESTRUTURA DE MADEIRA</t>
  </si>
  <si>
    <t xml:space="preserve"> 2 </t>
  </si>
  <si>
    <t>DEMOLIÇÕES E RETIRADAS</t>
  </si>
  <si>
    <t xml:space="preserve"> 2.1 </t>
  </si>
  <si>
    <t xml:space="preserve"> 0201002160 </t>
  </si>
  <si>
    <t>CARGA MANUAL DE ENTULHO EM CACAMBA</t>
  </si>
  <si>
    <t>m³</t>
  </si>
  <si>
    <t xml:space="preserve"> 2.2 </t>
  </si>
  <si>
    <t xml:space="preserve"> 0201002161 </t>
  </si>
  <si>
    <t>LOCACAO DE CACAMBA (4M3) (7 DIAS)</t>
  </si>
  <si>
    <t xml:space="preserve"> 3 </t>
  </si>
  <si>
    <t>INFRAESTRUTURA</t>
  </si>
  <si>
    <t xml:space="preserve"> 3.1 </t>
  </si>
  <si>
    <t>ESCAVAÇÕES E CORTES DO TERRENO</t>
  </si>
  <si>
    <t xml:space="preserve"> 3.1.1 </t>
  </si>
  <si>
    <t xml:space="preserve"> 102279 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</si>
  <si>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</si>
  <si>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 xml:space="preserve"> 3.1.2 </t>
  </si>
  <si>
    <t xml:space="preserve"> 93368 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</si>
  <si>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</si>
  <si>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 xml:space="preserve"> 3.2 </t>
  </si>
  <si>
    <t>REDE DE LINHA DE DUTOS</t>
  </si>
  <si>
    <t xml:space="preserve"> 3.2.1 </t>
  </si>
  <si>
    <t xml:space="preserve"> Proprio33 </t>
  </si>
  <si>
    <t>Construção de linhas de dutos tráfego leve de 1 x 3" (75mm), Kanaflex, Peveduto ou similar, envelopada em areia, nos trechos entre as caixas de passagem CP-A e as curvas metálicas das luminárias de bordo da pista ( m )</t>
  </si>
  <si>
    <t>m</t>
  </si>
  <si>
    <t xml:space="preserve"> 3.2.2 </t>
  </si>
  <si>
    <t xml:space="preserve"> Proprio34 </t>
  </si>
  <si>
    <t>Construção de linhas de dutos tráfego leve de 2 x 3"" (75mm), Kanaflex, Peveduto ou similar, envelopada em areia, nos trechos entre as caixas de passagem CP-A e as curvas metálicas das luminárias de bordo da pista  ( m )</t>
  </si>
  <si>
    <t xml:space="preserve"> 3.2.3 </t>
  </si>
  <si>
    <t xml:space="preserve"> Proprio91 </t>
  </si>
  <si>
    <t>Construção de linhas de dutos tráfego leve de 3 x 3"" (75mm), Kanaflex, Peveduto ou similar, envelopada em areia, nos trechos entre as caixas de passagem CP-A e as curvas metálicas das luminárias de bordo da pista ( m )</t>
  </si>
  <si>
    <t xml:space="preserve"> 3.3 </t>
  </si>
  <si>
    <t>CAIXAS DE CONCRETO</t>
  </si>
  <si>
    <t xml:space="preserve"> 3.3.1 </t>
  </si>
  <si>
    <t xml:space="preserve"> Proprio35 </t>
  </si>
  <si>
    <t>Caixa de concreto de pré moldada d=30cm h=40cm, com tampa de ferro fundido, envolocro de concreto fck=15mpa, para receber as luminárias de cabeceira de pista, conforme projeto ( un )</t>
  </si>
  <si>
    <t xml:space="preserve"> 3.4 </t>
  </si>
  <si>
    <t>MACIÇO DE CONCRETO</t>
  </si>
  <si>
    <t xml:space="preserve"> 3.4.1 </t>
  </si>
  <si>
    <t xml:space="preserve"> Proprio36 </t>
  </si>
  <si>
    <t>Bloco de concreto enterrado de (50x50x60)cm , conforme detalhe de projeto ( un )</t>
  </si>
  <si>
    <t xml:space="preserve"> 3.5 </t>
  </si>
  <si>
    <t>CAIXAS DE PASSAGENS</t>
  </si>
  <si>
    <t xml:space="preserve"> 3.5.1 </t>
  </si>
  <si>
    <t xml:space="preserve"> Proprio37 </t>
  </si>
  <si>
    <t>Caixa de passagem tipo A - em tubo de concreto armado d=60cm e h=1,00m, com tampa de concreto, conforme projeto ( un )</t>
  </si>
  <si>
    <t xml:space="preserve"> 3.5.2 </t>
  </si>
  <si>
    <t xml:space="preserve"> Proprio38 </t>
  </si>
  <si>
    <t>Caixa de passagem tipo B - em alvenaria de tijolo maciço, revestida e impermeabilizada, tampa de ferro fundido articulada, nas dimensões de (1,20 x 1,20 x 1,50)m ( un )</t>
  </si>
  <si>
    <t xml:space="preserve"> 3.6 </t>
  </si>
  <si>
    <t>SISTEMA DE ATERRAMENTO</t>
  </si>
  <si>
    <t xml:space="preserve"> 3.6.1 </t>
  </si>
  <si>
    <t xml:space="preserve"> Proprio39 </t>
  </si>
  <si>
    <t>Execução de poço de aterramento utilizando tubo de concreto DN 300MM, h=0,60m, conforme detalhe de projeto ( un )</t>
  </si>
  <si>
    <t xml:space="preserve"> 3.7 </t>
  </si>
  <si>
    <t>ATERRAMENTO E LIGAÇÕES</t>
  </si>
  <si>
    <t xml:space="preserve"> 3.7.1 </t>
  </si>
  <si>
    <t xml:space="preserve"> Proprio40 </t>
  </si>
  <si>
    <t>Cabo de cobre nu 10 mm², enterrada - Fornecimento e instalação ( m )</t>
  </si>
  <si>
    <t xml:space="preserve"> 3.7.2 </t>
  </si>
  <si>
    <t xml:space="preserve"> 1201007111 </t>
  </si>
  <si>
    <t>TERMINAL OU CONECTOR DE PRESSAO - PARA CABO 10MM2 - FORNECIMENTO E INSTALACAO</t>
  </si>
  <si>
    <t xml:space="preserve"> 4 </t>
  </si>
  <si>
    <t>CASA DE FORÇA</t>
  </si>
  <si>
    <t xml:space="preserve"> 4.1 </t>
  </si>
  <si>
    <t xml:space="preserve"> Proprio41 </t>
  </si>
  <si>
    <t>Construção da Subestação (KF) de 12m², incluindo instalação elétrica, quadro de distribuição completo com barramentos e disjuntores, sistema de aterramento geral, bloco autônomo de iluminação de emergência e acessórios, conforme  projeto  ( cj )</t>
  </si>
  <si>
    <t>cj</t>
  </si>
  <si>
    <t xml:space="preserve"> 4.2 </t>
  </si>
  <si>
    <t xml:space="preserve"> 4.3 </t>
  </si>
  <si>
    <t xml:space="preserve"> 92980 </t>
  </si>
  <si>
    <t>CABO DE COBRE FLEXÍVEL ISOLADO, 10 MM², ANTI-CHAMA 0,6/1,0 KV, PARA DISTRIBUIÇÃO - FORNECIMENTO E INSTALAÇÃO. AF_10/2020</t>
  </si>
  <si>
    <t>M</t>
  </si>
  <si>
    <t xml:space="preserve"> 4.4 </t>
  </si>
  <si>
    <t xml:space="preserve"> Proprio44 </t>
  </si>
  <si>
    <t>Quadro de distribuição metálico de embutir com entrada subterrânea , contactoras , trilhos , anilhas identificadoras, disjuntores, dps , chaves seletoras no painel com lâmpada de sinalização quando ligado conforme diagrama unifilar (prancha 09 / blz / 2024) fornecimento , montagem e instalação ( un )</t>
  </si>
  <si>
    <t xml:space="preserve"> 5 </t>
  </si>
  <si>
    <t>SINALIZAÇÃO LUMINOSA DA PISTA</t>
  </si>
  <si>
    <t xml:space="preserve"> 5.1 </t>
  </si>
  <si>
    <t>CABOS DE ENERGIA E COMANDO DO BALIZAMENTO</t>
  </si>
  <si>
    <t xml:space="preserve"> 5.1.1 </t>
  </si>
  <si>
    <t xml:space="preserve"> Proprio45 </t>
  </si>
  <si>
    <t>Cabo de cobre unipolar 10 mm², blindado, isolação 3,6/6 KV EPR, cobertura em PVC - Fornecimento e instalação ( m )</t>
  </si>
  <si>
    <t xml:space="preserve"> 5.2 </t>
  </si>
  <si>
    <t>INSTALAÇÃO DAS UNIDADES DE LUZ</t>
  </si>
  <si>
    <t xml:space="preserve"> 5.2.1 </t>
  </si>
  <si>
    <t xml:space="preserve"> Proprio46 </t>
  </si>
  <si>
    <t>LUMINÁRIA ELEVADA DE MÉDIA INTENSIDADE LED 6.6A COM GLOBO AZUL, METROL OU SIMILAR, CONFORME NORMA AC 150/5346-46. - FORNECIMENTO E INSTALAÇÃO.</t>
  </si>
  <si>
    <t xml:space="preserve"> 5.2.2 </t>
  </si>
  <si>
    <t xml:space="preserve"> Proprio49 </t>
  </si>
  <si>
    <t>LUMINÁRIA ELEVADA DE MÉDIA INTENSIDADE LED 6.6A COM GLOBO CLARO/AMARELO, METROL OU SIMILAR, CONFORME NORMA AC 150/5346-46 - FORNECIMENTO E INSTALAÇÃO.</t>
  </si>
  <si>
    <t xml:space="preserve"> 5.2.3 </t>
  </si>
  <si>
    <t xml:space="preserve"> Proprio50 </t>
  </si>
  <si>
    <t>LUMINÁRIA ELEVADA DE MÉDIA INTENSIDADE LED 6.6A COM GLOBO CLARO, METROL OU SIMILAR, CONFORME NORMA AC 150/5346-46. - FORNECIMENTO E INSTALAÇÃO.</t>
  </si>
  <si>
    <t xml:space="preserve"> 5.2.4 </t>
  </si>
  <si>
    <t xml:space="preserve"> Proprio51 </t>
  </si>
  <si>
    <t>LUMINÁRIA ELEVADA DE MÉDIA INTENSIDADE LED 6.6A COM GLOBO VERDE/VERMELHO, METROL OU SIMILAR, CONFORME NORMA AC 150/5346-46. - FORNECIMENTO E INSTALAÇÃO.</t>
  </si>
  <si>
    <t xml:space="preserve"> 5.2.5 </t>
  </si>
  <si>
    <t xml:space="preserve"> Proprio90 </t>
  </si>
  <si>
    <t>LUMINÁRIA ELEVADA DE MÉDIA INTENSIDADE LED 6.6A COM GLOBO VERMELHO, METROL OU SIMILAR, CONFORME NORMA AC 150/5346-46. - FORNECIMENTO E INSTALAÇÃO.</t>
  </si>
  <si>
    <t xml:space="preserve"> 5.2.6 </t>
  </si>
  <si>
    <t xml:space="preserve"> Proprio52 </t>
  </si>
  <si>
    <t>Cabo de cobre flexível isolado 2 x 2,50mm², blindado, anti-chamas 0,6/1KV - fornecimento e instalação ( m )</t>
  </si>
  <si>
    <t xml:space="preserve"> 5.2.7 </t>
  </si>
  <si>
    <t xml:space="preserve"> Proprio53 </t>
  </si>
  <si>
    <t>Transformador de isolamento, 10/15w 5kv, 6.6A/6.6A, conforme AC 150/5345-47B/FAA/2005, XFMR W/Earthing da ADB ou similar - fornecimento e instalação ( un )</t>
  </si>
  <si>
    <t xml:space="preserve"> 5.2.8 </t>
  </si>
  <si>
    <t xml:space="preserve"> Proprio54 </t>
  </si>
  <si>
    <t>Kit Conector primário (plugue e receptáculo) para conexão de cabo 10mm² 14/18.5mm no Shield, conforme NBR 8673/1996 ou AC 150/5345-26C/FAA/2000, L-823 da ADB ou similar - Fornecimento e instalação ( un )</t>
  </si>
  <si>
    <t xml:space="preserve"> 5.2.9 </t>
  </si>
  <si>
    <t xml:space="preserve"> Proprio55 </t>
  </si>
  <si>
    <t>Base metálica, Ø24", 2-2" TC @0-180DR , ref. 867B24C2NO da ADB ou similar, conforme norma AC 150/5345-42F/FAA/2006 - fornecimento e instalação ( un )</t>
  </si>
  <si>
    <t xml:space="preserve"> 5.2.10 </t>
  </si>
  <si>
    <t xml:space="preserve"> Proprio56 </t>
  </si>
  <si>
    <t>Parafuso de aço inox 3/8" x 3/4" para placa suporte - fornecimento e instalação ( un )</t>
  </si>
  <si>
    <t xml:space="preserve"> 5.2.11 </t>
  </si>
  <si>
    <t xml:space="preserve"> Proprio57 </t>
  </si>
  <si>
    <t>Arruela lisa aço inox de 3/8"para placa suporte - fornecimento e instalação ( un )</t>
  </si>
  <si>
    <t xml:space="preserve"> 5.2.12 </t>
  </si>
  <si>
    <t xml:space="preserve"> Proprio58 </t>
  </si>
  <si>
    <t>Placa suporte  ø 12” com acessorios para fixação da luminária elevada de balizamento, ref. 867 b da adb ou similar,  conforme norma ac 150/5345-42f/faa/2006.- fornecimento e instalação ( un )</t>
  </si>
  <si>
    <t xml:space="preserve"> 5.2.13 </t>
  </si>
  <si>
    <t xml:space="preserve"> Proprio59 </t>
  </si>
  <si>
    <t>Curva 90 graus de ferro galvanizado, com rosca BSP fêmea, de 2" - fornecimento e instalação ( un )</t>
  </si>
  <si>
    <t xml:space="preserve"> 5.2.14 </t>
  </si>
  <si>
    <t xml:space="preserve"> Proprio60 </t>
  </si>
  <si>
    <t>Construção de linhas de dutos tráfego leve de 1 x 2" (50mm), Kanaflex, Peveduto ou similar, envelopada em areia, nos trechos entre as caixas de passagem CP-A e as curvas metálicas das luminárias de bordo da pista ( m ) ( m )</t>
  </si>
  <si>
    <t xml:space="preserve"> 5.2.15 </t>
  </si>
  <si>
    <t xml:space="preserve"> 5.2.16 </t>
  </si>
  <si>
    <t xml:space="preserve"> Proprio61 </t>
  </si>
  <si>
    <t>Luva, em ferro galvanizado, dn 50 (2"), conexão rosqueada, instalado em prumadas - fornecimento e instalação. Af_10/2020 ( un )</t>
  </si>
  <si>
    <t xml:space="preserve"> 5.2.17 </t>
  </si>
  <si>
    <t xml:space="preserve"> Proprio62 </t>
  </si>
  <si>
    <t>Bucha de redução de ferro galvanizado, com rosca BSP, de 2" x 1 1/2" - fornecimento e instalação ( un )</t>
  </si>
  <si>
    <t xml:space="preserve"> 5.2.18 </t>
  </si>
  <si>
    <t xml:space="preserve"> Proprio63 </t>
  </si>
  <si>
    <t>Bandeja metálica em ferro galvanizado para instalação em tubo de concreto Ø ,060m - fornecimento e instalação ( un )</t>
  </si>
  <si>
    <t xml:space="preserve"> 5.2.19 </t>
  </si>
  <si>
    <t xml:space="preserve"> Proprio64 </t>
  </si>
  <si>
    <t>Fita isolante auto fusão 3M ou similar ( m )</t>
  </si>
  <si>
    <t xml:space="preserve"> 5.2.20 </t>
  </si>
  <si>
    <t xml:space="preserve"> Proprio65 </t>
  </si>
  <si>
    <t>Fita isolante 3M ou similar ( m )</t>
  </si>
  <si>
    <t xml:space="preserve"> 5.3 </t>
  </si>
  <si>
    <t>INSTALAÇÃO DAS LUZES DE AUXILIO AO POUSO - PAPI</t>
  </si>
  <si>
    <t xml:space="preserve"> 5.3.1 </t>
  </si>
  <si>
    <t xml:space="preserve"> Proprio95 </t>
  </si>
  <si>
    <t>INDICADOR DE TRAJETORIA DE APROXIMAÇÃO DE PRECISÃO (PAPI) - FORNECIMENTO E INSTALAÇÃO, INCLUSO VOO DO GEIV</t>
  </si>
  <si>
    <t xml:space="preserve"> 5.3.2 </t>
  </si>
  <si>
    <t xml:space="preserve"> AV2007 </t>
  </si>
  <si>
    <t>Base em concreto armado para PAPI</t>
  </si>
  <si>
    <t xml:space="preserve"> 5.3.3 </t>
  </si>
  <si>
    <t xml:space="preserve"> 6 </t>
  </si>
  <si>
    <t>INSTALAÇÃO E MONTAGEM DOS EQUIPAMENTOS NA SUBESTAÇÃO (KF)</t>
  </si>
  <si>
    <t xml:space="preserve"> 6.1 </t>
  </si>
  <si>
    <t xml:space="preserve"> Proprio66 </t>
  </si>
  <si>
    <t>Regulador de corrente constante 6,6A, 4KW,5S, 220V,L828 , 60HZ,,  com cinco níveis de brilho, conforme norma AC 150/5345-10F/FAA/2005, ref. PN CRT6604N5B000,  da ADB ou similar - fornecimento e instalação  ( un )</t>
  </si>
  <si>
    <t xml:space="preserve"> 6.2 </t>
  </si>
  <si>
    <t xml:space="preserve"> 91933 </t>
  </si>
  <si>
    <t>CABO DE COBRE FLEXÍVEL ISOLADO, 10 MM², ANTI-CHAMA 0,6/1,0 KV, PARA CIRCUITOS TERMINAIS - FORNECIMENTO E INSTALAÇÃO. AF_03/2023</t>
  </si>
  <si>
    <t xml:space="preserve"> 6.3 </t>
  </si>
  <si>
    <t xml:space="preserve"> Proprio67 </t>
  </si>
  <si>
    <t>Grupo gerador com partida automática de 15,5KVA, 220/127V, 60HZ, incluso painel de paralelismo com rede e partida em emergência menor que 15 segundos, da MWM ou similar, incluindo todos os acessórios de montagem e instalação ( un )</t>
  </si>
  <si>
    <t xml:space="preserve"> 7 </t>
  </si>
  <si>
    <t>FAROL DO AERODROMO</t>
  </si>
  <si>
    <t xml:space="preserve"> 7.1 </t>
  </si>
  <si>
    <t xml:space="preserve"> Proprio68 </t>
  </si>
  <si>
    <t>FAROL ROTATIVO P/AERODROMO C/ 02 LAMP. 1000W/220V60HZ, METROL OU SIMILAR - FORNECIMENTO E INSTALAÇÃO.</t>
  </si>
  <si>
    <t xml:space="preserve"> 7.2 </t>
  </si>
  <si>
    <t xml:space="preserve"> Proprio69 </t>
  </si>
  <si>
    <t>Poste de concreto seção circular comprimento = 14m, carga nominal no topo 400 kgf, inclusive escavação, transporte, fornecimento e instalação ( un )</t>
  </si>
  <si>
    <t xml:space="preserve"> 7.3 </t>
  </si>
  <si>
    <t xml:space="preserve"> Proprio70 </t>
  </si>
  <si>
    <t>Escada tipo marinheiro em aço CA-50 9,52mm incluso pintura com fundo anticorrosivo tipo zarcão ( m )</t>
  </si>
  <si>
    <t xml:space="preserve"> 7.4 </t>
  </si>
  <si>
    <t xml:space="preserve"> Proprio79 </t>
  </si>
  <si>
    <t>Guarda-corpo de aço galvanizado de 1,10m de altura, montantes tubulares de 1.1/2  espaçados de 1,20m, travessa superior de 2 , gradil formado por barras chatas em ferro de 32x4,8mm, fixado com chumbador mecânico. Af_04/2019_ps ( m )</t>
  </si>
  <si>
    <t xml:space="preserve"> 7.5 </t>
  </si>
  <si>
    <t xml:space="preserve"> Proprio80 </t>
  </si>
  <si>
    <t>Gradil em ferro fixado em vãos de janelas, formado por barras chatas de 25x4,8 mm. Af_04/2019 ( m² )</t>
  </si>
  <si>
    <t xml:space="preserve"> 7.6 </t>
  </si>
  <si>
    <t xml:space="preserve"> Proprio81 </t>
  </si>
  <si>
    <t>Haste de aterramento, diâmetro 5/8", com 3 metros - fornecimento e instalação. Af_08/2023 ( un )</t>
  </si>
  <si>
    <t xml:space="preserve"> 7.7 </t>
  </si>
  <si>
    <t xml:space="preserve"> Proprio82 </t>
  </si>
  <si>
    <t>Captor tipo franklin para spda - fornecimento e instalação. Af_08/2023 ( un )</t>
  </si>
  <si>
    <t xml:space="preserve"> 7.8 </t>
  </si>
  <si>
    <t xml:space="preserve"> 1201003085 </t>
  </si>
  <si>
    <t>CORDOALHA DE COBRE NU 25 MM2, NAO ENTERRADA, COM ISOLADOR - FORNECIMENTO E INSTALACAO</t>
  </si>
  <si>
    <t xml:space="preserve"> 7.9 </t>
  </si>
  <si>
    <t xml:space="preserve"> 7.10 </t>
  </si>
  <si>
    <t xml:space="preserve"> Proprio83 </t>
  </si>
  <si>
    <t xml:space="preserve"> 7.11 </t>
  </si>
  <si>
    <t xml:space="preserve"> 1201004046 </t>
  </si>
  <si>
    <t>ELETRODUTO EM ACO GALVANIZADO PRE-ZINCADO, SEMI-PESADO, DIAMETRO 2", PAREDE DE 0,90 MM - FORNECIMENTO E INSTALACAO</t>
  </si>
  <si>
    <t xml:space="preserve"> 8 </t>
  </si>
  <si>
    <t>BIRUTA ILUMINADA</t>
  </si>
  <si>
    <t xml:space="preserve"> 8.1 </t>
  </si>
  <si>
    <t xml:space="preserve"> Proprio84 </t>
  </si>
  <si>
    <t>Sistema indicador visual de condições de vento de superfície (biruta iluminada), inc. conjunto de biruta, mod. SHX-40, cesta em aço inox, cone de vento em nylon, base articulada e frangível, mastro h=5m c/rolamentos auto-lubrificados e conj. de iluminação externa, mod. HPRJ-10, composto de 04 refletores de 15W,  sinalizador de obstáculo a LED, luz vermelha, da marca Sunlab Power, Metrol ou similar ( cj )</t>
  </si>
  <si>
    <t xml:space="preserve"> 8.2 </t>
  </si>
  <si>
    <t xml:space="preserve"> 91931 </t>
  </si>
  <si>
    <t>CABO DE COBRE FLEXÍVEL ISOLADO, 6 MM², ANTI-CHAMA 0,6/1,0 KV, PARA CIRCUITOS TERMINAIS - FORNECIMENTO E INSTALAÇÃO. AF_03/2023</t>
  </si>
  <si>
    <t xml:space="preserve"> 9 </t>
  </si>
  <si>
    <t>ILUMINAÇÃO DO PÁTIO DE ESTACIONAMENTO DAS AERONAVES</t>
  </si>
  <si>
    <t xml:space="preserve"> 9.1 </t>
  </si>
  <si>
    <t xml:space="preserve"> 1201008062 </t>
  </si>
  <si>
    <t>POSTE DE CONCRETO SECAO CIRCULAR COMPRIMENTO = 11M, CARGA NOMINAL NO TOPO 400 KGF, INCLUSIVE ESCAVACAO, TRANSPORTE, FORNECIMENTO E INSTALACAO</t>
  </si>
  <si>
    <t xml:space="preserve"> 9.2 </t>
  </si>
  <si>
    <t xml:space="preserve"> 9.3 </t>
  </si>
  <si>
    <t xml:space="preserve"> 99839 </t>
  </si>
  <si>
    <t>GUARDA-CORPO DE AÇO GALVANIZADO DE 1,10M DE ALTURA, MONTANTES TUBULARES DE 1.1/2  ESPAÇADOS DE 1,20M, TRAVESSA SUPERIOR DE 2 , GRADIL FORMADO POR BARRAS CHATAS EM FERRO DE 32X4,8MM, FIXADO COM CHUMBADOR MECÂNICO. AF_04/2019_PS</t>
  </si>
  <si>
    <t xml:space="preserve"> 9.4 </t>
  </si>
  <si>
    <t xml:space="preserve"> 99861 </t>
  </si>
  <si>
    <t>GRADIL EM FERRO FIXADO EM VÃOS DE JANELAS, FORMADO POR BARRAS CHATAS DE 25X4,8 MM. AF_04/2019</t>
  </si>
  <si>
    <t xml:space="preserve"> 9.5 </t>
  </si>
  <si>
    <t xml:space="preserve"> 96985 </t>
  </si>
  <si>
    <t>HASTE DE ATERRAMENTO, DIÂMETRO 5/8", COM 3 METROS - FORNECIMENTO E INSTALAÇÃO. AF_08/2023</t>
  </si>
  <si>
    <t xml:space="preserve"> 9.6 </t>
  </si>
  <si>
    <t xml:space="preserve"> 96989 </t>
  </si>
  <si>
    <t>CAPTOR TIPO FRANKLIN PARA SPDA - FORNECIMENTO E INSTALAÇÃO. AF_08/2023</t>
  </si>
  <si>
    <t xml:space="preserve"> 9.7 </t>
  </si>
  <si>
    <t xml:space="preserve"> 9.8 </t>
  </si>
  <si>
    <t xml:space="preserve"> 1201001133 </t>
  </si>
  <si>
    <t>REFLETOR RETANGULAR FECHADO LED, REF. FLOOD LIGHT IP 68, 200W, 21.000LMS, COM DOIS MODULOS DA RCA, DIGITAL LED OU SIMILAR - FORNECIMENTO E INSTALACAO</t>
  </si>
  <si>
    <t xml:space="preserve"> 9.9 </t>
  </si>
  <si>
    <t xml:space="preserve"> 9.10 </t>
  </si>
  <si>
    <t xml:space="preserve"> 9.11 </t>
  </si>
  <si>
    <t xml:space="preserve"> 9.12 </t>
  </si>
  <si>
    <t xml:space="preserve"> 10 </t>
  </si>
  <si>
    <t>ENTRADA DE ENERGIA</t>
  </si>
  <si>
    <t xml:space="preserve"> 10.1 </t>
  </si>
  <si>
    <t xml:space="preserve"> 94994 </t>
  </si>
  <si>
    <t>EXECUÇÃO DE PASSEIO (CALÇADA) OU PISO DE CONCRETO COM CONCRETO MOLDADO IN LOCO, FEITO EM OBRA, ACABAMENTO CONVENCIONAL, ESPESSURA 8 CM, ARMADO. AF_08/2022</t>
  </si>
  <si>
    <t xml:space="preserve"> 10.2 </t>
  </si>
  <si>
    <t xml:space="preserve"> 1201009013 </t>
  </si>
  <si>
    <t>ENTRADA DE SERVICO, EM BAIXA TENSAO, COM CAIXA DE MEDICAO INSTALADA EM MURETA DE ALVENARIA (1 1/2 VEZ), MEDINDO (1,20 X 2,10)M, CONFORME PADRAO ENERGISA, NA(S) ESPECIFICACAO(OES):- TRIFASICO 0 A 14,00 KW</t>
  </si>
  <si>
    <t xml:space="preserve"> 11 </t>
  </si>
  <si>
    <t>ADMINISTRAÇÃO LOCAL</t>
  </si>
  <si>
    <t xml:space="preserve"> 11.1 </t>
  </si>
  <si>
    <t xml:space="preserve"> 90778 </t>
  </si>
  <si>
    <t>ENGENHEIRO CIVIL DE OBRA PLENO COM ENCARGOS COMPLEMENTARES</t>
  </si>
  <si>
    <t>H</t>
  </si>
  <si>
    <t xml:space="preserve"> 11.2 </t>
  </si>
  <si>
    <t xml:space="preserve"> 90780 </t>
  </si>
  <si>
    <t>MESTRE DE OBRAS COM ENCARGOS COMPLEMENTARES</t>
  </si>
  <si>
    <t xml:space="preserve"> 11.3 </t>
  </si>
  <si>
    <t xml:space="preserve"> IM02820 </t>
  </si>
  <si>
    <t>Locação de Veículo leve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</si>
</sst>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right" vertical="top" wrapText="1"/>
    </xf>
    <xf numFmtId="4" fontId="7" fillId="8" borderId="7" xfId="0" applyNumberFormat="1" applyFont="1" applyFill="1" applyBorder="1" applyAlignment="1">
      <alignment horizontal="right" vertical="top" wrapText="1"/>
    </xf>
    <xf numFmtId="166" fontId="8" fillId="9" borderId="8" xfId="0" applyNumberFormat="1" applyFont="1" applyFill="1" applyBorder="1" applyAlignment="1">
      <alignment horizontal="right" vertical="top" wrapText="1"/>
    </xf>
    <xf numFmtId="0" fontId="9" fillId="10" borderId="9" xfId="0" applyFont="1" applyFill="1" applyBorder="1" applyAlignment="1">
      <alignment horizontal="left" vertical="top" wrapText="1"/>
    </xf>
    <xf numFmtId="0" fontId="10" fillId="11" borderId="10" xfId="0" applyFont="1" applyFill="1" applyBorder="1" applyAlignment="1">
      <alignment horizontal="center" vertical="top" wrapText="1"/>
    </xf>
    <xf numFmtId="0" fontId="11" fillId="12" borderId="11" xfId="0" applyFont="1" applyFill="1" applyBorder="1" applyAlignment="1">
      <alignment horizontal="right" vertical="top" wrapText="1"/>
    </xf>
    <xf numFmtId="4" fontId="12" fillId="13" borderId="12" xfId="0" applyNumberFormat="1" applyFont="1" applyFill="1" applyBorder="1" applyAlignment="1">
      <alignment horizontal="right" vertical="top" wrapText="1"/>
    </xf>
    <xf numFmtId="166" fontId="13" fillId="14" borderId="13" xfId="0" applyNumberFormat="1" applyFont="1" applyFill="1" applyBorder="1" applyAlignment="1">
      <alignment horizontal="right" vertical="top" wrapText="1"/>
    </xf>
    <xf numFmtId="0" fontId="14" fillId="15" borderId="14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center" vertical="top" wrapText="1"/>
    </xf>
    <xf numFmtId="0" fontId="16" fillId="17" borderId="16" xfId="0" applyFont="1" applyFill="1" applyBorder="1" applyAlignment="1">
      <alignment horizontal="right" vertical="top" wrapText="1"/>
    </xf>
    <xf numFmtId="4" fontId="17" fillId="18" borderId="17" xfId="0" applyNumberFormat="1" applyFont="1" applyFill="1" applyBorder="1" applyAlignment="1">
      <alignment horizontal="right" vertical="top" wrapText="1"/>
    </xf>
    <xf numFmtId="166" fontId="18" fillId="19" borderId="18" xfId="0" applyNumberFormat="1" applyFont="1" applyFill="1" applyBorder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4" fontId="20" fillId="21" borderId="0" xfId="0" applyNumberFormat="1" applyFont="1" applyFill="1" applyAlignment="1">
      <alignment horizontal="right" vertical="top" wrapText="1"/>
    </xf>
    <xf numFmtId="166" fontId="21" fillId="22" borderId="0" xfId="0" applyNumberFormat="1" applyFont="1" applyFill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9"/>
  <sheetViews>
    <sheetView tabSelected="1" showWhiteSpace="0" workbookViewId="0">
      <selection activeCell="I119" sqref="I119"/>
    </sheetView>
  </sheetViews>
  <sheetFormatPr defaultRowHeight="14.25" x14ac:dyDescent="0.2"/>
  <cols>
    <col min="1" max="2" width="13" bestFit="1" customWidth="1"/>
    <col min="3" max="3" width="13.25" bestFit="1" customWidth="1"/>
    <col min="4" max="4" width="60" bestFit="1" customWidth="1"/>
    <col min="5" max="5" width="8" bestFit="1" customWidth="1"/>
    <col min="6" max="11" width="13" bestFit="1" customWidth="1"/>
  </cols>
  <sheetData>
    <row r="1" spans="1:10" ht="30" customHeight="1" x14ac:dyDescent="0.2">
      <c r="A1" s="19"/>
      <c r="B1" s="19"/>
      <c r="C1" s="19"/>
      <c r="D1" s="19"/>
      <c r="E1" s="19"/>
      <c r="F1" s="19"/>
      <c r="G1" s="19"/>
      <c r="H1" s="22" t="s">
        <v>0</v>
      </c>
      <c r="I1" s="22"/>
      <c r="J1" s="20">
        <f>I4 + I25 + I28 + I48 + I53 + I81 + I85 + I97 + I100 + I113 + I116</f>
        <v>4177907.26</v>
      </c>
    </row>
    <row r="2" spans="1:10" ht="20.100000000000001" customHeight="1" x14ac:dyDescent="0.2">
      <c r="A2" s="19"/>
      <c r="B2" s="19"/>
      <c r="C2" s="19"/>
      <c r="D2" s="19"/>
      <c r="E2" s="19"/>
      <c r="F2" s="19"/>
      <c r="G2" s="19"/>
      <c r="H2" s="22" t="s">
        <v>1</v>
      </c>
      <c r="I2" s="22"/>
      <c r="J2" s="21">
        <v>0.30080000000000001</v>
      </c>
    </row>
    <row r="3" spans="1:10" ht="30" customHeight="1" x14ac:dyDescent="0.2">
      <c r="A3" s="1" t="s">
        <v>2</v>
      </c>
      <c r="B3" s="3" t="s">
        <v>3</v>
      </c>
      <c r="C3" s="1" t="s">
        <v>4</v>
      </c>
      <c r="D3" s="1" t="s">
        <v>5</v>
      </c>
      <c r="E3" s="2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ht="24" customHeight="1" x14ac:dyDescent="0.2">
      <c r="A4" s="4" t="s">
        <v>12</v>
      </c>
      <c r="B4" s="4" t="s">
        <v>13</v>
      </c>
      <c r="C4" s="4"/>
      <c r="D4" s="4" t="s">
        <v>14</v>
      </c>
      <c r="E4" s="5"/>
      <c r="F4" s="6">
        <v>1</v>
      </c>
      <c r="G4" s="6" t="s">
        <v>15</v>
      </c>
      <c r="H4" s="7">
        <f>I5 + I21</f>
        <v>145130.25</v>
      </c>
      <c r="I4" s="7">
        <f t="shared" ref="I4:I35" si="0">TRUNC(F4 * H4,2)</f>
        <v>145130.25</v>
      </c>
      <c r="J4" s="8">
        <f>I4 / J1</f>
        <v>3.4737547046460773E-2</v>
      </c>
    </row>
    <row r="5" spans="1:10" ht="24" customHeight="1" x14ac:dyDescent="0.2">
      <c r="A5" s="4" t="s">
        <v>16</v>
      </c>
      <c r="B5" s="4" t="s">
        <v>13</v>
      </c>
      <c r="C5" s="4"/>
      <c r="D5" s="4" t="s">
        <v>17</v>
      </c>
      <c r="E5" s="5"/>
      <c r="F5" s="6">
        <v>1</v>
      </c>
      <c r="G5" s="6" t="s">
        <v>15</v>
      </c>
      <c r="H5" s="7">
        <f>I6 + I7 + I8 + I9 + I10 + I11 + I12 + I13 + I14 + I15 + I16 + I17 + I18 + I19 + I20</f>
        <v>125597.87</v>
      </c>
      <c r="I5" s="7">
        <f t="shared" si="0"/>
        <v>125597.87</v>
      </c>
      <c r="J5" s="8">
        <f>I5 / J1</f>
        <v>3.0062388220651888E-2</v>
      </c>
    </row>
    <row r="6" spans="1:10" ht="26.1" customHeight="1" x14ac:dyDescent="0.2">
      <c r="A6" s="9" t="s">
        <v>18</v>
      </c>
      <c r="B6" s="9" t="s">
        <v>19</v>
      </c>
      <c r="C6" s="9" t="s">
        <v>20</v>
      </c>
      <c r="D6" s="9" t="s">
        <v>21</v>
      </c>
      <c r="E6" s="10" t="s">
        <v>22</v>
      </c>
      <c r="F6" s="11">
        <v>8</v>
      </c>
      <c r="G6" s="12">
        <v>503.06</v>
      </c>
      <c r="H6" s="12">
        <f>TRUNC(TRUNC(G6 * J2, 2) + G6, 2)</f>
        <v>654.38</v>
      </c>
      <c r="I6" s="12">
        <f t="shared" si="0"/>
        <v>5235.04</v>
      </c>
      <c r="J6" s="13">
        <f>I6 / J1</f>
        <v>1.2530292498642013E-3</v>
      </c>
    </row>
    <row r="7" spans="1:10" ht="24" customHeight="1" x14ac:dyDescent="0.2">
      <c r="A7" s="9" t="s">
        <v>23</v>
      </c>
      <c r="B7" s="9" t="s">
        <v>24</v>
      </c>
      <c r="C7" s="9" t="s">
        <v>25</v>
      </c>
      <c r="D7" s="9" t="s">
        <v>26</v>
      </c>
      <c r="E7" s="10" t="s">
        <v>27</v>
      </c>
      <c r="F7" s="11">
        <v>138</v>
      </c>
      <c r="G7" s="12">
        <v>8</v>
      </c>
      <c r="H7" s="12">
        <f>TRUNC(TRUNC(G7 * J2, 2) + G7, 2)</f>
        <v>10.4</v>
      </c>
      <c r="I7" s="12">
        <f t="shared" si="0"/>
        <v>1435.2</v>
      </c>
      <c r="J7" s="13">
        <f>I7 / J1</f>
        <v>3.4352126810971868E-4</v>
      </c>
    </row>
    <row r="8" spans="1:10" ht="51.95" customHeight="1" x14ac:dyDescent="0.2">
      <c r="A8" s="9" t="s">
        <v>28</v>
      </c>
      <c r="B8" s="9" t="s">
        <v>29</v>
      </c>
      <c r="C8" s="9" t="s">
        <v>20</v>
      </c>
      <c r="D8" s="9" t="s">
        <v>30</v>
      </c>
      <c r="E8" s="10" t="s">
        <v>22</v>
      </c>
      <c r="F8" s="11">
        <v>143.4</v>
      </c>
      <c r="G8" s="12">
        <v>73.03</v>
      </c>
      <c r="H8" s="12">
        <f>TRUNC(TRUNC(G8 * J2, 2) + G8, 2)</f>
        <v>94.99</v>
      </c>
      <c r="I8" s="12">
        <f t="shared" si="0"/>
        <v>13621.56</v>
      </c>
      <c r="J8" s="13">
        <f>I8 / J1</f>
        <v>3.2603787380383357E-3</v>
      </c>
    </row>
    <row r="9" spans="1:10" ht="51.95" customHeight="1" x14ac:dyDescent="0.2">
      <c r="A9" s="9" t="s">
        <v>31</v>
      </c>
      <c r="B9" s="9" t="s">
        <v>32</v>
      </c>
      <c r="C9" s="9" t="s">
        <v>20</v>
      </c>
      <c r="D9" s="9" t="s">
        <v>33</v>
      </c>
      <c r="E9" s="10" t="s">
        <v>22</v>
      </c>
      <c r="F9" s="11">
        <v>10</v>
      </c>
      <c r="G9" s="12">
        <v>77.75</v>
      </c>
      <c r="H9" s="12">
        <f>TRUNC(TRUNC(G9 * J2, 2) + G9, 2)</f>
        <v>101.13</v>
      </c>
      <c r="I9" s="12">
        <f t="shared" si="0"/>
        <v>1011.3</v>
      </c>
      <c r="J9" s="13">
        <f>I9 / J1</f>
        <v>2.4205898720691086E-4</v>
      </c>
    </row>
    <row r="10" spans="1:10" ht="39" customHeight="1" x14ac:dyDescent="0.2">
      <c r="A10" s="9" t="s">
        <v>34</v>
      </c>
      <c r="B10" s="9" t="s">
        <v>35</v>
      </c>
      <c r="C10" s="9" t="s">
        <v>20</v>
      </c>
      <c r="D10" s="9" t="s">
        <v>36</v>
      </c>
      <c r="E10" s="10" t="s">
        <v>22</v>
      </c>
      <c r="F10" s="11">
        <v>12.6</v>
      </c>
      <c r="G10" s="12">
        <v>676.59</v>
      </c>
      <c r="H10" s="12">
        <f>TRUNC(TRUNC(G10 * J2, 2) + G10, 2)</f>
        <v>880.1</v>
      </c>
      <c r="I10" s="12">
        <f t="shared" si="0"/>
        <v>11089.26</v>
      </c>
      <c r="J10" s="13">
        <f>I10 / J1</f>
        <v>2.6542618851716688E-3</v>
      </c>
    </row>
    <row r="11" spans="1:10" ht="51.95" customHeight="1" x14ac:dyDescent="0.2">
      <c r="A11" s="9" t="s">
        <v>37</v>
      </c>
      <c r="B11" s="9" t="s">
        <v>38</v>
      </c>
      <c r="C11" s="9" t="s">
        <v>20</v>
      </c>
      <c r="D11" s="9" t="s">
        <v>39</v>
      </c>
      <c r="E11" s="10" t="s">
        <v>40</v>
      </c>
      <c r="F11" s="11">
        <v>1</v>
      </c>
      <c r="G11" s="12">
        <v>404.24</v>
      </c>
      <c r="H11" s="12">
        <f>TRUNC(TRUNC(G11 * J2, 2) + G11, 2)</f>
        <v>525.83000000000004</v>
      </c>
      <c r="I11" s="12">
        <f t="shared" si="0"/>
        <v>525.83000000000004</v>
      </c>
      <c r="J11" s="13">
        <f>I11 / J1</f>
        <v>1.2585966305053887E-4</v>
      </c>
    </row>
    <row r="12" spans="1:10" ht="39" customHeight="1" x14ac:dyDescent="0.2">
      <c r="A12" s="9" t="s">
        <v>41</v>
      </c>
      <c r="B12" s="9" t="s">
        <v>42</v>
      </c>
      <c r="C12" s="9" t="s">
        <v>20</v>
      </c>
      <c r="D12" s="9" t="s">
        <v>43</v>
      </c>
      <c r="E12" s="10" t="s">
        <v>22</v>
      </c>
      <c r="F12" s="11">
        <v>10.4</v>
      </c>
      <c r="G12" s="12">
        <v>923.25</v>
      </c>
      <c r="H12" s="12">
        <f>TRUNC(TRUNC(G12 * J2, 2) + G12, 2)</f>
        <v>1200.96</v>
      </c>
      <c r="I12" s="12">
        <f t="shared" si="0"/>
        <v>12489.98</v>
      </c>
      <c r="J12" s="13">
        <f>I12 / J1</f>
        <v>2.989530217575964E-3</v>
      </c>
    </row>
    <row r="13" spans="1:10" ht="39" customHeight="1" x14ac:dyDescent="0.2">
      <c r="A13" s="9" t="s">
        <v>44</v>
      </c>
      <c r="B13" s="9" t="s">
        <v>45</v>
      </c>
      <c r="C13" s="9" t="s">
        <v>20</v>
      </c>
      <c r="D13" s="9" t="s">
        <v>46</v>
      </c>
      <c r="E13" s="10" t="s">
        <v>22</v>
      </c>
      <c r="F13" s="11">
        <v>9</v>
      </c>
      <c r="G13" s="12">
        <v>712.99</v>
      </c>
      <c r="H13" s="12">
        <f>TRUNC(TRUNC(G13 * J2, 2) + G13, 2)</f>
        <v>927.45</v>
      </c>
      <c r="I13" s="12">
        <f t="shared" si="0"/>
        <v>8347.0499999999993</v>
      </c>
      <c r="J13" s="13">
        <f>I13 / J1</f>
        <v>1.9979021745925494E-3</v>
      </c>
    </row>
    <row r="14" spans="1:10" ht="51.95" customHeight="1" x14ac:dyDescent="0.2">
      <c r="A14" s="9" t="s">
        <v>47</v>
      </c>
      <c r="B14" s="9" t="s">
        <v>48</v>
      </c>
      <c r="C14" s="9" t="s">
        <v>20</v>
      </c>
      <c r="D14" s="9" t="s">
        <v>49</v>
      </c>
      <c r="E14" s="10" t="s">
        <v>50</v>
      </c>
      <c r="F14" s="11">
        <v>9</v>
      </c>
      <c r="G14" s="12">
        <v>903.5</v>
      </c>
      <c r="H14" s="12">
        <f>TRUNC(TRUNC(G14 * J2, 2) + G14, 2)</f>
        <v>1175.27</v>
      </c>
      <c r="I14" s="12">
        <f t="shared" si="0"/>
        <v>10577.43</v>
      </c>
      <c r="J14" s="13">
        <f>I14 / J1</f>
        <v>2.5317531820943295E-3</v>
      </c>
    </row>
    <row r="15" spans="1:10" ht="39" customHeight="1" x14ac:dyDescent="0.2">
      <c r="A15" s="9" t="s">
        <v>51</v>
      </c>
      <c r="B15" s="9" t="s">
        <v>52</v>
      </c>
      <c r="C15" s="9" t="s">
        <v>20</v>
      </c>
      <c r="D15" s="9" t="s">
        <v>53</v>
      </c>
      <c r="E15" s="10" t="s">
        <v>50</v>
      </c>
      <c r="F15" s="11">
        <v>9</v>
      </c>
      <c r="G15" s="12">
        <v>705.85</v>
      </c>
      <c r="H15" s="12">
        <f>TRUNC(TRUNC(G15 * J2, 2) + G15, 2)</f>
        <v>918.16</v>
      </c>
      <c r="I15" s="12">
        <f t="shared" si="0"/>
        <v>8263.44</v>
      </c>
      <c r="J15" s="13">
        <f>I15 / J1</f>
        <v>1.9778897629240343E-3</v>
      </c>
    </row>
    <row r="16" spans="1:10" ht="51.95" customHeight="1" x14ac:dyDescent="0.2">
      <c r="A16" s="9" t="s">
        <v>54</v>
      </c>
      <c r="B16" s="9" t="s">
        <v>55</v>
      </c>
      <c r="C16" s="9" t="s">
        <v>20</v>
      </c>
      <c r="D16" s="9" t="s">
        <v>56</v>
      </c>
      <c r="E16" s="10" t="s">
        <v>40</v>
      </c>
      <c r="F16" s="11">
        <v>2</v>
      </c>
      <c r="G16" s="12">
        <v>639.16999999999996</v>
      </c>
      <c r="H16" s="12">
        <f>TRUNC(TRUNC(G16 * J2, 2) + G16, 2)</f>
        <v>831.43</v>
      </c>
      <c r="I16" s="12">
        <f t="shared" si="0"/>
        <v>1662.86</v>
      </c>
      <c r="J16" s="13">
        <f>I16 / J1</f>
        <v>3.980126643596201E-4</v>
      </c>
    </row>
    <row r="17" spans="1:10" ht="26.1" customHeight="1" x14ac:dyDescent="0.2">
      <c r="A17" s="9" t="s">
        <v>57</v>
      </c>
      <c r="B17" s="9" t="s">
        <v>58</v>
      </c>
      <c r="C17" s="9" t="s">
        <v>20</v>
      </c>
      <c r="D17" s="9" t="s">
        <v>59</v>
      </c>
      <c r="E17" s="10" t="s">
        <v>22</v>
      </c>
      <c r="F17" s="11">
        <v>15</v>
      </c>
      <c r="G17" s="12">
        <v>234.76</v>
      </c>
      <c r="H17" s="12">
        <f>TRUNC(TRUNC(G17 * J2, 2) + G17, 2)</f>
        <v>305.37</v>
      </c>
      <c r="I17" s="12">
        <f t="shared" si="0"/>
        <v>4580.55</v>
      </c>
      <c r="J17" s="13">
        <f>I17 / J1</f>
        <v>1.096374264659958E-3</v>
      </c>
    </row>
    <row r="18" spans="1:10" ht="24" customHeight="1" x14ac:dyDescent="0.2">
      <c r="A18" s="9" t="s">
        <v>60</v>
      </c>
      <c r="B18" s="9" t="s">
        <v>61</v>
      </c>
      <c r="C18" s="9" t="s">
        <v>25</v>
      </c>
      <c r="D18" s="9" t="s">
        <v>62</v>
      </c>
      <c r="E18" s="10" t="s">
        <v>63</v>
      </c>
      <c r="F18" s="11">
        <v>9</v>
      </c>
      <c r="G18" s="12">
        <v>3056.34</v>
      </c>
      <c r="H18" s="12">
        <v>3974.51</v>
      </c>
      <c r="I18" s="12">
        <f t="shared" si="0"/>
        <v>35770.589999999997</v>
      </c>
      <c r="J18" s="13">
        <f>I18 / J1</f>
        <v>8.5618439505524106E-3</v>
      </c>
    </row>
    <row r="19" spans="1:10" ht="39" customHeight="1" x14ac:dyDescent="0.2">
      <c r="A19" s="9" t="s">
        <v>64</v>
      </c>
      <c r="B19" s="9" t="s">
        <v>65</v>
      </c>
      <c r="C19" s="9" t="s">
        <v>20</v>
      </c>
      <c r="D19" s="9" t="s">
        <v>66</v>
      </c>
      <c r="E19" s="10" t="s">
        <v>67</v>
      </c>
      <c r="F19" s="11">
        <v>904</v>
      </c>
      <c r="G19" s="12">
        <v>6.97</v>
      </c>
      <c r="H19" s="12">
        <f>TRUNC(TRUNC(G19 * J2, 2) + G19, 2)</f>
        <v>9.06</v>
      </c>
      <c r="I19" s="12">
        <f t="shared" si="0"/>
        <v>8190.24</v>
      </c>
      <c r="J19" s="13">
        <f>I19 / J1</f>
        <v>1.9603690293498763E-3</v>
      </c>
    </row>
    <row r="20" spans="1:10" ht="24" customHeight="1" x14ac:dyDescent="0.2">
      <c r="A20" s="9" t="s">
        <v>68</v>
      </c>
      <c r="B20" s="9" t="s">
        <v>69</v>
      </c>
      <c r="C20" s="9" t="s">
        <v>20</v>
      </c>
      <c r="D20" s="9" t="s">
        <v>70</v>
      </c>
      <c r="E20" s="10" t="s">
        <v>40</v>
      </c>
      <c r="F20" s="11">
        <v>2</v>
      </c>
      <c r="G20" s="12">
        <v>1075.32</v>
      </c>
      <c r="H20" s="12">
        <f>TRUNC(TRUNC(G20 * J2, 2) + G20, 2)</f>
        <v>1398.77</v>
      </c>
      <c r="I20" s="12">
        <f t="shared" si="0"/>
        <v>2797.54</v>
      </c>
      <c r="J20" s="13">
        <f>I20 / J1</f>
        <v>6.6960318310177144E-4</v>
      </c>
    </row>
    <row r="21" spans="1:10" ht="24" customHeight="1" x14ac:dyDescent="0.2">
      <c r="A21" s="4" t="s">
        <v>71</v>
      </c>
      <c r="B21" s="4" t="s">
        <v>13</v>
      </c>
      <c r="C21" s="4"/>
      <c r="D21" s="4" t="s">
        <v>72</v>
      </c>
      <c r="E21" s="5"/>
      <c r="F21" s="6">
        <v>1</v>
      </c>
      <c r="G21" s="6" t="s">
        <v>15</v>
      </c>
      <c r="H21" s="7">
        <f>I22 + I23 + I24</f>
        <v>19532.38</v>
      </c>
      <c r="I21" s="7">
        <f t="shared" si="0"/>
        <v>19532.38</v>
      </c>
      <c r="J21" s="8">
        <f>I21 / J1</f>
        <v>4.6751588258088818E-3</v>
      </c>
    </row>
    <row r="22" spans="1:10" ht="26.1" customHeight="1" x14ac:dyDescent="0.2">
      <c r="A22" s="9" t="s">
        <v>73</v>
      </c>
      <c r="B22" s="9" t="s">
        <v>74</v>
      </c>
      <c r="C22" s="9" t="s">
        <v>20</v>
      </c>
      <c r="D22" s="9" t="s">
        <v>75</v>
      </c>
      <c r="E22" s="10" t="s">
        <v>40</v>
      </c>
      <c r="F22" s="11">
        <v>1</v>
      </c>
      <c r="G22" s="12">
        <v>2329.59</v>
      </c>
      <c r="H22" s="12">
        <f>TRUNC(TRUNC(G22 * J2, 2) + G22, 2)</f>
        <v>3030.33</v>
      </c>
      <c r="I22" s="12">
        <f t="shared" si="0"/>
        <v>3030.33</v>
      </c>
      <c r="J22" s="13">
        <f>I22 / J1</f>
        <v>7.2532246682756665E-4</v>
      </c>
    </row>
    <row r="23" spans="1:10" ht="39" customHeight="1" x14ac:dyDescent="0.2">
      <c r="A23" s="9" t="s">
        <v>76</v>
      </c>
      <c r="B23" s="9" t="s">
        <v>77</v>
      </c>
      <c r="C23" s="9" t="s">
        <v>78</v>
      </c>
      <c r="D23" s="9" t="s">
        <v>79</v>
      </c>
      <c r="E23" s="10" t="s">
        <v>40</v>
      </c>
      <c r="F23" s="11">
        <v>1</v>
      </c>
      <c r="G23" s="12">
        <v>201.63</v>
      </c>
      <c r="H23" s="12">
        <f>TRUNC(TRUNC(G23 * J2, 2) + G23, 2)</f>
        <v>262.27999999999997</v>
      </c>
      <c r="I23" s="12">
        <f t="shared" si="0"/>
        <v>262.27999999999997</v>
      </c>
      <c r="J23" s="13">
        <f>I23 / J1</f>
        <v>6.2777841555056434E-5</v>
      </c>
    </row>
    <row r="24" spans="1:10" ht="39" customHeight="1" x14ac:dyDescent="0.2">
      <c r="A24" s="9" t="s">
        <v>80</v>
      </c>
      <c r="B24" s="9" t="s">
        <v>81</v>
      </c>
      <c r="C24" s="9" t="s">
        <v>20</v>
      </c>
      <c r="D24" s="9" t="s">
        <v>82</v>
      </c>
      <c r="E24" s="10" t="s">
        <v>40</v>
      </c>
      <c r="F24" s="11">
        <v>1</v>
      </c>
      <c r="G24" s="12">
        <v>12484.45</v>
      </c>
      <c r="H24" s="12">
        <f>TRUNC(TRUNC(G24 * J2, 2) + G24, 2)</f>
        <v>16239.77</v>
      </c>
      <c r="I24" s="12">
        <f t="shared" si="0"/>
        <v>16239.77</v>
      </c>
      <c r="J24" s="13">
        <f>I24 / J1</f>
        <v>3.8870585174262582E-3</v>
      </c>
    </row>
    <row r="25" spans="1:10" ht="24" customHeight="1" x14ac:dyDescent="0.2">
      <c r="A25" s="4" t="s">
        <v>83</v>
      </c>
      <c r="B25" s="4" t="s">
        <v>13</v>
      </c>
      <c r="C25" s="4"/>
      <c r="D25" s="4" t="s">
        <v>84</v>
      </c>
      <c r="E25" s="5"/>
      <c r="F25" s="6">
        <v>1</v>
      </c>
      <c r="G25" s="6" t="s">
        <v>15</v>
      </c>
      <c r="H25" s="7">
        <f>I26 + I27</f>
        <v>18914.400000000001</v>
      </c>
      <c r="I25" s="7">
        <f t="shared" si="0"/>
        <v>18914.400000000001</v>
      </c>
      <c r="J25" s="8">
        <f>I25 / J1</f>
        <v>4.5272426655061752E-3</v>
      </c>
    </row>
    <row r="26" spans="1:10" ht="24" customHeight="1" x14ac:dyDescent="0.2">
      <c r="A26" s="9" t="s">
        <v>85</v>
      </c>
      <c r="B26" s="9" t="s">
        <v>86</v>
      </c>
      <c r="C26" s="9" t="s">
        <v>20</v>
      </c>
      <c r="D26" s="9" t="s">
        <v>87</v>
      </c>
      <c r="E26" s="10" t="s">
        <v>88</v>
      </c>
      <c r="F26" s="11">
        <v>144</v>
      </c>
      <c r="G26" s="12">
        <v>13.48</v>
      </c>
      <c r="H26" s="12">
        <f>TRUNC(TRUNC(G26 * J2, 2) + G26, 2)</f>
        <v>17.53</v>
      </c>
      <c r="I26" s="12">
        <f t="shared" si="0"/>
        <v>2524.3200000000002</v>
      </c>
      <c r="J26" s="13">
        <f>I26 / J1</f>
        <v>6.0420680568194329E-4</v>
      </c>
    </row>
    <row r="27" spans="1:10" ht="24" customHeight="1" x14ac:dyDescent="0.2">
      <c r="A27" s="9" t="s">
        <v>89</v>
      </c>
      <c r="B27" s="9" t="s">
        <v>90</v>
      </c>
      <c r="C27" s="9" t="s">
        <v>20</v>
      </c>
      <c r="D27" s="9" t="s">
        <v>91</v>
      </c>
      <c r="E27" s="10" t="s">
        <v>40</v>
      </c>
      <c r="F27" s="11">
        <v>36</v>
      </c>
      <c r="G27" s="12">
        <v>350</v>
      </c>
      <c r="H27" s="12">
        <f>TRUNC(TRUNC(G27 * J2, 2) + G27, 2)</f>
        <v>455.28</v>
      </c>
      <c r="I27" s="12">
        <f t="shared" si="0"/>
        <v>16390.080000000002</v>
      </c>
      <c r="J27" s="13">
        <f>I27 / J1</f>
        <v>3.9230358598242327E-3</v>
      </c>
    </row>
    <row r="28" spans="1:10" ht="24" customHeight="1" x14ac:dyDescent="0.2">
      <c r="A28" s="4" t="s">
        <v>92</v>
      </c>
      <c r="B28" s="4" t="s">
        <v>13</v>
      </c>
      <c r="C28" s="4"/>
      <c r="D28" s="4" t="s">
        <v>93</v>
      </c>
      <c r="E28" s="5"/>
      <c r="F28" s="6">
        <v>1</v>
      </c>
      <c r="G28" s="6" t="s">
        <v>15</v>
      </c>
      <c r="H28" s="7">
        <f>I29 + I32 + I36 + I38 + I40 + I43 + I45</f>
        <v>740711.65999999992</v>
      </c>
      <c r="I28" s="7">
        <f t="shared" si="0"/>
        <v>740711.66</v>
      </c>
      <c r="J28" s="8">
        <f>I28 / J1</f>
        <v>0.17729250888158779</v>
      </c>
    </row>
    <row r="29" spans="1:10" ht="24" customHeight="1" x14ac:dyDescent="0.2">
      <c r="A29" s="4" t="s">
        <v>94</v>
      </c>
      <c r="B29" s="4" t="s">
        <v>13</v>
      </c>
      <c r="C29" s="4"/>
      <c r="D29" s="4" t="s">
        <v>95</v>
      </c>
      <c r="E29" s="5"/>
      <c r="F29" s="6">
        <v>1</v>
      </c>
      <c r="G29" s="6" t="s">
        <v>15</v>
      </c>
      <c r="H29" s="7">
        <f>I30 + I31</f>
        <v>52497.34</v>
      </c>
      <c r="I29" s="7">
        <f t="shared" si="0"/>
        <v>52497.34</v>
      </c>
      <c r="J29" s="8">
        <f>I29 / J1</f>
        <v>1.2565463217103579E-2</v>
      </c>
    </row>
    <row r="30" spans="1:10" ht="65.099999999999994" customHeight="1" x14ac:dyDescent="0.2">
      <c r="A30" s="9" t="s">
        <v>96</v>
      </c>
      <c r="B30" s="9" t="s">
        <v>97</v>
      </c>
      <c r="C30" s="9" t="s">
        <v>78</v>
      </c>
      <c r="D30" s="9" t="s">
        <v>98</v>
      </c>
      <c r="E30" s="10" t="s">
        <v>88</v>
      </c>
      <c r="F30" s="11">
        <v>1519.46</v>
      </c>
      <c r="G30" s="12">
        <v>6.68</v>
      </c>
      <c r="H30" s="12">
        <f>TRUNC(TRUNC(G30 * J2, 2) + G30, 2)</f>
        <v>8.68</v>
      </c>
      <c r="I30" s="12">
        <f t="shared" si="0"/>
        <v>13188.91</v>
      </c>
      <c r="J30" s="13">
        <f>I30 / J1</f>
        <v>3.156822107152278E-3</v>
      </c>
    </row>
    <row r="31" spans="1:10" ht="65.099999999999994" customHeight="1" x14ac:dyDescent="0.2">
      <c r="A31" s="9" t="s">
        <v>99</v>
      </c>
      <c r="B31" s="9" t="s">
        <v>100</v>
      </c>
      <c r="C31" s="9" t="s">
        <v>78</v>
      </c>
      <c r="D31" s="9" t="s">
        <v>101</v>
      </c>
      <c r="E31" s="10" t="s">
        <v>88</v>
      </c>
      <c r="F31" s="11">
        <v>1519.46</v>
      </c>
      <c r="G31" s="12">
        <v>19.89</v>
      </c>
      <c r="H31" s="12">
        <f>TRUNC(TRUNC(G31 * J2, 2) + G31, 2)</f>
        <v>25.87</v>
      </c>
      <c r="I31" s="12">
        <f t="shared" si="0"/>
        <v>39308.43</v>
      </c>
      <c r="J31" s="13">
        <f>I31 / J1</f>
        <v>9.4086411099513021E-3</v>
      </c>
    </row>
    <row r="32" spans="1:10" ht="24" customHeight="1" x14ac:dyDescent="0.2">
      <c r="A32" s="4" t="s">
        <v>102</v>
      </c>
      <c r="B32" s="4" t="s">
        <v>13</v>
      </c>
      <c r="C32" s="4"/>
      <c r="D32" s="4" t="s">
        <v>103</v>
      </c>
      <c r="E32" s="5"/>
      <c r="F32" s="6">
        <v>1</v>
      </c>
      <c r="G32" s="6" t="s">
        <v>15</v>
      </c>
      <c r="H32" s="7">
        <f>I33 + I34 + I35</f>
        <v>332372.38999999996</v>
      </c>
      <c r="I32" s="7">
        <f t="shared" si="0"/>
        <v>332372.39</v>
      </c>
      <c r="J32" s="8">
        <f>I32 / J1</f>
        <v>7.9554755363334714E-2</v>
      </c>
    </row>
    <row r="33" spans="1:10" ht="65.099999999999994" customHeight="1" x14ac:dyDescent="0.2">
      <c r="A33" s="9" t="s">
        <v>104</v>
      </c>
      <c r="B33" s="9" t="s">
        <v>105</v>
      </c>
      <c r="C33" s="9" t="s">
        <v>25</v>
      </c>
      <c r="D33" s="9" t="s">
        <v>106</v>
      </c>
      <c r="E33" s="10" t="s">
        <v>107</v>
      </c>
      <c r="F33" s="11">
        <v>2515.23</v>
      </c>
      <c r="G33" s="12">
        <v>46.85</v>
      </c>
      <c r="H33" s="12">
        <f>TRUNC(TRUNC(G33 * J2, 2) + G33, 2)</f>
        <v>60.94</v>
      </c>
      <c r="I33" s="12">
        <f t="shared" si="0"/>
        <v>153278.10999999999</v>
      </c>
      <c r="J33" s="13">
        <f>I33 / J1</f>
        <v>3.6687772241263197E-2</v>
      </c>
    </row>
    <row r="34" spans="1:10" ht="65.099999999999994" customHeight="1" x14ac:dyDescent="0.2">
      <c r="A34" s="9" t="s">
        <v>108</v>
      </c>
      <c r="B34" s="9" t="s">
        <v>109</v>
      </c>
      <c r="C34" s="9" t="s">
        <v>25</v>
      </c>
      <c r="D34" s="9" t="s">
        <v>110</v>
      </c>
      <c r="E34" s="10" t="s">
        <v>107</v>
      </c>
      <c r="F34" s="11">
        <v>1126.8</v>
      </c>
      <c r="G34" s="12">
        <v>73.349999999999994</v>
      </c>
      <c r="H34" s="12">
        <f>TRUNC(TRUNC(G34 * J2, 2) + G34, 2)</f>
        <v>95.41</v>
      </c>
      <c r="I34" s="12">
        <f t="shared" si="0"/>
        <v>107507.98</v>
      </c>
      <c r="J34" s="13">
        <f>I34 / J1</f>
        <v>2.5732495555681627E-2</v>
      </c>
    </row>
    <row r="35" spans="1:10" ht="65.099999999999994" customHeight="1" x14ac:dyDescent="0.2">
      <c r="A35" s="9" t="s">
        <v>111</v>
      </c>
      <c r="B35" s="9" t="s">
        <v>112</v>
      </c>
      <c r="C35" s="9" t="s">
        <v>25</v>
      </c>
      <c r="D35" s="9" t="s">
        <v>113</v>
      </c>
      <c r="E35" s="10" t="s">
        <v>107</v>
      </c>
      <c r="F35" s="11">
        <v>551.29999999999995</v>
      </c>
      <c r="G35" s="12">
        <v>99.83</v>
      </c>
      <c r="H35" s="12">
        <f>TRUNC(TRUNC(G35 * J2, 2) + G35, 2)</f>
        <v>129.85</v>
      </c>
      <c r="I35" s="12">
        <f t="shared" si="0"/>
        <v>71586.3</v>
      </c>
      <c r="J35" s="13">
        <f>I35 / J1</f>
        <v>1.713448756638988E-2</v>
      </c>
    </row>
    <row r="36" spans="1:10" ht="24" customHeight="1" x14ac:dyDescent="0.2">
      <c r="A36" s="4" t="s">
        <v>114</v>
      </c>
      <c r="B36" s="4" t="s">
        <v>13</v>
      </c>
      <c r="C36" s="4"/>
      <c r="D36" s="4" t="s">
        <v>115</v>
      </c>
      <c r="E36" s="5"/>
      <c r="F36" s="6">
        <v>1</v>
      </c>
      <c r="G36" s="6" t="s">
        <v>15</v>
      </c>
      <c r="H36" s="7">
        <f>I37</f>
        <v>13955.24</v>
      </c>
      <c r="I36" s="7">
        <f t="shared" ref="I36:I67" si="1">TRUNC(F36 * H36,2)</f>
        <v>13955.24</v>
      </c>
      <c r="J36" s="8">
        <f>I36 / J1</f>
        <v>3.3402464754567099E-3</v>
      </c>
    </row>
    <row r="37" spans="1:10" ht="51.95" customHeight="1" x14ac:dyDescent="0.2">
      <c r="A37" s="9" t="s">
        <v>116</v>
      </c>
      <c r="B37" s="9" t="s">
        <v>117</v>
      </c>
      <c r="C37" s="9" t="s">
        <v>25</v>
      </c>
      <c r="D37" s="9" t="s">
        <v>118</v>
      </c>
      <c r="E37" s="10" t="s">
        <v>27</v>
      </c>
      <c r="F37" s="11">
        <v>26</v>
      </c>
      <c r="G37" s="12">
        <v>412.63</v>
      </c>
      <c r="H37" s="12">
        <f>TRUNC(TRUNC(G37 * J2, 2) + G37, 2)</f>
        <v>536.74</v>
      </c>
      <c r="I37" s="12">
        <f t="shared" si="1"/>
        <v>13955.24</v>
      </c>
      <c r="J37" s="13">
        <f>I37 / J1</f>
        <v>3.3402464754567099E-3</v>
      </c>
    </row>
    <row r="38" spans="1:10" ht="24" customHeight="1" x14ac:dyDescent="0.2">
      <c r="A38" s="4" t="s">
        <v>119</v>
      </c>
      <c r="B38" s="4" t="s">
        <v>13</v>
      </c>
      <c r="C38" s="4"/>
      <c r="D38" s="4" t="s">
        <v>120</v>
      </c>
      <c r="E38" s="5"/>
      <c r="F38" s="6">
        <v>1</v>
      </c>
      <c r="G38" s="6" t="s">
        <v>15</v>
      </c>
      <c r="H38" s="7">
        <f>I39</f>
        <v>43569.41</v>
      </c>
      <c r="I38" s="7">
        <f t="shared" si="1"/>
        <v>43569.41</v>
      </c>
      <c r="J38" s="8">
        <f>I38 / J1</f>
        <v>1.0428524926137304E-2</v>
      </c>
    </row>
    <row r="39" spans="1:10" ht="26.1" customHeight="1" x14ac:dyDescent="0.2">
      <c r="A39" s="9" t="s">
        <v>121</v>
      </c>
      <c r="B39" s="9" t="s">
        <v>122</v>
      </c>
      <c r="C39" s="9" t="s">
        <v>25</v>
      </c>
      <c r="D39" s="9" t="s">
        <v>123</v>
      </c>
      <c r="E39" s="10" t="s">
        <v>27</v>
      </c>
      <c r="F39" s="11">
        <v>113</v>
      </c>
      <c r="G39" s="12">
        <v>296.41000000000003</v>
      </c>
      <c r="H39" s="12">
        <f>TRUNC(TRUNC(G39 * J2, 2) + G39, 2)</f>
        <v>385.57</v>
      </c>
      <c r="I39" s="12">
        <f t="shared" si="1"/>
        <v>43569.41</v>
      </c>
      <c r="J39" s="13">
        <f>I39 / J1</f>
        <v>1.0428524926137304E-2</v>
      </c>
    </row>
    <row r="40" spans="1:10" ht="24" customHeight="1" x14ac:dyDescent="0.2">
      <c r="A40" s="4" t="s">
        <v>124</v>
      </c>
      <c r="B40" s="4" t="s">
        <v>13</v>
      </c>
      <c r="C40" s="4"/>
      <c r="D40" s="4" t="s">
        <v>125</v>
      </c>
      <c r="E40" s="5"/>
      <c r="F40" s="6">
        <v>1</v>
      </c>
      <c r="G40" s="6" t="s">
        <v>15</v>
      </c>
      <c r="H40" s="7">
        <f>I41 + I42</f>
        <v>176825.47</v>
      </c>
      <c r="I40" s="7">
        <f t="shared" si="1"/>
        <v>176825.47</v>
      </c>
      <c r="J40" s="8">
        <f>I40 / J1</f>
        <v>4.2323933729443292E-2</v>
      </c>
    </row>
    <row r="41" spans="1:10" ht="39" customHeight="1" x14ac:dyDescent="0.2">
      <c r="A41" s="9" t="s">
        <v>126</v>
      </c>
      <c r="B41" s="9" t="s">
        <v>127</v>
      </c>
      <c r="C41" s="9" t="s">
        <v>25</v>
      </c>
      <c r="D41" s="9" t="s">
        <v>128</v>
      </c>
      <c r="E41" s="10" t="s">
        <v>27</v>
      </c>
      <c r="F41" s="11">
        <v>113</v>
      </c>
      <c r="G41" s="12">
        <v>457.47</v>
      </c>
      <c r="H41" s="12">
        <v>595.30999999999995</v>
      </c>
      <c r="I41" s="12">
        <f t="shared" si="1"/>
        <v>67270.03</v>
      </c>
      <c r="J41" s="13">
        <f>I41 / J1</f>
        <v>1.6101369851852575E-2</v>
      </c>
    </row>
    <row r="42" spans="1:10" ht="51.95" customHeight="1" x14ac:dyDescent="0.2">
      <c r="A42" s="9" t="s">
        <v>129</v>
      </c>
      <c r="B42" s="9" t="s">
        <v>130</v>
      </c>
      <c r="C42" s="9" t="s">
        <v>25</v>
      </c>
      <c r="D42" s="9" t="s">
        <v>131</v>
      </c>
      <c r="E42" s="10" t="s">
        <v>27</v>
      </c>
      <c r="F42" s="11">
        <v>23</v>
      </c>
      <c r="G42" s="12">
        <v>3661.81</v>
      </c>
      <c r="H42" s="12">
        <f>TRUNC(TRUNC(G42 * J2, 2) + G42, 2)</f>
        <v>4763.28</v>
      </c>
      <c r="I42" s="12">
        <f t="shared" si="1"/>
        <v>109555.44</v>
      </c>
      <c r="J42" s="13">
        <f>I42 / J1</f>
        <v>2.6222563877590716E-2</v>
      </c>
    </row>
    <row r="43" spans="1:10" ht="24" customHeight="1" x14ac:dyDescent="0.2">
      <c r="A43" s="4" t="s">
        <v>132</v>
      </c>
      <c r="B43" s="4" t="s">
        <v>13</v>
      </c>
      <c r="C43" s="4"/>
      <c r="D43" s="4" t="s">
        <v>133</v>
      </c>
      <c r="E43" s="5"/>
      <c r="F43" s="6">
        <v>1</v>
      </c>
      <c r="G43" s="6" t="s">
        <v>15</v>
      </c>
      <c r="H43" s="7">
        <f>I44</f>
        <v>8069.1</v>
      </c>
      <c r="I43" s="7">
        <f t="shared" si="1"/>
        <v>8069.1</v>
      </c>
      <c r="J43" s="8">
        <f>I43 / J1</f>
        <v>1.9313736514103477E-3</v>
      </c>
    </row>
    <row r="44" spans="1:10" ht="39" customHeight="1" x14ac:dyDescent="0.2">
      <c r="A44" s="9" t="s">
        <v>134</v>
      </c>
      <c r="B44" s="9" t="s">
        <v>135</v>
      </c>
      <c r="C44" s="9" t="s">
        <v>25</v>
      </c>
      <c r="D44" s="9" t="s">
        <v>136</v>
      </c>
      <c r="E44" s="10" t="s">
        <v>27</v>
      </c>
      <c r="F44" s="11">
        <v>30</v>
      </c>
      <c r="G44" s="12">
        <v>206.77</v>
      </c>
      <c r="H44" s="12">
        <v>268.97000000000003</v>
      </c>
      <c r="I44" s="12">
        <f t="shared" si="1"/>
        <v>8069.1</v>
      </c>
      <c r="J44" s="13">
        <f>I44 / J1</f>
        <v>1.9313736514103477E-3</v>
      </c>
    </row>
    <row r="45" spans="1:10" ht="24" customHeight="1" x14ac:dyDescent="0.2">
      <c r="A45" s="4" t="s">
        <v>137</v>
      </c>
      <c r="B45" s="4" t="s">
        <v>13</v>
      </c>
      <c r="C45" s="4"/>
      <c r="D45" s="4" t="s">
        <v>138</v>
      </c>
      <c r="E45" s="5"/>
      <c r="F45" s="6">
        <v>1</v>
      </c>
      <c r="G45" s="6" t="s">
        <v>15</v>
      </c>
      <c r="H45" s="7">
        <f>I46 + I47</f>
        <v>113422.70999999999</v>
      </c>
      <c r="I45" s="7">
        <f t="shared" si="1"/>
        <v>113422.71</v>
      </c>
      <c r="J45" s="8">
        <f>I45 / J1</f>
        <v>2.7148211518701833E-2</v>
      </c>
    </row>
    <row r="46" spans="1:10" ht="26.1" customHeight="1" x14ac:dyDescent="0.2">
      <c r="A46" s="9" t="s">
        <v>139</v>
      </c>
      <c r="B46" s="9" t="s">
        <v>140</v>
      </c>
      <c r="C46" s="9" t="s">
        <v>25</v>
      </c>
      <c r="D46" s="9" t="s">
        <v>141</v>
      </c>
      <c r="E46" s="10" t="s">
        <v>107</v>
      </c>
      <c r="F46" s="11">
        <v>5694.12</v>
      </c>
      <c r="G46" s="12">
        <v>15.23</v>
      </c>
      <c r="H46" s="12">
        <f>TRUNC(TRUNC(G46 * J2, 2) + G46, 2)</f>
        <v>19.809999999999999</v>
      </c>
      <c r="I46" s="12">
        <f t="shared" si="1"/>
        <v>112800.51</v>
      </c>
      <c r="J46" s="13">
        <f>I46 / J1</f>
        <v>2.6999285283321489E-2</v>
      </c>
    </row>
    <row r="47" spans="1:10" ht="26.1" customHeight="1" x14ac:dyDescent="0.2">
      <c r="A47" s="9" t="s">
        <v>142</v>
      </c>
      <c r="B47" s="9" t="s">
        <v>143</v>
      </c>
      <c r="C47" s="9" t="s">
        <v>20</v>
      </c>
      <c r="D47" s="9" t="s">
        <v>144</v>
      </c>
      <c r="E47" s="10" t="s">
        <v>40</v>
      </c>
      <c r="F47" s="11">
        <v>30</v>
      </c>
      <c r="G47" s="12">
        <v>15.95</v>
      </c>
      <c r="H47" s="12">
        <f>TRUNC(TRUNC(G47 * J2, 2) + G47, 2)</f>
        <v>20.74</v>
      </c>
      <c r="I47" s="12">
        <f t="shared" si="1"/>
        <v>622.20000000000005</v>
      </c>
      <c r="J47" s="13">
        <f>I47 / J1</f>
        <v>1.4892623538034208E-4</v>
      </c>
    </row>
    <row r="48" spans="1:10" ht="24" customHeight="1" x14ac:dyDescent="0.2">
      <c r="A48" s="4" t="s">
        <v>145</v>
      </c>
      <c r="B48" s="4" t="s">
        <v>13</v>
      </c>
      <c r="C48" s="4"/>
      <c r="D48" s="4" t="s">
        <v>146</v>
      </c>
      <c r="E48" s="5"/>
      <c r="F48" s="6">
        <v>1</v>
      </c>
      <c r="G48" s="6" t="s">
        <v>15</v>
      </c>
      <c r="H48" s="7">
        <f>I49 + I50 + I51 + I52</f>
        <v>104152.89</v>
      </c>
      <c r="I48" s="7">
        <f t="shared" si="1"/>
        <v>104152.89</v>
      </c>
      <c r="J48" s="8">
        <f>I48 / J1</f>
        <v>2.4929440391647181E-2</v>
      </c>
    </row>
    <row r="49" spans="1:10" ht="65.099999999999994" customHeight="1" x14ac:dyDescent="0.2">
      <c r="A49" s="9" t="s">
        <v>147</v>
      </c>
      <c r="B49" s="9" t="s">
        <v>148</v>
      </c>
      <c r="C49" s="9" t="s">
        <v>25</v>
      </c>
      <c r="D49" s="9" t="s">
        <v>149</v>
      </c>
      <c r="E49" s="10" t="s">
        <v>150</v>
      </c>
      <c r="F49" s="11">
        <v>1</v>
      </c>
      <c r="G49" s="12">
        <v>76759.960000000006</v>
      </c>
      <c r="H49" s="12">
        <v>99882.81</v>
      </c>
      <c r="I49" s="12">
        <f t="shared" si="1"/>
        <v>99882.81</v>
      </c>
      <c r="J49" s="13">
        <f>I49 / J1</f>
        <v>2.3907378451478601E-2</v>
      </c>
    </row>
    <row r="50" spans="1:10" ht="26.1" customHeight="1" x14ac:dyDescent="0.2">
      <c r="A50" s="9" t="s">
        <v>151</v>
      </c>
      <c r="B50" s="9" t="s">
        <v>143</v>
      </c>
      <c r="C50" s="9" t="s">
        <v>20</v>
      </c>
      <c r="D50" s="9" t="s">
        <v>144</v>
      </c>
      <c r="E50" s="10" t="s">
        <v>40</v>
      </c>
      <c r="F50" s="11">
        <v>8</v>
      </c>
      <c r="G50" s="12">
        <v>15.95</v>
      </c>
      <c r="H50" s="12">
        <f>TRUNC(TRUNC(G50 * J2, 2) + G50, 2)</f>
        <v>20.74</v>
      </c>
      <c r="I50" s="12">
        <f t="shared" si="1"/>
        <v>165.92</v>
      </c>
      <c r="J50" s="13">
        <f>I50 / J1</f>
        <v>3.971366276809122E-5</v>
      </c>
    </row>
    <row r="51" spans="1:10" ht="39" customHeight="1" x14ac:dyDescent="0.2">
      <c r="A51" s="9" t="s">
        <v>152</v>
      </c>
      <c r="B51" s="9" t="s">
        <v>153</v>
      </c>
      <c r="C51" s="9" t="s">
        <v>78</v>
      </c>
      <c r="D51" s="9" t="s">
        <v>154</v>
      </c>
      <c r="E51" s="10" t="s">
        <v>155</v>
      </c>
      <c r="F51" s="11">
        <v>36</v>
      </c>
      <c r="G51" s="12">
        <v>11</v>
      </c>
      <c r="H51" s="12">
        <f>TRUNC(TRUNC(G51 * J2, 2) + G51, 2)</f>
        <v>14.3</v>
      </c>
      <c r="I51" s="12">
        <f t="shared" si="1"/>
        <v>514.79999999999995</v>
      </c>
      <c r="J51" s="13">
        <f>I51 / J1</f>
        <v>1.2321958530022516E-4</v>
      </c>
    </row>
    <row r="52" spans="1:10" ht="90.95" customHeight="1" x14ac:dyDescent="0.2">
      <c r="A52" s="9" t="s">
        <v>156</v>
      </c>
      <c r="B52" s="9" t="s">
        <v>157</v>
      </c>
      <c r="C52" s="9" t="s">
        <v>25</v>
      </c>
      <c r="D52" s="9" t="s">
        <v>158</v>
      </c>
      <c r="E52" s="10" t="s">
        <v>27</v>
      </c>
      <c r="F52" s="11">
        <v>1</v>
      </c>
      <c r="G52" s="12">
        <v>2759.69</v>
      </c>
      <c r="H52" s="12">
        <v>3589.36</v>
      </c>
      <c r="I52" s="12">
        <f t="shared" si="1"/>
        <v>3589.36</v>
      </c>
      <c r="J52" s="13">
        <f>I52 / J1</f>
        <v>8.591286921002646E-4</v>
      </c>
    </row>
    <row r="53" spans="1:10" ht="24" customHeight="1" x14ac:dyDescent="0.2">
      <c r="A53" s="4" t="s">
        <v>159</v>
      </c>
      <c r="B53" s="4" t="s">
        <v>13</v>
      </c>
      <c r="C53" s="4"/>
      <c r="D53" s="4" t="s">
        <v>160</v>
      </c>
      <c r="E53" s="5"/>
      <c r="F53" s="6">
        <v>1</v>
      </c>
      <c r="G53" s="6" t="s">
        <v>15</v>
      </c>
      <c r="H53" s="7">
        <f>I54 + I56 + I77</f>
        <v>2548172.6</v>
      </c>
      <c r="I53" s="7">
        <f t="shared" si="1"/>
        <v>2548172.6</v>
      </c>
      <c r="J53" s="8">
        <f>I53 / J1</f>
        <v>0.60991602767171049</v>
      </c>
    </row>
    <row r="54" spans="1:10" ht="24" customHeight="1" x14ac:dyDescent="0.2">
      <c r="A54" s="4" t="s">
        <v>161</v>
      </c>
      <c r="B54" s="4" t="s">
        <v>13</v>
      </c>
      <c r="C54" s="4"/>
      <c r="D54" s="4" t="s">
        <v>162</v>
      </c>
      <c r="E54" s="5"/>
      <c r="F54" s="6">
        <v>1</v>
      </c>
      <c r="G54" s="6" t="s">
        <v>15</v>
      </c>
      <c r="H54" s="7">
        <f>I55</f>
        <v>173546</v>
      </c>
      <c r="I54" s="7">
        <f t="shared" si="1"/>
        <v>173546</v>
      </c>
      <c r="J54" s="8">
        <f>I54 / J1</f>
        <v>4.1538978536349802E-2</v>
      </c>
    </row>
    <row r="55" spans="1:10" ht="39" customHeight="1" x14ac:dyDescent="0.2">
      <c r="A55" s="9" t="s">
        <v>163</v>
      </c>
      <c r="B55" s="9" t="s">
        <v>164</v>
      </c>
      <c r="C55" s="9" t="s">
        <v>25</v>
      </c>
      <c r="D55" s="9" t="s">
        <v>165</v>
      </c>
      <c r="E55" s="10" t="s">
        <v>107</v>
      </c>
      <c r="F55" s="11">
        <v>3800</v>
      </c>
      <c r="G55" s="12">
        <v>35.119999999999997</v>
      </c>
      <c r="H55" s="12">
        <v>45.67</v>
      </c>
      <c r="I55" s="12">
        <f t="shared" si="1"/>
        <v>173546</v>
      </c>
      <c r="J55" s="13">
        <f>I55 / J1</f>
        <v>4.1538978536349802E-2</v>
      </c>
    </row>
    <row r="56" spans="1:10" ht="24" customHeight="1" x14ac:dyDescent="0.2">
      <c r="A56" s="4" t="s">
        <v>166</v>
      </c>
      <c r="B56" s="4" t="s">
        <v>13</v>
      </c>
      <c r="C56" s="4"/>
      <c r="D56" s="4" t="s">
        <v>167</v>
      </c>
      <c r="E56" s="5"/>
      <c r="F56" s="6">
        <v>1</v>
      </c>
      <c r="G56" s="6" t="s">
        <v>15</v>
      </c>
      <c r="H56" s="7">
        <f>I57 + I58 + I59 + I60 + I61 + I62 + I63 + I64 + I65 + I66 + I67 + I68 + I69 + I70 + I71 + I72 + I73 + I74 + I75 + I76</f>
        <v>1628801.6700000002</v>
      </c>
      <c r="I56" s="7">
        <f t="shared" si="1"/>
        <v>1628801.67</v>
      </c>
      <c r="J56" s="8">
        <f>I56 / J1</f>
        <v>0.38986065717504703</v>
      </c>
    </row>
    <row r="57" spans="1:10" ht="39" customHeight="1" x14ac:dyDescent="0.2">
      <c r="A57" s="9" t="s">
        <v>168</v>
      </c>
      <c r="B57" s="9" t="s">
        <v>169</v>
      </c>
      <c r="C57" s="9" t="s">
        <v>25</v>
      </c>
      <c r="D57" s="9" t="s">
        <v>170</v>
      </c>
      <c r="E57" s="10" t="s">
        <v>27</v>
      </c>
      <c r="F57" s="11">
        <v>30</v>
      </c>
      <c r="G57" s="12">
        <v>2969.8</v>
      </c>
      <c r="H57" s="12">
        <v>3862.02</v>
      </c>
      <c r="I57" s="12">
        <f t="shared" si="1"/>
        <v>115860.6</v>
      </c>
      <c r="J57" s="13">
        <f>I57 / J1</f>
        <v>2.7731730933634943E-2</v>
      </c>
    </row>
    <row r="58" spans="1:10" ht="51.95" customHeight="1" x14ac:dyDescent="0.2">
      <c r="A58" s="9" t="s">
        <v>171</v>
      </c>
      <c r="B58" s="9" t="s">
        <v>172</v>
      </c>
      <c r="C58" s="9" t="s">
        <v>25</v>
      </c>
      <c r="D58" s="9" t="s">
        <v>173</v>
      </c>
      <c r="E58" s="10" t="s">
        <v>27</v>
      </c>
      <c r="F58" s="11">
        <v>31</v>
      </c>
      <c r="G58" s="12">
        <v>4217.8100000000004</v>
      </c>
      <c r="H58" s="12">
        <v>5484.95</v>
      </c>
      <c r="I58" s="12">
        <f t="shared" si="1"/>
        <v>170033.45</v>
      </c>
      <c r="J58" s="13">
        <f>I58 / J1</f>
        <v>4.0698234646788213E-2</v>
      </c>
    </row>
    <row r="59" spans="1:10" ht="39" customHeight="1" x14ac:dyDescent="0.2">
      <c r="A59" s="9" t="s">
        <v>174</v>
      </c>
      <c r="B59" s="9" t="s">
        <v>175</v>
      </c>
      <c r="C59" s="9" t="s">
        <v>25</v>
      </c>
      <c r="D59" s="9" t="s">
        <v>176</v>
      </c>
      <c r="E59" s="10" t="s">
        <v>27</v>
      </c>
      <c r="F59" s="11">
        <v>14</v>
      </c>
      <c r="G59" s="12">
        <v>2969.8</v>
      </c>
      <c r="H59" s="12">
        <v>3862.02</v>
      </c>
      <c r="I59" s="12">
        <f t="shared" si="1"/>
        <v>54068.28</v>
      </c>
      <c r="J59" s="13">
        <f>I59 / J1</f>
        <v>1.2941474435696307E-2</v>
      </c>
    </row>
    <row r="60" spans="1:10" ht="51.95" customHeight="1" x14ac:dyDescent="0.2">
      <c r="A60" s="9" t="s">
        <v>177</v>
      </c>
      <c r="B60" s="9" t="s">
        <v>178</v>
      </c>
      <c r="C60" s="9" t="s">
        <v>25</v>
      </c>
      <c r="D60" s="9" t="s">
        <v>179</v>
      </c>
      <c r="E60" s="10" t="s">
        <v>27</v>
      </c>
      <c r="F60" s="11">
        <v>18</v>
      </c>
      <c r="G60" s="12">
        <v>4217.8100000000004</v>
      </c>
      <c r="H60" s="12">
        <v>5484.95</v>
      </c>
      <c r="I60" s="12">
        <f t="shared" si="1"/>
        <v>98729.1</v>
      </c>
      <c r="J60" s="13">
        <f>I60 / J1</f>
        <v>2.3631233020715736E-2</v>
      </c>
    </row>
    <row r="61" spans="1:10" ht="39" customHeight="1" x14ac:dyDescent="0.2">
      <c r="A61" s="9" t="s">
        <v>180</v>
      </c>
      <c r="B61" s="9" t="s">
        <v>181</v>
      </c>
      <c r="C61" s="9" t="s">
        <v>25</v>
      </c>
      <c r="D61" s="9" t="s">
        <v>182</v>
      </c>
      <c r="E61" s="10" t="s">
        <v>27</v>
      </c>
      <c r="F61" s="11">
        <v>20</v>
      </c>
      <c r="G61" s="12">
        <v>2969.8</v>
      </c>
      <c r="H61" s="12">
        <v>3862.02</v>
      </c>
      <c r="I61" s="12">
        <f t="shared" si="1"/>
        <v>77240.399999999994</v>
      </c>
      <c r="J61" s="13">
        <f>I61 / J1</f>
        <v>1.8487820622423295E-2</v>
      </c>
    </row>
    <row r="62" spans="1:10" ht="39" customHeight="1" x14ac:dyDescent="0.2">
      <c r="A62" s="9" t="s">
        <v>183</v>
      </c>
      <c r="B62" s="9" t="s">
        <v>184</v>
      </c>
      <c r="C62" s="9" t="s">
        <v>25</v>
      </c>
      <c r="D62" s="9" t="s">
        <v>185</v>
      </c>
      <c r="E62" s="10" t="s">
        <v>107</v>
      </c>
      <c r="F62" s="11">
        <v>1014.75</v>
      </c>
      <c r="G62" s="12">
        <v>15.6</v>
      </c>
      <c r="H62" s="12">
        <v>20.3</v>
      </c>
      <c r="I62" s="12">
        <f t="shared" si="1"/>
        <v>20599.419999999998</v>
      </c>
      <c r="J62" s="13">
        <f>I62 / J1</f>
        <v>4.9305594207948019E-3</v>
      </c>
    </row>
    <row r="63" spans="1:10" ht="51.95" customHeight="1" x14ac:dyDescent="0.2">
      <c r="A63" s="9" t="s">
        <v>186</v>
      </c>
      <c r="B63" s="9" t="s">
        <v>187</v>
      </c>
      <c r="C63" s="9" t="s">
        <v>25</v>
      </c>
      <c r="D63" s="9" t="s">
        <v>188</v>
      </c>
      <c r="E63" s="10" t="s">
        <v>27</v>
      </c>
      <c r="F63" s="11">
        <v>113</v>
      </c>
      <c r="G63" s="12">
        <v>1241.29</v>
      </c>
      <c r="H63" s="12">
        <v>1614.39</v>
      </c>
      <c r="I63" s="12">
        <f t="shared" si="1"/>
        <v>182426.07</v>
      </c>
      <c r="J63" s="13">
        <f>I63 / J1</f>
        <v>4.3664461331293411E-2</v>
      </c>
    </row>
    <row r="64" spans="1:10" ht="65.099999999999994" customHeight="1" x14ac:dyDescent="0.2">
      <c r="A64" s="9" t="s">
        <v>189</v>
      </c>
      <c r="B64" s="9" t="s">
        <v>190</v>
      </c>
      <c r="C64" s="9" t="s">
        <v>25</v>
      </c>
      <c r="D64" s="9" t="s">
        <v>191</v>
      </c>
      <c r="E64" s="10" t="s">
        <v>27</v>
      </c>
      <c r="F64" s="11">
        <v>113</v>
      </c>
      <c r="G64" s="12">
        <v>270.69</v>
      </c>
      <c r="H64" s="12">
        <v>352.06</v>
      </c>
      <c r="I64" s="12">
        <f t="shared" si="1"/>
        <v>39782.78</v>
      </c>
      <c r="J64" s="13">
        <f>I64 / J1</f>
        <v>9.5221788144718173E-3</v>
      </c>
    </row>
    <row r="65" spans="1:10" ht="51.95" customHeight="1" x14ac:dyDescent="0.2">
      <c r="A65" s="9" t="s">
        <v>192</v>
      </c>
      <c r="B65" s="9" t="s">
        <v>193</v>
      </c>
      <c r="C65" s="9" t="s">
        <v>25</v>
      </c>
      <c r="D65" s="9" t="s">
        <v>194</v>
      </c>
      <c r="E65" s="10" t="s">
        <v>27</v>
      </c>
      <c r="F65" s="11">
        <v>113</v>
      </c>
      <c r="G65" s="12">
        <v>3967.35</v>
      </c>
      <c r="H65" s="12">
        <v>5159.41</v>
      </c>
      <c r="I65" s="12">
        <f t="shared" si="1"/>
        <v>583013.32999999996</v>
      </c>
      <c r="J65" s="13">
        <f>I65 / J1</f>
        <v>0.13954673804798626</v>
      </c>
    </row>
    <row r="66" spans="1:10" ht="26.1" customHeight="1" x14ac:dyDescent="0.2">
      <c r="A66" s="9" t="s">
        <v>195</v>
      </c>
      <c r="B66" s="9" t="s">
        <v>196</v>
      </c>
      <c r="C66" s="9" t="s">
        <v>25</v>
      </c>
      <c r="D66" s="9" t="s">
        <v>197</v>
      </c>
      <c r="E66" s="10" t="s">
        <v>27</v>
      </c>
      <c r="F66" s="11">
        <v>452</v>
      </c>
      <c r="G66" s="12">
        <v>9.91</v>
      </c>
      <c r="H66" s="12">
        <v>12.89</v>
      </c>
      <c r="I66" s="12">
        <f t="shared" si="1"/>
        <v>5826.28</v>
      </c>
      <c r="J66" s="13">
        <f>I66 / J1</f>
        <v>1.3945450766180961E-3</v>
      </c>
    </row>
    <row r="67" spans="1:10" ht="26.1" customHeight="1" x14ac:dyDescent="0.2">
      <c r="A67" s="9" t="s">
        <v>198</v>
      </c>
      <c r="B67" s="9" t="s">
        <v>199</v>
      </c>
      <c r="C67" s="9" t="s">
        <v>25</v>
      </c>
      <c r="D67" s="9" t="s">
        <v>200</v>
      </c>
      <c r="E67" s="10" t="s">
        <v>27</v>
      </c>
      <c r="F67" s="11">
        <v>452</v>
      </c>
      <c r="G67" s="12">
        <v>1.28</v>
      </c>
      <c r="H67" s="12">
        <f>TRUNC(TRUNC(G67 * J2, 2) + G67, 2)</f>
        <v>1.66</v>
      </c>
      <c r="I67" s="12">
        <f t="shared" si="1"/>
        <v>750.32</v>
      </c>
      <c r="J67" s="13">
        <f>I67 / J1</f>
        <v>1.7959230622079439E-4</v>
      </c>
    </row>
    <row r="68" spans="1:10" ht="51.95" customHeight="1" x14ac:dyDescent="0.2">
      <c r="A68" s="9" t="s">
        <v>201</v>
      </c>
      <c r="B68" s="9" t="s">
        <v>202</v>
      </c>
      <c r="C68" s="9" t="s">
        <v>25</v>
      </c>
      <c r="D68" s="9" t="s">
        <v>203</v>
      </c>
      <c r="E68" s="10" t="s">
        <v>27</v>
      </c>
      <c r="F68" s="11">
        <v>113</v>
      </c>
      <c r="G68" s="12">
        <v>1154.51</v>
      </c>
      <c r="H68" s="12">
        <v>1501.37</v>
      </c>
      <c r="I68" s="12">
        <f t="shared" ref="I68:I99" si="2">TRUNC(F68 * H68,2)</f>
        <v>169654.81</v>
      </c>
      <c r="J68" s="13">
        <f>I68 / J1</f>
        <v>4.0607605540770191E-2</v>
      </c>
    </row>
    <row r="69" spans="1:10" ht="39" customHeight="1" x14ac:dyDescent="0.2">
      <c r="A69" s="9" t="s">
        <v>204</v>
      </c>
      <c r="B69" s="9" t="s">
        <v>205</v>
      </c>
      <c r="C69" s="9" t="s">
        <v>25</v>
      </c>
      <c r="D69" s="9" t="s">
        <v>206</v>
      </c>
      <c r="E69" s="10" t="s">
        <v>27</v>
      </c>
      <c r="F69" s="11">
        <v>113</v>
      </c>
      <c r="G69" s="12">
        <v>148.12</v>
      </c>
      <c r="H69" s="12">
        <v>192.67</v>
      </c>
      <c r="I69" s="12">
        <f t="shared" si="2"/>
        <v>21771.71</v>
      </c>
      <c r="J69" s="13">
        <f>I69 / J1</f>
        <v>5.2111520541506711E-3</v>
      </c>
    </row>
    <row r="70" spans="1:10" ht="65.099999999999994" customHeight="1" x14ac:dyDescent="0.2">
      <c r="A70" s="9" t="s">
        <v>207</v>
      </c>
      <c r="B70" s="9" t="s">
        <v>208</v>
      </c>
      <c r="C70" s="9" t="s">
        <v>25</v>
      </c>
      <c r="D70" s="9" t="s">
        <v>209</v>
      </c>
      <c r="E70" s="10" t="s">
        <v>107</v>
      </c>
      <c r="F70" s="11">
        <v>678</v>
      </c>
      <c r="G70" s="12">
        <v>31.4</v>
      </c>
      <c r="H70" s="12">
        <f>TRUNC(TRUNC(G70 * J2, 2) + G70, 2)</f>
        <v>40.840000000000003</v>
      </c>
      <c r="I70" s="12">
        <f t="shared" si="2"/>
        <v>27689.52</v>
      </c>
      <c r="J70" s="13">
        <f>I70 / J1</f>
        <v>6.6276052283649788E-3</v>
      </c>
    </row>
    <row r="71" spans="1:10" ht="26.1" customHeight="1" x14ac:dyDescent="0.2">
      <c r="A71" s="9" t="s">
        <v>210</v>
      </c>
      <c r="B71" s="9" t="s">
        <v>143</v>
      </c>
      <c r="C71" s="9" t="s">
        <v>20</v>
      </c>
      <c r="D71" s="9" t="s">
        <v>144</v>
      </c>
      <c r="E71" s="10" t="s">
        <v>40</v>
      </c>
      <c r="F71" s="11">
        <v>226</v>
      </c>
      <c r="G71" s="12">
        <v>15.95</v>
      </c>
      <c r="H71" s="12">
        <f>TRUNC(TRUNC(G71 * J2, 2) + G71, 2)</f>
        <v>20.74</v>
      </c>
      <c r="I71" s="12">
        <f t="shared" si="2"/>
        <v>4687.24</v>
      </c>
      <c r="J71" s="13">
        <f>I71 / J1</f>
        <v>1.1219109731985769E-3</v>
      </c>
    </row>
    <row r="72" spans="1:10" ht="39" customHeight="1" x14ac:dyDescent="0.2">
      <c r="A72" s="9" t="s">
        <v>211</v>
      </c>
      <c r="B72" s="9" t="s">
        <v>212</v>
      </c>
      <c r="C72" s="9" t="s">
        <v>25</v>
      </c>
      <c r="D72" s="9" t="s">
        <v>213</v>
      </c>
      <c r="E72" s="10" t="s">
        <v>27</v>
      </c>
      <c r="F72" s="11">
        <v>113</v>
      </c>
      <c r="G72" s="12">
        <v>64.63</v>
      </c>
      <c r="H72" s="12">
        <f>TRUNC(TRUNC(G72 * J2, 2) + G72, 2)</f>
        <v>84.07</v>
      </c>
      <c r="I72" s="12">
        <f t="shared" si="2"/>
        <v>9499.91</v>
      </c>
      <c r="J72" s="13">
        <f>I72 / J1</f>
        <v>2.2738441542141845E-3</v>
      </c>
    </row>
    <row r="73" spans="1:10" ht="39" customHeight="1" x14ac:dyDescent="0.2">
      <c r="A73" s="9" t="s">
        <v>214</v>
      </c>
      <c r="B73" s="9" t="s">
        <v>215</v>
      </c>
      <c r="C73" s="9" t="s">
        <v>25</v>
      </c>
      <c r="D73" s="9" t="s">
        <v>216</v>
      </c>
      <c r="E73" s="10" t="s">
        <v>27</v>
      </c>
      <c r="F73" s="11">
        <v>113</v>
      </c>
      <c r="G73" s="12">
        <v>45.44</v>
      </c>
      <c r="H73" s="12">
        <f>TRUNC(TRUNC(G73 * J2, 2) + G73, 2)</f>
        <v>59.1</v>
      </c>
      <c r="I73" s="12">
        <f t="shared" si="2"/>
        <v>6678.3</v>
      </c>
      <c r="J73" s="13">
        <f>I73 / J1</f>
        <v>1.5984797135013477E-3</v>
      </c>
    </row>
    <row r="74" spans="1:10" ht="39" customHeight="1" x14ac:dyDescent="0.2">
      <c r="A74" s="9" t="s">
        <v>217</v>
      </c>
      <c r="B74" s="9" t="s">
        <v>218</v>
      </c>
      <c r="C74" s="9" t="s">
        <v>25</v>
      </c>
      <c r="D74" s="9" t="s">
        <v>219</v>
      </c>
      <c r="E74" s="10" t="s">
        <v>27</v>
      </c>
      <c r="F74" s="11">
        <v>113</v>
      </c>
      <c r="G74" s="12">
        <v>271.10000000000002</v>
      </c>
      <c r="H74" s="12">
        <v>352.55</v>
      </c>
      <c r="I74" s="12">
        <f t="shared" si="2"/>
        <v>39838.15</v>
      </c>
      <c r="J74" s="13">
        <f>I74 / J1</f>
        <v>9.5354318611658231E-3</v>
      </c>
    </row>
    <row r="75" spans="1:10" ht="24" customHeight="1" x14ac:dyDescent="0.2">
      <c r="A75" s="9" t="s">
        <v>220</v>
      </c>
      <c r="B75" s="9" t="s">
        <v>221</v>
      </c>
      <c r="C75" s="9" t="s">
        <v>25</v>
      </c>
      <c r="D75" s="9" t="s">
        <v>222</v>
      </c>
      <c r="E75" s="10" t="s">
        <v>107</v>
      </c>
      <c r="F75" s="11">
        <v>200</v>
      </c>
      <c r="G75" s="12">
        <v>2.02</v>
      </c>
      <c r="H75" s="12">
        <f>TRUNC(TRUNC(G75 * J2, 2) + G75, 2)</f>
        <v>2.62</v>
      </c>
      <c r="I75" s="12">
        <f t="shared" si="2"/>
        <v>524</v>
      </c>
      <c r="J75" s="13">
        <f>I75 / J1</f>
        <v>1.254216447111849E-4</v>
      </c>
    </row>
    <row r="76" spans="1:10" ht="24" customHeight="1" x14ac:dyDescent="0.2">
      <c r="A76" s="9" t="s">
        <v>223</v>
      </c>
      <c r="B76" s="9" t="s">
        <v>224</v>
      </c>
      <c r="C76" s="9" t="s">
        <v>25</v>
      </c>
      <c r="D76" s="9" t="s">
        <v>225</v>
      </c>
      <c r="E76" s="10" t="s">
        <v>107</v>
      </c>
      <c r="F76" s="11">
        <v>100</v>
      </c>
      <c r="G76" s="12">
        <v>0.99</v>
      </c>
      <c r="H76" s="12">
        <f>TRUNC(TRUNC(G76 * J2, 2) + G76, 2)</f>
        <v>1.28</v>
      </c>
      <c r="I76" s="12">
        <f t="shared" si="2"/>
        <v>128</v>
      </c>
      <c r="J76" s="13">
        <f>I76 / J1</f>
        <v>3.0637348326396316E-5</v>
      </c>
    </row>
    <row r="77" spans="1:10" ht="24" customHeight="1" x14ac:dyDescent="0.2">
      <c r="A77" s="4" t="s">
        <v>226</v>
      </c>
      <c r="B77" s="4" t="s">
        <v>13</v>
      </c>
      <c r="C77" s="4"/>
      <c r="D77" s="4" t="s">
        <v>227</v>
      </c>
      <c r="E77" s="5"/>
      <c r="F77" s="6">
        <v>1</v>
      </c>
      <c r="G77" s="6" t="s">
        <v>15</v>
      </c>
      <c r="H77" s="7">
        <f>I78 + I79 + I80</f>
        <v>745824.93</v>
      </c>
      <c r="I77" s="7">
        <f t="shared" si="2"/>
        <v>745824.93</v>
      </c>
      <c r="J77" s="8">
        <f>I77 / J1</f>
        <v>0.17851639196031366</v>
      </c>
    </row>
    <row r="78" spans="1:10" ht="39" customHeight="1" x14ac:dyDescent="0.2">
      <c r="A78" s="9" t="s">
        <v>228</v>
      </c>
      <c r="B78" s="9" t="s">
        <v>229</v>
      </c>
      <c r="C78" s="9" t="s">
        <v>25</v>
      </c>
      <c r="D78" s="9" t="s">
        <v>230</v>
      </c>
      <c r="E78" s="10" t="s">
        <v>27</v>
      </c>
      <c r="F78" s="11">
        <v>1</v>
      </c>
      <c r="G78" s="12">
        <v>431051.38</v>
      </c>
      <c r="H78" s="12">
        <v>560481.05000000005</v>
      </c>
      <c r="I78" s="12">
        <f t="shared" si="2"/>
        <v>560481.05000000005</v>
      </c>
      <c r="J78" s="13">
        <f>I78 / J1</f>
        <v>0.13415354030620585</v>
      </c>
    </row>
    <row r="79" spans="1:10" ht="24" customHeight="1" x14ac:dyDescent="0.2">
      <c r="A79" s="9" t="s">
        <v>231</v>
      </c>
      <c r="B79" s="9" t="s">
        <v>232</v>
      </c>
      <c r="C79" s="9" t="s">
        <v>25</v>
      </c>
      <c r="D79" s="9" t="s">
        <v>233</v>
      </c>
      <c r="E79" s="10" t="s">
        <v>27</v>
      </c>
      <c r="F79" s="11">
        <v>4</v>
      </c>
      <c r="G79" s="12">
        <v>1646.35</v>
      </c>
      <c r="H79" s="12">
        <v>2141.5700000000002</v>
      </c>
      <c r="I79" s="12">
        <f t="shared" si="2"/>
        <v>8566.2800000000007</v>
      </c>
      <c r="J79" s="13">
        <f>I79 / J1</f>
        <v>2.0503758142300173E-3</v>
      </c>
    </row>
    <row r="80" spans="1:10" ht="39" customHeight="1" x14ac:dyDescent="0.2">
      <c r="A80" s="9" t="s">
        <v>234</v>
      </c>
      <c r="B80" s="9" t="s">
        <v>164</v>
      </c>
      <c r="C80" s="9" t="s">
        <v>25</v>
      </c>
      <c r="D80" s="9" t="s">
        <v>165</v>
      </c>
      <c r="E80" s="10" t="s">
        <v>107</v>
      </c>
      <c r="F80" s="11">
        <v>3870.76</v>
      </c>
      <c r="G80" s="12">
        <v>35.119999999999997</v>
      </c>
      <c r="H80" s="12">
        <v>45.67</v>
      </c>
      <c r="I80" s="12">
        <f t="shared" si="2"/>
        <v>176777.60000000001</v>
      </c>
      <c r="J80" s="13">
        <f>I80 / J1</f>
        <v>4.2312475839877788E-2</v>
      </c>
    </row>
    <row r="81" spans="1:10" ht="26.1" customHeight="1" x14ac:dyDescent="0.2">
      <c r="A81" s="4" t="s">
        <v>235</v>
      </c>
      <c r="B81" s="4" t="s">
        <v>13</v>
      </c>
      <c r="C81" s="4"/>
      <c r="D81" s="4" t="s">
        <v>236</v>
      </c>
      <c r="E81" s="5"/>
      <c r="F81" s="6">
        <v>1</v>
      </c>
      <c r="G81" s="6" t="s">
        <v>15</v>
      </c>
      <c r="H81" s="7">
        <f>I82 + I83 + I84</f>
        <v>193149.88</v>
      </c>
      <c r="I81" s="7">
        <f t="shared" si="2"/>
        <v>193149.88</v>
      </c>
      <c r="J81" s="8">
        <f>I81 / J1</f>
        <v>4.6231251193450382E-2</v>
      </c>
    </row>
    <row r="82" spans="1:10" ht="65.099999999999994" customHeight="1" x14ac:dyDescent="0.2">
      <c r="A82" s="9" t="s">
        <v>237</v>
      </c>
      <c r="B82" s="9" t="s">
        <v>238</v>
      </c>
      <c r="C82" s="9" t="s">
        <v>25</v>
      </c>
      <c r="D82" s="9" t="s">
        <v>239</v>
      </c>
      <c r="E82" s="10" t="s">
        <v>27</v>
      </c>
      <c r="F82" s="11">
        <v>1</v>
      </c>
      <c r="G82" s="12">
        <v>68726.850000000006</v>
      </c>
      <c r="H82" s="12">
        <v>89359.74</v>
      </c>
      <c r="I82" s="12">
        <f t="shared" si="2"/>
        <v>89359.74</v>
      </c>
      <c r="J82" s="13">
        <f>I82 / J1</f>
        <v>2.1388636568251639E-2</v>
      </c>
    </row>
    <row r="83" spans="1:10" ht="39" customHeight="1" x14ac:dyDescent="0.2">
      <c r="A83" s="9" t="s">
        <v>240</v>
      </c>
      <c r="B83" s="9" t="s">
        <v>241</v>
      </c>
      <c r="C83" s="9" t="s">
        <v>78</v>
      </c>
      <c r="D83" s="9" t="s">
        <v>242</v>
      </c>
      <c r="E83" s="10" t="s">
        <v>155</v>
      </c>
      <c r="F83" s="11">
        <v>40</v>
      </c>
      <c r="G83" s="12">
        <v>16.350000000000001</v>
      </c>
      <c r="H83" s="12">
        <f>TRUNC(TRUNC(G83 * J2, 2) + G83, 2)</f>
        <v>21.26</v>
      </c>
      <c r="I83" s="12">
        <f t="shared" si="2"/>
        <v>850.4</v>
      </c>
      <c r="J83" s="13">
        <f>I83 / J1</f>
        <v>2.035468829434955E-4</v>
      </c>
    </row>
    <row r="84" spans="1:10" ht="65.099999999999994" customHeight="1" x14ac:dyDescent="0.2">
      <c r="A84" s="9" t="s">
        <v>243</v>
      </c>
      <c r="B84" s="9" t="s">
        <v>244</v>
      </c>
      <c r="C84" s="9" t="s">
        <v>25</v>
      </c>
      <c r="D84" s="9" t="s">
        <v>245</v>
      </c>
      <c r="E84" s="10" t="s">
        <v>27</v>
      </c>
      <c r="F84" s="11">
        <v>1</v>
      </c>
      <c r="G84" s="12">
        <v>79170.38</v>
      </c>
      <c r="H84" s="12">
        <v>102939.74</v>
      </c>
      <c r="I84" s="12">
        <f t="shared" si="2"/>
        <v>102939.74</v>
      </c>
      <c r="J84" s="13">
        <f>I84 / J1</f>
        <v>2.4639067742255247E-2</v>
      </c>
    </row>
    <row r="85" spans="1:10" ht="24" customHeight="1" x14ac:dyDescent="0.2">
      <c r="A85" s="4" t="s">
        <v>246</v>
      </c>
      <c r="B85" s="4" t="s">
        <v>13</v>
      </c>
      <c r="C85" s="4"/>
      <c r="D85" s="4" t="s">
        <v>247</v>
      </c>
      <c r="E85" s="5"/>
      <c r="F85" s="6">
        <v>1</v>
      </c>
      <c r="G85" s="6" t="s">
        <v>15</v>
      </c>
      <c r="H85" s="7">
        <f>I86 + I87 + I88 + I89 + I90 + I91 + I92 + I93 + I94 + I95 + I96</f>
        <v>107660.47999999997</v>
      </c>
      <c r="I85" s="7">
        <f t="shared" si="2"/>
        <v>107660.48</v>
      </c>
      <c r="J85" s="8">
        <f>I85 / J1</f>
        <v>2.5768997083961121E-2</v>
      </c>
    </row>
    <row r="86" spans="1:10" ht="39" customHeight="1" x14ac:dyDescent="0.2">
      <c r="A86" s="9" t="s">
        <v>248</v>
      </c>
      <c r="B86" s="9" t="s">
        <v>249</v>
      </c>
      <c r="C86" s="9" t="s">
        <v>25</v>
      </c>
      <c r="D86" s="9" t="s">
        <v>250</v>
      </c>
      <c r="E86" s="10" t="s">
        <v>27</v>
      </c>
      <c r="F86" s="11">
        <v>1</v>
      </c>
      <c r="G86" s="12">
        <v>48439.88</v>
      </c>
      <c r="H86" s="12">
        <v>62986.15</v>
      </c>
      <c r="I86" s="12">
        <f t="shared" si="2"/>
        <v>62986.15</v>
      </c>
      <c r="J86" s="13">
        <f>I86 / J1</f>
        <v>1.5076004822567556E-2</v>
      </c>
    </row>
    <row r="87" spans="1:10" ht="39" customHeight="1" x14ac:dyDescent="0.2">
      <c r="A87" s="9" t="s">
        <v>251</v>
      </c>
      <c r="B87" s="9" t="s">
        <v>252</v>
      </c>
      <c r="C87" s="9" t="s">
        <v>25</v>
      </c>
      <c r="D87" s="9" t="s">
        <v>253</v>
      </c>
      <c r="E87" s="10" t="s">
        <v>27</v>
      </c>
      <c r="F87" s="11">
        <v>1</v>
      </c>
      <c r="G87" s="12">
        <v>4333.07</v>
      </c>
      <c r="H87" s="12">
        <v>5636.47</v>
      </c>
      <c r="I87" s="12">
        <f t="shared" si="2"/>
        <v>5636.47</v>
      </c>
      <c r="J87" s="13">
        <f>I87 / J1</f>
        <v>1.3491132400100237E-3</v>
      </c>
    </row>
    <row r="88" spans="1:10" ht="39" customHeight="1" x14ac:dyDescent="0.2">
      <c r="A88" s="9" t="s">
        <v>254</v>
      </c>
      <c r="B88" s="9" t="s">
        <v>255</v>
      </c>
      <c r="C88" s="9" t="s">
        <v>25</v>
      </c>
      <c r="D88" s="9" t="s">
        <v>256</v>
      </c>
      <c r="E88" s="10" t="s">
        <v>107</v>
      </c>
      <c r="F88" s="11">
        <v>12</v>
      </c>
      <c r="G88" s="12">
        <v>82.56</v>
      </c>
      <c r="H88" s="12">
        <f>TRUNC(TRUNC(G88 * J2, 2) + G88, 2)</f>
        <v>107.39</v>
      </c>
      <c r="I88" s="12">
        <f t="shared" si="2"/>
        <v>1288.68</v>
      </c>
      <c r="J88" s="13">
        <f>I88 / J1</f>
        <v>3.0845107844734688E-4</v>
      </c>
    </row>
    <row r="89" spans="1:10" ht="65.099999999999994" customHeight="1" x14ac:dyDescent="0.2">
      <c r="A89" s="9" t="s">
        <v>257</v>
      </c>
      <c r="B89" s="9" t="s">
        <v>258</v>
      </c>
      <c r="C89" s="9" t="s">
        <v>25</v>
      </c>
      <c r="D89" s="9" t="s">
        <v>259</v>
      </c>
      <c r="E89" s="10" t="s">
        <v>107</v>
      </c>
      <c r="F89" s="11">
        <v>12</v>
      </c>
      <c r="G89" s="12">
        <v>462.6</v>
      </c>
      <c r="H89" s="12">
        <f>TRUNC(TRUNC(G89 * J2, 2) + G89, 2)</f>
        <v>601.75</v>
      </c>
      <c r="I89" s="12">
        <f t="shared" si="2"/>
        <v>7221</v>
      </c>
      <c r="J89" s="13">
        <f>I89 / J1</f>
        <v>1.7283772833195921E-3</v>
      </c>
    </row>
    <row r="90" spans="1:10" ht="39" customHeight="1" x14ac:dyDescent="0.2">
      <c r="A90" s="9" t="s">
        <v>260</v>
      </c>
      <c r="B90" s="9" t="s">
        <v>261</v>
      </c>
      <c r="C90" s="9" t="s">
        <v>25</v>
      </c>
      <c r="D90" s="9" t="s">
        <v>262</v>
      </c>
      <c r="E90" s="10" t="s">
        <v>22</v>
      </c>
      <c r="F90" s="11">
        <v>4.8499999999999996</v>
      </c>
      <c r="G90" s="12">
        <v>581.28</v>
      </c>
      <c r="H90" s="12">
        <f>TRUNC(TRUNC(G90 * J2, 2) + G90, 2)</f>
        <v>756.12</v>
      </c>
      <c r="I90" s="12">
        <f t="shared" si="2"/>
        <v>3667.18</v>
      </c>
      <c r="J90" s="13">
        <f>I90 / J1</f>
        <v>8.7775524246557835E-4</v>
      </c>
    </row>
    <row r="91" spans="1:10" ht="39" customHeight="1" x14ac:dyDescent="0.2">
      <c r="A91" s="9" t="s">
        <v>263</v>
      </c>
      <c r="B91" s="9" t="s">
        <v>264</v>
      </c>
      <c r="C91" s="9" t="s">
        <v>25</v>
      </c>
      <c r="D91" s="9" t="s">
        <v>265</v>
      </c>
      <c r="E91" s="10" t="s">
        <v>27</v>
      </c>
      <c r="F91" s="11">
        <v>4</v>
      </c>
      <c r="G91" s="12">
        <v>70.75</v>
      </c>
      <c r="H91" s="12">
        <f>TRUNC(TRUNC(G91 * J2, 2) + G91, 2)</f>
        <v>92.03</v>
      </c>
      <c r="I91" s="12">
        <f t="shared" si="2"/>
        <v>368.12</v>
      </c>
      <c r="J91" s="13">
        <f>I91 / J1</f>
        <v>8.8111098952445397E-5</v>
      </c>
    </row>
    <row r="92" spans="1:10" ht="26.1" customHeight="1" x14ac:dyDescent="0.2">
      <c r="A92" s="9" t="s">
        <v>266</v>
      </c>
      <c r="B92" s="9" t="s">
        <v>267</v>
      </c>
      <c r="C92" s="9" t="s">
        <v>25</v>
      </c>
      <c r="D92" s="9" t="s">
        <v>268</v>
      </c>
      <c r="E92" s="10" t="s">
        <v>27</v>
      </c>
      <c r="F92" s="11">
        <v>4</v>
      </c>
      <c r="G92" s="12">
        <v>156</v>
      </c>
      <c r="H92" s="12">
        <f>TRUNC(TRUNC(G92 * J2, 2) + G92, 2)</f>
        <v>202.92</v>
      </c>
      <c r="I92" s="12">
        <f t="shared" si="2"/>
        <v>811.68</v>
      </c>
      <c r="J92" s="13">
        <f>I92 / J1</f>
        <v>1.9427908507476061E-4</v>
      </c>
    </row>
    <row r="93" spans="1:10" ht="26.1" customHeight="1" x14ac:dyDescent="0.2">
      <c r="A93" s="9" t="s">
        <v>269</v>
      </c>
      <c r="B93" s="9" t="s">
        <v>270</v>
      </c>
      <c r="C93" s="9" t="s">
        <v>20</v>
      </c>
      <c r="D93" s="9" t="s">
        <v>271</v>
      </c>
      <c r="E93" s="10" t="s">
        <v>155</v>
      </c>
      <c r="F93" s="11">
        <v>20</v>
      </c>
      <c r="G93" s="12">
        <v>49.09</v>
      </c>
      <c r="H93" s="12">
        <f>TRUNC(TRUNC(G93 * J2, 2) + G93, 2)</f>
        <v>63.85</v>
      </c>
      <c r="I93" s="12">
        <f t="shared" si="2"/>
        <v>1277</v>
      </c>
      <c r="J93" s="13">
        <f>I93 / J1</f>
        <v>3.0565542041256322E-4</v>
      </c>
    </row>
    <row r="94" spans="1:10" ht="39" customHeight="1" x14ac:dyDescent="0.2">
      <c r="A94" s="9" t="s">
        <v>272</v>
      </c>
      <c r="B94" s="9" t="s">
        <v>241</v>
      </c>
      <c r="C94" s="9" t="s">
        <v>78</v>
      </c>
      <c r="D94" s="9" t="s">
        <v>242</v>
      </c>
      <c r="E94" s="10" t="s">
        <v>155</v>
      </c>
      <c r="F94" s="11">
        <v>300</v>
      </c>
      <c r="G94" s="12">
        <v>16.350000000000001</v>
      </c>
      <c r="H94" s="12">
        <f>TRUNC(TRUNC(G94 * J2, 2) + G94, 2)</f>
        <v>21.26</v>
      </c>
      <c r="I94" s="12">
        <f t="shared" si="2"/>
        <v>6378</v>
      </c>
      <c r="J94" s="13">
        <f>I94 / J1</f>
        <v>1.5266016220762163E-3</v>
      </c>
    </row>
    <row r="95" spans="1:10" ht="39" customHeight="1" x14ac:dyDescent="0.2">
      <c r="A95" s="9" t="s">
        <v>273</v>
      </c>
      <c r="B95" s="9" t="s">
        <v>274</v>
      </c>
      <c r="C95" s="9" t="s">
        <v>25</v>
      </c>
      <c r="D95" s="9" t="s">
        <v>185</v>
      </c>
      <c r="E95" s="10" t="s">
        <v>107</v>
      </c>
      <c r="F95" s="11">
        <v>50</v>
      </c>
      <c r="G95" s="12">
        <v>15.62</v>
      </c>
      <c r="H95" s="12">
        <v>20.3</v>
      </c>
      <c r="I95" s="12">
        <f t="shared" si="2"/>
        <v>1015</v>
      </c>
      <c r="J95" s="13">
        <f>I95 / J1</f>
        <v>2.4294459805697076E-4</v>
      </c>
    </row>
    <row r="96" spans="1:10" ht="39" customHeight="1" x14ac:dyDescent="0.2">
      <c r="A96" s="9" t="s">
        <v>275</v>
      </c>
      <c r="B96" s="9" t="s">
        <v>276</v>
      </c>
      <c r="C96" s="9" t="s">
        <v>20</v>
      </c>
      <c r="D96" s="9" t="s">
        <v>277</v>
      </c>
      <c r="E96" s="10" t="s">
        <v>155</v>
      </c>
      <c r="F96" s="11">
        <v>160</v>
      </c>
      <c r="G96" s="12">
        <v>81.739999999999995</v>
      </c>
      <c r="H96" s="12">
        <f>TRUNC(TRUNC(G96 * J2, 2) + G96, 2)</f>
        <v>106.32</v>
      </c>
      <c r="I96" s="12">
        <f t="shared" si="2"/>
        <v>17011.2</v>
      </c>
      <c r="J96" s="13">
        <f>I96 / J1</f>
        <v>4.0717035925780702E-3</v>
      </c>
    </row>
    <row r="97" spans="1:10" ht="24" customHeight="1" x14ac:dyDescent="0.2">
      <c r="A97" s="4" t="s">
        <v>278</v>
      </c>
      <c r="B97" s="4" t="s">
        <v>13</v>
      </c>
      <c r="C97" s="4"/>
      <c r="D97" s="4" t="s">
        <v>279</v>
      </c>
      <c r="E97" s="5"/>
      <c r="F97" s="6">
        <v>1</v>
      </c>
      <c r="G97" s="6" t="s">
        <v>15</v>
      </c>
      <c r="H97" s="7">
        <f>I98 + I99</f>
        <v>33031.549999999996</v>
      </c>
      <c r="I97" s="7">
        <f t="shared" si="2"/>
        <v>33031.550000000003</v>
      </c>
      <c r="J97" s="8">
        <f>I97 / J1</f>
        <v>7.9062429930529393E-3</v>
      </c>
    </row>
    <row r="98" spans="1:10" ht="117" customHeight="1" x14ac:dyDescent="0.2">
      <c r="A98" s="9" t="s">
        <v>280</v>
      </c>
      <c r="B98" s="9" t="s">
        <v>281</v>
      </c>
      <c r="C98" s="9" t="s">
        <v>25</v>
      </c>
      <c r="D98" s="9" t="s">
        <v>282</v>
      </c>
      <c r="E98" s="10" t="s">
        <v>150</v>
      </c>
      <c r="F98" s="11">
        <v>1</v>
      </c>
      <c r="G98" s="12">
        <v>21120</v>
      </c>
      <c r="H98" s="12">
        <v>27462.35</v>
      </c>
      <c r="I98" s="12">
        <f t="shared" si="2"/>
        <v>27462.35</v>
      </c>
      <c r="J98" s="13">
        <f>I98 / J1</f>
        <v>6.5732311157141385E-3</v>
      </c>
    </row>
    <row r="99" spans="1:10" ht="39" customHeight="1" x14ac:dyDescent="0.2">
      <c r="A99" s="9" t="s">
        <v>283</v>
      </c>
      <c r="B99" s="9" t="s">
        <v>284</v>
      </c>
      <c r="C99" s="9" t="s">
        <v>78</v>
      </c>
      <c r="D99" s="9" t="s">
        <v>285</v>
      </c>
      <c r="E99" s="10" t="s">
        <v>155</v>
      </c>
      <c r="F99" s="11">
        <v>420</v>
      </c>
      <c r="G99" s="12">
        <v>10.199999999999999</v>
      </c>
      <c r="H99" s="12">
        <f>TRUNC(TRUNC(G99 * J2, 2) + G99, 2)</f>
        <v>13.26</v>
      </c>
      <c r="I99" s="12">
        <f t="shared" si="2"/>
        <v>5569.2</v>
      </c>
      <c r="J99" s="13">
        <f>I99 / J1</f>
        <v>1.3330118773387995E-3</v>
      </c>
    </row>
    <row r="100" spans="1:10" ht="26.1" customHeight="1" x14ac:dyDescent="0.2">
      <c r="A100" s="4" t="s">
        <v>286</v>
      </c>
      <c r="B100" s="4" t="s">
        <v>13</v>
      </c>
      <c r="C100" s="4"/>
      <c r="D100" s="4" t="s">
        <v>287</v>
      </c>
      <c r="E100" s="5"/>
      <c r="F100" s="6">
        <v>1</v>
      </c>
      <c r="G100" s="6" t="s">
        <v>15</v>
      </c>
      <c r="H100" s="7">
        <f>I101 + I102 + I103 + I104 + I105 + I106 + I107 + I108 + I109 + I110 + I111 + I112</f>
        <v>75437.31</v>
      </c>
      <c r="I100" s="7">
        <f t="shared" ref="I100:I131" si="3">TRUNC(F100 * H100,2)</f>
        <v>75437.31</v>
      </c>
      <c r="J100" s="8">
        <f>I100 / J1</f>
        <v>1.8056243306846406E-2</v>
      </c>
    </row>
    <row r="101" spans="1:10" ht="39" customHeight="1" x14ac:dyDescent="0.2">
      <c r="A101" s="9" t="s">
        <v>288</v>
      </c>
      <c r="B101" s="9" t="s">
        <v>289</v>
      </c>
      <c r="C101" s="9" t="s">
        <v>20</v>
      </c>
      <c r="D101" s="9" t="s">
        <v>290</v>
      </c>
      <c r="E101" s="10" t="s">
        <v>40</v>
      </c>
      <c r="F101" s="11">
        <v>3</v>
      </c>
      <c r="G101" s="12">
        <v>2825.56</v>
      </c>
      <c r="H101" s="12">
        <v>3675.48</v>
      </c>
      <c r="I101" s="12">
        <f t="shared" si="3"/>
        <v>11026.44</v>
      </c>
      <c r="J101" s="13">
        <f>I101 / J1</f>
        <v>2.6392256490633545E-3</v>
      </c>
    </row>
    <row r="102" spans="1:10" ht="39" customHeight="1" x14ac:dyDescent="0.2">
      <c r="A102" s="9" t="s">
        <v>291</v>
      </c>
      <c r="B102" s="9" t="s">
        <v>255</v>
      </c>
      <c r="C102" s="9" t="s">
        <v>25</v>
      </c>
      <c r="D102" s="9" t="s">
        <v>256</v>
      </c>
      <c r="E102" s="10" t="s">
        <v>107</v>
      </c>
      <c r="F102" s="11">
        <v>30</v>
      </c>
      <c r="G102" s="12">
        <v>82.56</v>
      </c>
      <c r="H102" s="12">
        <f>TRUNC(TRUNC(G102 * J2, 2) + G102, 2)</f>
        <v>107.39</v>
      </c>
      <c r="I102" s="12">
        <f t="shared" si="3"/>
        <v>3221.7</v>
      </c>
      <c r="J102" s="13">
        <f>I102 / J1</f>
        <v>7.7112769611836719E-4</v>
      </c>
    </row>
    <row r="103" spans="1:10" ht="65.099999999999994" customHeight="1" x14ac:dyDescent="0.2">
      <c r="A103" s="9" t="s">
        <v>292</v>
      </c>
      <c r="B103" s="9" t="s">
        <v>293</v>
      </c>
      <c r="C103" s="9" t="s">
        <v>78</v>
      </c>
      <c r="D103" s="9" t="s">
        <v>294</v>
      </c>
      <c r="E103" s="10" t="s">
        <v>155</v>
      </c>
      <c r="F103" s="11">
        <v>30</v>
      </c>
      <c r="G103" s="12">
        <v>462.6</v>
      </c>
      <c r="H103" s="12">
        <f>TRUNC(TRUNC(G103 * J2, 2) + G103, 2)</f>
        <v>601.75</v>
      </c>
      <c r="I103" s="12">
        <f t="shared" si="3"/>
        <v>18052.5</v>
      </c>
      <c r="J103" s="13">
        <f>I103 / J1</f>
        <v>4.3209432082989803E-3</v>
      </c>
    </row>
    <row r="104" spans="1:10" ht="26.1" customHeight="1" x14ac:dyDescent="0.2">
      <c r="A104" s="9" t="s">
        <v>295</v>
      </c>
      <c r="B104" s="9" t="s">
        <v>296</v>
      </c>
      <c r="C104" s="9" t="s">
        <v>78</v>
      </c>
      <c r="D104" s="9" t="s">
        <v>297</v>
      </c>
      <c r="E104" s="10" t="s">
        <v>22</v>
      </c>
      <c r="F104" s="11">
        <v>7.02</v>
      </c>
      <c r="G104" s="12">
        <v>581.28</v>
      </c>
      <c r="H104" s="12">
        <f>TRUNC(TRUNC(G104 * J2, 2) + G104, 2)</f>
        <v>756.12</v>
      </c>
      <c r="I104" s="12">
        <f t="shared" si="3"/>
        <v>5307.96</v>
      </c>
      <c r="J104" s="13">
        <f>I104 / J1</f>
        <v>1.2704829642388952E-3</v>
      </c>
    </row>
    <row r="105" spans="1:10" ht="26.1" customHeight="1" x14ac:dyDescent="0.2">
      <c r="A105" s="9" t="s">
        <v>298</v>
      </c>
      <c r="B105" s="9" t="s">
        <v>299</v>
      </c>
      <c r="C105" s="9" t="s">
        <v>78</v>
      </c>
      <c r="D105" s="9" t="s">
        <v>300</v>
      </c>
      <c r="E105" s="10" t="s">
        <v>40</v>
      </c>
      <c r="F105" s="11">
        <v>9</v>
      </c>
      <c r="G105" s="12">
        <v>70.75</v>
      </c>
      <c r="H105" s="12">
        <f>TRUNC(TRUNC(G105 * J2, 2) + G105, 2)</f>
        <v>92.03</v>
      </c>
      <c r="I105" s="12">
        <f t="shared" si="3"/>
        <v>828.27</v>
      </c>
      <c r="J105" s="13">
        <f>I105 / J1</f>
        <v>1.9824997264300214E-4</v>
      </c>
    </row>
    <row r="106" spans="1:10" ht="26.1" customHeight="1" x14ac:dyDescent="0.2">
      <c r="A106" s="9" t="s">
        <v>301</v>
      </c>
      <c r="B106" s="9" t="s">
        <v>302</v>
      </c>
      <c r="C106" s="9" t="s">
        <v>78</v>
      </c>
      <c r="D106" s="9" t="s">
        <v>303</v>
      </c>
      <c r="E106" s="10" t="s">
        <v>40</v>
      </c>
      <c r="F106" s="11">
        <v>6</v>
      </c>
      <c r="G106" s="12">
        <v>156</v>
      </c>
      <c r="H106" s="12">
        <f>TRUNC(TRUNC(G106 * J2, 2) + G106, 2)</f>
        <v>202.92</v>
      </c>
      <c r="I106" s="12">
        <f t="shared" si="3"/>
        <v>1217.52</v>
      </c>
      <c r="J106" s="13">
        <f>I106 / J1</f>
        <v>2.9141862761214091E-4</v>
      </c>
    </row>
    <row r="107" spans="1:10" ht="26.1" customHeight="1" x14ac:dyDescent="0.2">
      <c r="A107" s="9" t="s">
        <v>304</v>
      </c>
      <c r="B107" s="9" t="s">
        <v>270</v>
      </c>
      <c r="C107" s="9" t="s">
        <v>20</v>
      </c>
      <c r="D107" s="9" t="s">
        <v>271</v>
      </c>
      <c r="E107" s="10" t="s">
        <v>155</v>
      </c>
      <c r="F107" s="11">
        <v>30</v>
      </c>
      <c r="G107" s="12">
        <v>49.09</v>
      </c>
      <c r="H107" s="12">
        <f>TRUNC(TRUNC(G107 * J2, 2) + G107, 2)</f>
        <v>63.85</v>
      </c>
      <c r="I107" s="12">
        <f t="shared" si="3"/>
        <v>1915.5</v>
      </c>
      <c r="J107" s="13">
        <f>I107 / J1</f>
        <v>4.5848313061884482E-4</v>
      </c>
    </row>
    <row r="108" spans="1:10" ht="39" customHeight="1" x14ac:dyDescent="0.2">
      <c r="A108" s="9" t="s">
        <v>305</v>
      </c>
      <c r="B108" s="9" t="s">
        <v>306</v>
      </c>
      <c r="C108" s="9" t="s">
        <v>20</v>
      </c>
      <c r="D108" s="9" t="s">
        <v>307</v>
      </c>
      <c r="E108" s="10" t="s">
        <v>40</v>
      </c>
      <c r="F108" s="11">
        <v>12</v>
      </c>
      <c r="G108" s="12">
        <v>328.02</v>
      </c>
      <c r="H108" s="12">
        <f>TRUNC(TRUNC(G108 * J2, 2) + G108, 2)</f>
        <v>426.68</v>
      </c>
      <c r="I108" s="12">
        <f t="shared" si="3"/>
        <v>5120.16</v>
      </c>
      <c r="J108" s="13">
        <f>I108 / J1</f>
        <v>1.2255322297412604E-3</v>
      </c>
    </row>
    <row r="109" spans="1:10" ht="39" customHeight="1" x14ac:dyDescent="0.2">
      <c r="A109" s="9" t="s">
        <v>308</v>
      </c>
      <c r="B109" s="9" t="s">
        <v>241</v>
      </c>
      <c r="C109" s="9" t="s">
        <v>78</v>
      </c>
      <c r="D109" s="9" t="s">
        <v>242</v>
      </c>
      <c r="E109" s="10" t="s">
        <v>155</v>
      </c>
      <c r="F109" s="11">
        <v>300</v>
      </c>
      <c r="G109" s="12">
        <v>16.350000000000001</v>
      </c>
      <c r="H109" s="12">
        <f>TRUNC(TRUNC(G109 * J2, 2) + G109, 2)</f>
        <v>21.26</v>
      </c>
      <c r="I109" s="12">
        <f t="shared" si="3"/>
        <v>6378</v>
      </c>
      <c r="J109" s="13">
        <f>I109 / J1</f>
        <v>1.5266016220762163E-3</v>
      </c>
    </row>
    <row r="110" spans="1:10" ht="39" customHeight="1" x14ac:dyDescent="0.2">
      <c r="A110" s="9" t="s">
        <v>309</v>
      </c>
      <c r="B110" s="9" t="s">
        <v>184</v>
      </c>
      <c r="C110" s="9" t="s">
        <v>25</v>
      </c>
      <c r="D110" s="9" t="s">
        <v>185</v>
      </c>
      <c r="E110" s="10" t="s">
        <v>107</v>
      </c>
      <c r="F110" s="11">
        <v>150</v>
      </c>
      <c r="G110" s="12">
        <v>15.6</v>
      </c>
      <c r="H110" s="12">
        <v>20.3</v>
      </c>
      <c r="I110" s="12">
        <f t="shared" si="3"/>
        <v>3045</v>
      </c>
      <c r="J110" s="13">
        <f>I110 / J1</f>
        <v>7.2883379417091232E-4</v>
      </c>
    </row>
    <row r="111" spans="1:10" ht="39" customHeight="1" x14ac:dyDescent="0.2">
      <c r="A111" s="9" t="s">
        <v>310</v>
      </c>
      <c r="B111" s="9" t="s">
        <v>276</v>
      </c>
      <c r="C111" s="9" t="s">
        <v>20</v>
      </c>
      <c r="D111" s="9" t="s">
        <v>277</v>
      </c>
      <c r="E111" s="10" t="s">
        <v>155</v>
      </c>
      <c r="F111" s="11">
        <v>180</v>
      </c>
      <c r="G111" s="12">
        <v>81.739999999999995</v>
      </c>
      <c r="H111" s="12">
        <f>TRUNC(TRUNC(G111 * J2, 2) + G111, 2)</f>
        <v>106.32</v>
      </c>
      <c r="I111" s="12">
        <f t="shared" si="3"/>
        <v>19137.599999999999</v>
      </c>
      <c r="J111" s="13">
        <f>I111 / J1</f>
        <v>4.5806665416503285E-3</v>
      </c>
    </row>
    <row r="112" spans="1:10" ht="26.1" customHeight="1" x14ac:dyDescent="0.2">
      <c r="A112" s="9" t="s">
        <v>311</v>
      </c>
      <c r="B112" s="9" t="s">
        <v>143</v>
      </c>
      <c r="C112" s="9" t="s">
        <v>20</v>
      </c>
      <c r="D112" s="9" t="s">
        <v>144</v>
      </c>
      <c r="E112" s="10" t="s">
        <v>40</v>
      </c>
      <c r="F112" s="11">
        <v>9</v>
      </c>
      <c r="G112" s="12">
        <v>15.95</v>
      </c>
      <c r="H112" s="12">
        <f>TRUNC(TRUNC(G112 * J2, 2) + G112, 2)</f>
        <v>20.74</v>
      </c>
      <c r="I112" s="12">
        <f t="shared" si="3"/>
        <v>186.66</v>
      </c>
      <c r="J112" s="13">
        <f>I112 / J1</f>
        <v>4.467787061410262E-5</v>
      </c>
    </row>
    <row r="113" spans="1:10" ht="24" customHeight="1" x14ac:dyDescent="0.2">
      <c r="A113" s="4" t="s">
        <v>312</v>
      </c>
      <c r="B113" s="4" t="s">
        <v>13</v>
      </c>
      <c r="C113" s="4"/>
      <c r="D113" s="4" t="s">
        <v>313</v>
      </c>
      <c r="E113" s="5"/>
      <c r="F113" s="6">
        <v>1</v>
      </c>
      <c r="G113" s="6" t="s">
        <v>15</v>
      </c>
      <c r="H113" s="7">
        <f>I114 + I115</f>
        <v>10754.44</v>
      </c>
      <c r="I113" s="7">
        <f t="shared" si="3"/>
        <v>10754.44</v>
      </c>
      <c r="J113" s="8">
        <f>I113 / J1</f>
        <v>2.5741212838697623E-3</v>
      </c>
    </row>
    <row r="114" spans="1:10" ht="51.95" customHeight="1" x14ac:dyDescent="0.2">
      <c r="A114" s="9" t="s">
        <v>314</v>
      </c>
      <c r="B114" s="9" t="s">
        <v>315</v>
      </c>
      <c r="C114" s="9" t="s">
        <v>78</v>
      </c>
      <c r="D114" s="9" t="s">
        <v>316</v>
      </c>
      <c r="E114" s="10" t="s">
        <v>22</v>
      </c>
      <c r="F114" s="11">
        <v>34</v>
      </c>
      <c r="G114" s="12">
        <v>89.79</v>
      </c>
      <c r="H114" s="12">
        <f>TRUNC(TRUNC(G114 * J2, 2) + G114, 2)</f>
        <v>116.79</v>
      </c>
      <c r="I114" s="12">
        <f t="shared" si="3"/>
        <v>3970.86</v>
      </c>
      <c r="J114" s="13">
        <f>I114 / J1</f>
        <v>9.5044235136995366E-4</v>
      </c>
    </row>
    <row r="115" spans="1:10" ht="65.099999999999994" customHeight="1" x14ac:dyDescent="0.2">
      <c r="A115" s="9" t="s">
        <v>317</v>
      </c>
      <c r="B115" s="9" t="s">
        <v>318</v>
      </c>
      <c r="C115" s="9" t="s">
        <v>20</v>
      </c>
      <c r="D115" s="9" t="s">
        <v>319</v>
      </c>
      <c r="E115" s="10" t="s">
        <v>40</v>
      </c>
      <c r="F115" s="11">
        <v>1</v>
      </c>
      <c r="G115" s="12">
        <v>5214.93</v>
      </c>
      <c r="H115" s="12">
        <f>TRUNC(TRUNC(G115 * J2, 2) + G115, 2)</f>
        <v>6783.58</v>
      </c>
      <c r="I115" s="12">
        <f t="shared" si="3"/>
        <v>6783.58</v>
      </c>
      <c r="J115" s="13">
        <f>I115 / J1</f>
        <v>1.6236789324998086E-3</v>
      </c>
    </row>
    <row r="116" spans="1:10" ht="24" customHeight="1" x14ac:dyDescent="0.2">
      <c r="A116" s="4" t="s">
        <v>320</v>
      </c>
      <c r="B116" s="4" t="s">
        <v>13</v>
      </c>
      <c r="C116" s="4"/>
      <c r="D116" s="4" t="s">
        <v>321</v>
      </c>
      <c r="E116" s="5"/>
      <c r="F116" s="6">
        <v>1</v>
      </c>
      <c r="G116" s="6" t="s">
        <v>15</v>
      </c>
      <c r="H116" s="7">
        <f>I117 + I118 + I119</f>
        <v>200791.8</v>
      </c>
      <c r="I116" s="7">
        <f t="shared" si="3"/>
        <v>200791.8</v>
      </c>
      <c r="J116" s="8">
        <f>I116 / J1</f>
        <v>4.8060377481907057E-2</v>
      </c>
    </row>
    <row r="117" spans="1:10" ht="26.1" customHeight="1" x14ac:dyDescent="0.2">
      <c r="A117" s="9" t="s">
        <v>322</v>
      </c>
      <c r="B117" s="9" t="s">
        <v>323</v>
      </c>
      <c r="C117" s="9" t="s">
        <v>78</v>
      </c>
      <c r="D117" s="9" t="s">
        <v>324</v>
      </c>
      <c r="E117" s="10" t="s">
        <v>325</v>
      </c>
      <c r="F117" s="11">
        <v>600</v>
      </c>
      <c r="G117" s="12">
        <v>119.4</v>
      </c>
      <c r="H117" s="12">
        <f>TRUNC(TRUNC(G117 * J2, 2) + G117, 2)</f>
        <v>155.31</v>
      </c>
      <c r="I117" s="12">
        <f t="shared" si="3"/>
        <v>93186</v>
      </c>
      <c r="J117" s="13">
        <f>I117 / J1</f>
        <v>2.2304468290184117E-2</v>
      </c>
    </row>
    <row r="118" spans="1:10" ht="24" customHeight="1" x14ac:dyDescent="0.2">
      <c r="A118" s="9" t="s">
        <v>326</v>
      </c>
      <c r="B118" s="9" t="s">
        <v>327</v>
      </c>
      <c r="C118" s="9" t="s">
        <v>78</v>
      </c>
      <c r="D118" s="9" t="s">
        <v>328</v>
      </c>
      <c r="E118" s="10" t="s">
        <v>325</v>
      </c>
      <c r="F118" s="11">
        <v>1728</v>
      </c>
      <c r="G118" s="12">
        <v>33.85</v>
      </c>
      <c r="H118" s="12">
        <f>TRUNC(TRUNC(G118 * J2, 2) + G118, 2)</f>
        <v>44.03</v>
      </c>
      <c r="I118" s="12">
        <f t="shared" si="3"/>
        <v>76083.839999999997</v>
      </c>
      <c r="J118" s="13">
        <f>I118 / J1</f>
        <v>1.8210993031951599E-2</v>
      </c>
    </row>
    <row r="119" spans="1:10" ht="24" customHeight="1" x14ac:dyDescent="0.2">
      <c r="A119" s="14" t="s">
        <v>329</v>
      </c>
      <c r="B119" s="14" t="s">
        <v>330</v>
      </c>
      <c r="C119" s="14" t="s">
        <v>25</v>
      </c>
      <c r="D119" s="14" t="s">
        <v>331</v>
      </c>
      <c r="E119" s="15" t="s">
        <v>63</v>
      </c>
      <c r="F119" s="16">
        <v>9</v>
      </c>
      <c r="G119" s="17">
        <v>2693.32</v>
      </c>
      <c r="H119" s="17">
        <v>3502.44</v>
      </c>
      <c r="I119" s="17">
        <f t="shared" si="3"/>
        <v>31521.96</v>
      </c>
      <c r="J119" s="18">
        <f>I119 / J1</f>
        <v>7.5449161597713399E-3</v>
      </c>
    </row>
  </sheetData>
  <mergeCells count="2">
    <mergeCell ref="H1:I1"/>
    <mergeCell ref="H2:I2"/>
  </mergeCells>
  <pageMargins left="0.5" right="0.5" top="1" bottom="1" header="0.5" footer="0.5"/>
  <pageSetup paperSize="9" fitToHeight="0" orientation="landscape"/>
  <headerFooter>
    <oddHeader>&amp;L &amp;CMinha Empresa
CNPJ:  &amp;R</oddHeader>
    <oddFooter>&amp;L &amp;C  -  -  / MS
(67) 99687-2974 / brunoa@agesul.ms.gov.br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Bruno Braz Antonio</cp:lastModifiedBy>
  <cp:revision>0</cp:revision>
  <dcterms:created xsi:type="dcterms:W3CDTF">2026-03-18T18:00:06Z</dcterms:created>
  <dcterms:modified xsi:type="dcterms:W3CDTF">2026-03-18T18:20:05Z</dcterms:modified>
</cp:coreProperties>
</file>